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tables/table2.xml" ContentType="application/vnd.openxmlformats-officedocument.spreadsheetml.table+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tables/table3.xml" ContentType="application/vnd.openxmlformats-officedocument.spreadsheetml.table+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tables/table4.xml" ContentType="application/vnd.openxmlformats-officedocument.spreadsheetml.table+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tables/table5.xml" ContentType="application/vnd.openxmlformats-officedocument.spreadsheetml.table+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tables/table6.xml" ContentType="application/vnd.openxmlformats-officedocument.spreadsheetml.table+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tables/table7.xml" ContentType="application/vnd.openxmlformats-officedocument.spreadsheetml.table+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tables/table8.xml" ContentType="application/vnd.openxmlformats-officedocument.spreadsheetml.table+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14"/>
  <workbookPr autoCompressPictures="0"/>
  <mc:AlternateContent xmlns:mc="http://schemas.openxmlformats.org/markup-compatibility/2006">
    <mc:Choice Requires="x15">
      <x15ac:absPath xmlns:x15ac="http://schemas.microsoft.com/office/spreadsheetml/2010/11/ac" url="https://marinestewardshipcouncil-my.sharepoint.com/personal/kate_dewar_msc_org/Documents/Desktop/ITM/Draft requirements v3/Final docs for Upload_Oct 2024/FINAL DOCS FOR COMMS/Revised BMTs fixed formula April 2025_for upload/"/>
    </mc:Choice>
  </mc:AlternateContent>
  <xr:revisionPtr revIDLastSave="161" documentId="8_{A6243259-96DE-4442-857A-5F8057BCBE4D}" xr6:coauthVersionLast="47" xr6:coauthVersionMax="47" xr10:uidLastSave="{EC37BD8F-EFD0-4EAF-8D24-175D5ECA989F}"/>
  <bookViews>
    <workbookView xWindow="-28920" yWindow="5280" windowWidth="29040" windowHeight="15720" tabRatio="845" xr2:uid="{00000000-000D-0000-FFFF-FFFF00000000}"/>
  </bookViews>
  <sheets>
    <sheet name="0. Front Sheet" sheetId="8" r:id="rId1"/>
    <sheet name="BMT revisions FSR 22" sheetId="41" state="hidden" r:id="rId2"/>
    <sheet name="1. BMT UoA 1" sheetId="89" r:id="rId3"/>
    <sheet name="2. BMT UoA 2" sheetId="102" r:id="rId4"/>
    <sheet name="3. BMT UoA 3" sheetId="103" r:id="rId5"/>
    <sheet name="4. BMT UoA 4" sheetId="104" r:id="rId6"/>
    <sheet name="5. BMT UoA 5" sheetId="105" r:id="rId7"/>
    <sheet name="6. BMT UoA 6" sheetId="106" r:id="rId8"/>
    <sheet name="User Guide" sheetId="9" r:id="rId9"/>
    <sheet name="Example" sheetId="107" r:id="rId10"/>
  </sheets>
  <externalReferences>
    <externalReference r:id="rId11"/>
  </externalReferences>
  <definedNames>
    <definedName name="Audit_type" hidden="1">[1]LK!$AV$2:$AW$5</definedName>
    <definedName name="CAB" hidden="1">[1]LK!$AY$2:$AZ$26</definedName>
    <definedName name="Expected" localSheetId="2">'1. BMT UoA 1'!$I$3:$AB$30</definedName>
    <definedName name="Expected" localSheetId="3">'2. BMT UoA 2'!$I$3:$AB$30</definedName>
    <definedName name="Expected" localSheetId="4">'3. BMT UoA 3'!$I$3:$AB$30</definedName>
    <definedName name="Expected" localSheetId="5">'4. BMT UoA 4'!$I$3:$AB$30</definedName>
    <definedName name="Expected" localSheetId="6">'5. BMT UoA 5'!$I$3:$AB$30</definedName>
    <definedName name="Expected" localSheetId="7">'6. BMT UoA 6'!$I$3:$AB$30</definedName>
    <definedName name="Expected" localSheetId="1">'BMT revisions FSR 22'!$I$3:$AB$27</definedName>
    <definedName name="Expected" localSheetId="9">Example!$I$3:$AB$30</definedName>
    <definedName name="listYesNo" localSheetId="3">'2. BMT UoA 2'!$BE$10:$BE$12</definedName>
    <definedName name="listYesNo" localSheetId="4">'3. BMT UoA 3'!$BE$10:$BE$12</definedName>
    <definedName name="listYesNo" localSheetId="5">'4. BMT UoA 4'!$BE$10:$BE$12</definedName>
    <definedName name="listYesNo" localSheetId="6">'5. BMT UoA 5'!$BE$10:$BE$12</definedName>
    <definedName name="listYesNo" localSheetId="7">'6. BMT UoA 6'!$BE$10:$BE$12</definedName>
    <definedName name="listYesNo" localSheetId="9">Example!$BE$10:$BE$12</definedName>
    <definedName name="listYesNo">'1. BMT UoA 1'!$BE$10:$BE$12</definedName>
    <definedName name="PK_Surveillance" hidden="1">[1]LK!$AP$2:$AQ$7</definedName>
    <definedName name="_xlnm.Print_Area" localSheetId="0">'0. Front Sheet'!$B$2:$J$54</definedName>
    <definedName name="_xlnm.Print_Area" localSheetId="2">'1. BMT UoA 1'!$A$52:$M$126,'1. BMT UoA 1'!$A$128:$M$178</definedName>
    <definedName name="_xlnm.Print_Area" localSheetId="3">'2. BMT UoA 2'!$A$52:$M$126,'2. BMT UoA 2'!$A$128:$M$178</definedName>
    <definedName name="_xlnm.Print_Area" localSheetId="4">'3. BMT UoA 3'!$A$52:$M$126,'3. BMT UoA 3'!$A$128:$M$178</definedName>
    <definedName name="_xlnm.Print_Area" localSheetId="5">'4. BMT UoA 4'!$A$52:$M$126,'4. BMT UoA 4'!$A$128:$M$178</definedName>
    <definedName name="_xlnm.Print_Area" localSheetId="6">'5. BMT UoA 5'!$A$52:$M$126,'5. BMT UoA 5'!$A$128:$M$178</definedName>
    <definedName name="_xlnm.Print_Area" localSheetId="7">'6. BMT UoA 6'!$A$52:$M$126,'6. BMT UoA 6'!$A$128:$M$178</definedName>
    <definedName name="_xlnm.Print_Area" localSheetId="1">'BMT revisions FSR 22'!$A$33:$M$107,'BMT revisions FSR 22'!$A$109:$M$156</definedName>
    <definedName name="_xlnm.Print_Area" localSheetId="9">Example!$A$52:$M$126,Example!$A$128:$M$178</definedName>
    <definedName name="this_article" localSheetId="8">'User Guide'!$C$9</definedName>
    <definedName name="ValidDepts" localSheetId="2">'1. BMT UoA 1'!$BE$3:$BE$6</definedName>
    <definedName name="ValidDepts" localSheetId="3">'2. BMT UoA 2'!$BE$3:$BE$6</definedName>
    <definedName name="ValidDepts" localSheetId="4">'3. BMT UoA 3'!$BE$3:$BE$6</definedName>
    <definedName name="ValidDepts" localSheetId="5">'4. BMT UoA 4'!$BE$3:$BE$6</definedName>
    <definedName name="ValidDepts" localSheetId="6">'5. BMT UoA 5'!$BE$3:$BE$6</definedName>
    <definedName name="ValidDepts" localSheetId="7">'6. BMT UoA 6'!$BE$3:$BE$6</definedName>
    <definedName name="ValidDepts" localSheetId="1">'BMT revisions FSR 22'!$BE$3:$BE$6</definedName>
    <definedName name="ValidDepts" localSheetId="9">Example!$BE$3:$BE$6</definedName>
    <definedName name="ValidScoringLevels" localSheetId="2">'1. BMT UoA 1'!$BE$4:$BE$6</definedName>
    <definedName name="ValidScoringLevels" localSheetId="3">'2. BMT UoA 2'!$BE$4:$BE$6</definedName>
    <definedName name="ValidScoringLevels" localSheetId="4">'3. BMT UoA 3'!$BE$4:$BE$6</definedName>
    <definedName name="ValidScoringLevels" localSheetId="5">'4. BMT UoA 4'!$BE$4:$BE$6</definedName>
    <definedName name="ValidScoringLevels" localSheetId="6">'5. BMT UoA 5'!$BE$4:$BE$6</definedName>
    <definedName name="ValidScoringLevels" localSheetId="7">'6. BMT UoA 6'!$BE$4:$BE$6</definedName>
    <definedName name="ValidScoringLevels" localSheetId="1">'BMT revisions FSR 22'!$BE$4:$BE$6</definedName>
    <definedName name="ValidScoringLevels" localSheetId="9">Example!$BE$4:$BE$6</definedName>
    <definedName name="Year0Range" localSheetId="2">'1. BMT UoA 1'!$H$3:$H$30</definedName>
    <definedName name="Year0Range" localSheetId="3">'2. BMT UoA 2'!$H$3:$H$30</definedName>
    <definedName name="Year0Range" localSheetId="4">'3. BMT UoA 3'!$H$3:$H$30</definedName>
    <definedName name="Year0Range" localSheetId="5">'4. BMT UoA 4'!$H$3:$H$30</definedName>
    <definedName name="Year0Range" localSheetId="6">'5. BMT UoA 5'!$H$3:$H$30</definedName>
    <definedName name="Year0Range" localSheetId="7">'6. BMT UoA 6'!$H$3:$H$30</definedName>
    <definedName name="Year0Range" localSheetId="1">'BMT revisions FSR 22'!$H$3:$H$27</definedName>
    <definedName name="Year0Range" localSheetId="9">Example!$H$3:$H$30</definedName>
    <definedName name="Year10Expected" localSheetId="2">'1. BMT UoA 1'!$AH$3:$AH$30</definedName>
    <definedName name="Year10Expected" localSheetId="3">'2. BMT UoA 2'!$AH$3:$AH$30</definedName>
    <definedName name="Year10Expected" localSheetId="4">'3. BMT UoA 3'!$AH$3:$AH$30</definedName>
    <definedName name="Year10Expected" localSheetId="5">'4. BMT UoA 4'!$AH$3:$AH$30</definedName>
    <definedName name="Year10Expected" localSheetId="6">'5. BMT UoA 5'!$AH$3:$AH$30</definedName>
    <definedName name="Year10Expected" localSheetId="7">'6. BMT UoA 6'!$AH$3:$AH$30</definedName>
    <definedName name="Year10Expected" localSheetId="1">'BMT revisions FSR 22'!$AH$3:$AH$27</definedName>
    <definedName name="Year10Expected" localSheetId="9">Example!$AH$3:$AH$30</definedName>
    <definedName name="Year10Range" localSheetId="2">'1. BMT UoA 1'!$R$3:$R$30</definedName>
    <definedName name="Year10Range" localSheetId="3">'2. BMT UoA 2'!$R$3:$R$30</definedName>
    <definedName name="Year10Range" localSheetId="4">'3. BMT UoA 3'!$R$3:$R$30</definedName>
    <definedName name="Year10Range" localSheetId="5">'4. BMT UoA 4'!$R$3:$R$30</definedName>
    <definedName name="Year10Range" localSheetId="6">'5. BMT UoA 5'!$R$3:$R$30</definedName>
    <definedName name="Year10Range" localSheetId="7">'6. BMT UoA 6'!$R$3:$R$30</definedName>
    <definedName name="Year10Range" localSheetId="1">'BMT revisions FSR 22'!$R$3:$R$27</definedName>
    <definedName name="Year10Range" localSheetId="9">Example!$R$3:$R$30</definedName>
    <definedName name="Year1Expected" localSheetId="2">'1. BMT UoA 1'!$Y$3:$Y$30</definedName>
    <definedName name="Year1Expected" localSheetId="3">'2. BMT UoA 2'!$Y$3:$Y$30</definedName>
    <definedName name="Year1Expected" localSheetId="4">'3. BMT UoA 3'!$Y$3:$Y$30</definedName>
    <definedName name="Year1Expected" localSheetId="5">'4. BMT UoA 4'!$Y$3:$Y$30</definedName>
    <definedName name="Year1Expected" localSheetId="6">'5. BMT UoA 5'!$Y$3:$Y$30</definedName>
    <definedName name="Year1Expected" localSheetId="7">'6. BMT UoA 6'!$Y$3:$Y$30</definedName>
    <definedName name="Year1Expected" localSheetId="1">'BMT revisions FSR 22'!$Y$3:$Y$27</definedName>
    <definedName name="Year1Expected" localSheetId="9">Example!$Y$3:$Y$30</definedName>
    <definedName name="Year1Range" localSheetId="2">'1. BMT UoA 1'!$I$3:$I$30</definedName>
    <definedName name="Year1Range" localSheetId="3">'2. BMT UoA 2'!$I$3:$I$30</definedName>
    <definedName name="Year1Range" localSheetId="4">'3. BMT UoA 3'!$I$3:$I$30</definedName>
    <definedName name="Year1Range" localSheetId="5">'4. BMT UoA 4'!$I$3:$I$30</definedName>
    <definedName name="Year1Range" localSheetId="6">'5. BMT UoA 5'!$I$3:$I$30</definedName>
    <definedName name="Year1Range" localSheetId="7">'6. BMT UoA 6'!$I$3:$I$30</definedName>
    <definedName name="Year1Range" localSheetId="1">'BMT revisions FSR 22'!$I$3:$I$27</definedName>
    <definedName name="Year1Range" localSheetId="9">Example!$I$3:$I$30</definedName>
    <definedName name="Year2Expected" localSheetId="2">'1. BMT UoA 1'!$Z$3:$Z$30</definedName>
    <definedName name="Year2Expected" localSheetId="3">'2. BMT UoA 2'!$Z$3:$Z$30</definedName>
    <definedName name="Year2Expected" localSheetId="4">'3. BMT UoA 3'!$Z$3:$Z$30</definedName>
    <definedName name="Year2Expected" localSheetId="5">'4. BMT UoA 4'!$Z$3:$Z$30</definedName>
    <definedName name="Year2Expected" localSheetId="6">'5. BMT UoA 5'!$Z$3:$Z$30</definedName>
    <definedName name="Year2Expected" localSheetId="7">'6. BMT UoA 6'!$Z$3:$Z$30</definedName>
    <definedName name="Year2Expected" localSheetId="1">'BMT revisions FSR 22'!$Z$3:$Z$27</definedName>
    <definedName name="Year2Expected" localSheetId="9">Example!$Z$3:$Z$30</definedName>
    <definedName name="Year2Range" localSheetId="2">'1. BMT UoA 1'!$J$3:$J$30</definedName>
    <definedName name="Year2Range" localSheetId="3">'2. BMT UoA 2'!$J$3:$J$30</definedName>
    <definedName name="Year2Range" localSheetId="4">'3. BMT UoA 3'!$J$3:$J$30</definedName>
    <definedName name="Year2Range" localSheetId="5">'4. BMT UoA 4'!$J$3:$J$30</definedName>
    <definedName name="Year2Range" localSheetId="6">'5. BMT UoA 5'!$J$3:$J$30</definedName>
    <definedName name="Year2Range" localSheetId="7">'6. BMT UoA 6'!$J$3:$J$30</definedName>
    <definedName name="Year2Range" localSheetId="1">'BMT revisions FSR 22'!$J$3:$J$27</definedName>
    <definedName name="Year2Range" localSheetId="9">Example!$J$3:$J$30</definedName>
    <definedName name="Year3Expected" localSheetId="2">'1. BMT UoA 1'!$AA$3:$AA$30</definedName>
    <definedName name="Year3Expected" localSheetId="3">'2. BMT UoA 2'!$AA$3:$AA$30</definedName>
    <definedName name="Year3Expected" localSheetId="4">'3. BMT UoA 3'!$AA$3:$AA$30</definedName>
    <definedName name="Year3Expected" localSheetId="5">'4. BMT UoA 4'!$AA$3:$AA$30</definedName>
    <definedName name="Year3Expected" localSheetId="6">'5. BMT UoA 5'!$AA$3:$AA$30</definedName>
    <definedName name="Year3Expected" localSheetId="7">'6. BMT UoA 6'!$AA$3:$AA$30</definedName>
    <definedName name="Year3Expected" localSheetId="1">'BMT revisions FSR 22'!$AA$3:$AA$27</definedName>
    <definedName name="Year3Expected" localSheetId="9">Example!$AA$3:$AA$30</definedName>
    <definedName name="Year3Range" localSheetId="2">'1. BMT UoA 1'!$K$3:$K$30</definedName>
    <definedName name="Year3Range" localSheetId="3">'2. BMT UoA 2'!$K$3:$K$30</definedName>
    <definedName name="Year3Range" localSheetId="4">'3. BMT UoA 3'!$K$3:$K$30</definedName>
    <definedName name="Year3Range" localSheetId="5">'4. BMT UoA 4'!$K$3:$K$30</definedName>
    <definedName name="Year3Range" localSheetId="6">'5. BMT UoA 5'!$K$3:$K$30</definedName>
    <definedName name="Year3Range" localSheetId="7">'6. BMT UoA 6'!$K$3:$K$30</definedName>
    <definedName name="Year3Range" localSheetId="1">'BMT revisions FSR 22'!$K$3:$K$27</definedName>
    <definedName name="Year3Range" localSheetId="9">Example!$K$3:$K$30</definedName>
    <definedName name="Year4Expected" localSheetId="2">'1. BMT UoA 1'!$AB$3:$AB$30</definedName>
    <definedName name="Year4Expected" localSheetId="3">'2. BMT UoA 2'!$AB$3:$AB$30</definedName>
    <definedName name="Year4Expected" localSheetId="4">'3. BMT UoA 3'!$AB$3:$AB$30</definedName>
    <definedName name="Year4Expected" localSheetId="5">'4. BMT UoA 4'!$AB$3:$AB$30</definedName>
    <definedName name="Year4Expected" localSheetId="6">'5. BMT UoA 5'!$AB$3:$AB$30</definedName>
    <definedName name="Year4Expected" localSheetId="7">'6. BMT UoA 6'!$AB$3:$AB$30</definedName>
    <definedName name="Year4Expected" localSheetId="1">'BMT revisions FSR 22'!$AB$3:$AB$27</definedName>
    <definedName name="Year4Expected" localSheetId="9">Example!$AB$3:$AB$30</definedName>
    <definedName name="Year4Range" localSheetId="2">'1. BMT UoA 1'!$L$3:$L$30</definedName>
    <definedName name="Year4Range" localSheetId="3">'2. BMT UoA 2'!$L$3:$L$30</definedName>
    <definedName name="Year4Range" localSheetId="4">'3. BMT UoA 3'!$L$3:$L$30</definedName>
    <definedName name="Year4Range" localSheetId="5">'4. BMT UoA 4'!$L$3:$L$30</definedName>
    <definedName name="Year4Range" localSheetId="6">'5. BMT UoA 5'!$L$3:$L$30</definedName>
    <definedName name="Year4Range" localSheetId="7">'6. BMT UoA 6'!$L$3:$L$30</definedName>
    <definedName name="Year4Range" localSheetId="1">'BMT revisions FSR 22'!$L$3:$L$27</definedName>
    <definedName name="Year4Range" localSheetId="9">Example!$L$3:$L$30</definedName>
    <definedName name="Year5Expected" localSheetId="2">'1. BMT UoA 1'!$AC$3:$AC$30</definedName>
    <definedName name="Year5Expected" localSheetId="3">'2. BMT UoA 2'!$AC$3:$AC$30</definedName>
    <definedName name="Year5Expected" localSheetId="4">'3. BMT UoA 3'!$AC$3:$AC$30</definedName>
    <definedName name="Year5Expected" localSheetId="5">'4. BMT UoA 4'!$AC$3:$AC$30</definedName>
    <definedName name="Year5Expected" localSheetId="6">'5. BMT UoA 5'!$AC$3:$AC$30</definedName>
    <definedName name="Year5Expected" localSheetId="7">'6. BMT UoA 6'!$AC$3:$AC$30</definedName>
    <definedName name="Year5Expected" localSheetId="1">'BMT revisions FSR 22'!$AC$3:$AC$27</definedName>
    <definedName name="Year5Expected" localSheetId="9">Example!$AC$3:$AC$30</definedName>
    <definedName name="Year5Range" localSheetId="2">'1. BMT UoA 1'!$M$3:$M$30</definedName>
    <definedName name="Year5Range" localSheetId="3">'2. BMT UoA 2'!$M$3:$M$30</definedName>
    <definedName name="Year5Range" localSheetId="4">'3. BMT UoA 3'!$M$3:$M$30</definedName>
    <definedName name="Year5Range" localSheetId="5">'4. BMT UoA 4'!$M$3:$M$30</definedName>
    <definedName name="Year5Range" localSheetId="6">'5. BMT UoA 5'!$M$3:$M$30</definedName>
    <definedName name="Year5Range" localSheetId="7">'6. BMT UoA 6'!$M$3:$M$30</definedName>
    <definedName name="Year5Range" localSheetId="1">'BMT revisions FSR 22'!$M$3:$M$27</definedName>
    <definedName name="Year5Range" localSheetId="9">Example!$M$3:$M$30</definedName>
    <definedName name="Year6Expected" localSheetId="2">'1. BMT UoA 1'!$AD$3:$AD$30</definedName>
    <definedName name="Year6Expected" localSheetId="3">'2. BMT UoA 2'!$AD$3:$AD$30</definedName>
    <definedName name="Year6Expected" localSheetId="4">'3. BMT UoA 3'!$AD$3:$AD$30</definedName>
    <definedName name="Year6Expected" localSheetId="5">'4. BMT UoA 4'!$AD$3:$AD$30</definedName>
    <definedName name="Year6Expected" localSheetId="6">'5. BMT UoA 5'!$AD$3:$AD$30</definedName>
    <definedName name="Year6Expected" localSheetId="7">'6. BMT UoA 6'!$AD$3:$AD$30</definedName>
    <definedName name="Year6Expected" localSheetId="1">'BMT revisions FSR 22'!$AD$3:$AD$27</definedName>
    <definedName name="Year6Expected" localSheetId="9">Example!$AD$3:$AD$30</definedName>
    <definedName name="Year6Range" localSheetId="2">'1. BMT UoA 1'!$N$3:$N$30</definedName>
    <definedName name="Year6Range" localSheetId="3">'2. BMT UoA 2'!$N$3:$N$30</definedName>
    <definedName name="Year6Range" localSheetId="4">'3. BMT UoA 3'!$N$3:$N$30</definedName>
    <definedName name="Year6Range" localSheetId="5">'4. BMT UoA 4'!$N$3:$N$30</definedName>
    <definedName name="Year6Range" localSheetId="6">'5. BMT UoA 5'!$N$3:$N$30</definedName>
    <definedName name="Year6Range" localSheetId="7">'6. BMT UoA 6'!$N$3:$N$30</definedName>
    <definedName name="Year6Range" localSheetId="1">'BMT revisions FSR 22'!$N$3:$N$27</definedName>
    <definedName name="Year6Range" localSheetId="9">Example!$N$3:$N$30</definedName>
    <definedName name="Year7Expected" localSheetId="2">'1. BMT UoA 1'!$AE$3:$AE$30</definedName>
    <definedName name="Year7Expected" localSheetId="3">'2. BMT UoA 2'!$AE$3:$AE$30</definedName>
    <definedName name="Year7Expected" localSheetId="4">'3. BMT UoA 3'!$AE$3:$AE$30</definedName>
    <definedName name="Year7Expected" localSheetId="5">'4. BMT UoA 4'!$AE$3:$AE$30</definedName>
    <definedName name="Year7Expected" localSheetId="6">'5. BMT UoA 5'!$AE$3:$AE$30</definedName>
    <definedName name="Year7Expected" localSheetId="7">'6. BMT UoA 6'!$AE$3:$AE$30</definedName>
    <definedName name="Year7Expected" localSheetId="1">'BMT revisions FSR 22'!$AE$3:$AE$27</definedName>
    <definedName name="Year7Expected" localSheetId="9">Example!$AE$3:$AE$30</definedName>
    <definedName name="Year7Range" localSheetId="2">'1. BMT UoA 1'!$O$3:$O$30</definedName>
    <definedName name="Year7Range" localSheetId="3">'2. BMT UoA 2'!$O$3:$O$30</definedName>
    <definedName name="Year7Range" localSheetId="4">'3. BMT UoA 3'!$O$3:$O$30</definedName>
    <definedName name="Year7Range" localSheetId="5">'4. BMT UoA 4'!$O$3:$O$30</definedName>
    <definedName name="Year7Range" localSheetId="6">'5. BMT UoA 5'!$O$3:$O$30</definedName>
    <definedName name="Year7Range" localSheetId="7">'6. BMT UoA 6'!$O$3:$O$30</definedName>
    <definedName name="Year7Range" localSheetId="1">'BMT revisions FSR 22'!$O$3:$O$27</definedName>
    <definedName name="Year7Range" localSheetId="9">Example!$O$3:$O$30</definedName>
    <definedName name="Year8Expected" localSheetId="2">'1. BMT UoA 1'!$AF$3:$AF$30</definedName>
    <definedName name="Year8Expected" localSheetId="3">'2. BMT UoA 2'!$AF$3:$AF$30</definedName>
    <definedName name="Year8Expected" localSheetId="4">'3. BMT UoA 3'!$AF$3:$AF$30</definedName>
    <definedName name="Year8Expected" localSheetId="5">'4. BMT UoA 4'!$AF$3:$AF$30</definedName>
    <definedName name="Year8Expected" localSheetId="6">'5. BMT UoA 5'!$AF$3:$AF$30</definedName>
    <definedName name="Year8Expected" localSheetId="7">'6. BMT UoA 6'!$AF$3:$AF$30</definedName>
    <definedName name="Year8Expected" localSheetId="1">'BMT revisions FSR 22'!$AF$3:$AF$27</definedName>
    <definedName name="Year8Expected" localSheetId="9">Example!$AF$3:$AF$30</definedName>
    <definedName name="Year8Range" localSheetId="2">'1. BMT UoA 1'!$P$3:$P$30</definedName>
    <definedName name="Year8Range" localSheetId="3">'2. BMT UoA 2'!$P$3:$P$30</definedName>
    <definedName name="Year8Range" localSheetId="4">'3. BMT UoA 3'!$P$3:$P$30</definedName>
    <definedName name="Year8Range" localSheetId="5">'4. BMT UoA 4'!$P$3:$P$30</definedName>
    <definedName name="Year8Range" localSheetId="6">'5. BMT UoA 5'!$P$3:$P$30</definedName>
    <definedName name="Year8Range" localSheetId="7">'6. BMT UoA 6'!$P$3:$P$30</definedName>
    <definedName name="Year8Range" localSheetId="1">'BMT revisions FSR 22'!$P$3:$P$27</definedName>
    <definedName name="Year8Range" localSheetId="9">Example!$P$3:$P$30</definedName>
    <definedName name="Year9Expected" localSheetId="2">'1. BMT UoA 1'!$AG$3:$AG$30</definedName>
    <definedName name="Year9Expected" localSheetId="3">'2. BMT UoA 2'!$AG$3:$AG$30</definedName>
    <definedName name="Year9Expected" localSheetId="4">'3. BMT UoA 3'!$AG$3:$AG$30</definedName>
    <definedName name="Year9Expected" localSheetId="5">'4. BMT UoA 4'!$AG$3:$AG$30</definedName>
    <definedName name="Year9Expected" localSheetId="6">'5. BMT UoA 5'!$AG$3:$AG$30</definedName>
    <definedName name="Year9Expected" localSheetId="7">'6. BMT UoA 6'!$AG$3:$AG$30</definedName>
    <definedName name="Year9Expected" localSheetId="1">'BMT revisions FSR 22'!$AG$3:$AG$27</definedName>
    <definedName name="Year9Expected" localSheetId="9">Example!$AG$3:$AG$30</definedName>
    <definedName name="Year9Range" localSheetId="2">'1. BMT UoA 1'!$Q$3:$Q$30</definedName>
    <definedName name="Year9Range" localSheetId="3">'2. BMT UoA 2'!$Q$3:$Q$30</definedName>
    <definedName name="Year9Range" localSheetId="4">'3. BMT UoA 3'!$Q$3:$Q$30</definedName>
    <definedName name="Year9Range" localSheetId="5">'4. BMT UoA 4'!$Q$3:$Q$30</definedName>
    <definedName name="Year9Range" localSheetId="6">'5. BMT UoA 5'!$Q$3:$Q$30</definedName>
    <definedName name="Year9Range" localSheetId="7">'6. BMT UoA 6'!$Q$3:$Q$30</definedName>
    <definedName name="Year9Range" localSheetId="1">'BMT revisions FSR 22'!$Q$3:$Q$27</definedName>
    <definedName name="Year9Range" localSheetId="9">Example!$Q$3:$Q$30</definedName>
    <definedName name="YNSelect" hidden="1">[1]LK!$A$2:$B$4</definedName>
  </definedNames>
  <calcPr calcId="191028" concurrentManualCount="2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5" i="107" l="1"/>
  <c r="B64" i="107"/>
  <c r="B63" i="107"/>
  <c r="B62" i="107"/>
  <c r="R38" i="107"/>
  <c r="Q38" i="107"/>
  <c r="P38" i="107"/>
  <c r="O38" i="107"/>
  <c r="N38" i="107"/>
  <c r="M38" i="107"/>
  <c r="L38" i="107"/>
  <c r="AH33" i="107"/>
  <c r="AG33" i="107"/>
  <c r="AF33" i="107"/>
  <c r="AE33" i="107"/>
  <c r="AD33" i="107"/>
  <c r="AC33" i="107"/>
  <c r="AB33" i="107"/>
  <c r="AA33" i="107"/>
  <c r="Z33" i="107"/>
  <c r="Y33" i="107"/>
  <c r="Q33" i="107"/>
  <c r="P33" i="107"/>
  <c r="O33" i="107"/>
  <c r="N33" i="107"/>
  <c r="M33" i="107"/>
  <c r="L33" i="107"/>
  <c r="K33" i="107"/>
  <c r="J33" i="107"/>
  <c r="I33" i="107"/>
  <c r="H33" i="107"/>
  <c r="AH32" i="107"/>
  <c r="AG32" i="107"/>
  <c r="AF32" i="107"/>
  <c r="AE32" i="107"/>
  <c r="AD32" i="107"/>
  <c r="AC32" i="107"/>
  <c r="AB32" i="107"/>
  <c r="AA32" i="107"/>
  <c r="Z32" i="107"/>
  <c r="Y32" i="107"/>
  <c r="R32" i="107"/>
  <c r="Q32" i="107"/>
  <c r="P32" i="107"/>
  <c r="O32" i="107"/>
  <c r="N32" i="107"/>
  <c r="M32" i="107"/>
  <c r="L32" i="107"/>
  <c r="K32" i="107"/>
  <c r="J32" i="107"/>
  <c r="I32" i="107"/>
  <c r="H32" i="107"/>
  <c r="AH31" i="107"/>
  <c r="AG31" i="107"/>
  <c r="AF31" i="107"/>
  <c r="AE31" i="107"/>
  <c r="AD31" i="107"/>
  <c r="AC31" i="107"/>
  <c r="AB31" i="107"/>
  <c r="AA31" i="107"/>
  <c r="Z31" i="107"/>
  <c r="Y31" i="107"/>
  <c r="R31" i="107"/>
  <c r="Q31" i="107"/>
  <c r="P31" i="107"/>
  <c r="O31" i="107"/>
  <c r="N31" i="107"/>
  <c r="M31" i="107"/>
  <c r="L31" i="107"/>
  <c r="K31" i="107"/>
  <c r="J31" i="107"/>
  <c r="I31" i="107"/>
  <c r="H31" i="107"/>
  <c r="CP30" i="107"/>
  <c r="CO30" i="107"/>
  <c r="CZ30" i="107" s="1"/>
  <c r="CN30" i="107"/>
  <c r="CY30" i="107" s="1"/>
  <c r="CM30" i="107"/>
  <c r="CX30" i="107" s="1"/>
  <c r="CL30" i="107"/>
  <c r="CW30" i="107" s="1"/>
  <c r="CK30" i="107"/>
  <c r="CJ30" i="107"/>
  <c r="CE30" i="107"/>
  <c r="DA30" i="107" s="1"/>
  <c r="CD30" i="107"/>
  <c r="CC30" i="107"/>
  <c r="CB30" i="107"/>
  <c r="CA30" i="107"/>
  <c r="BZ30" i="107"/>
  <c r="BY30" i="107"/>
  <c r="BX30" i="107"/>
  <c r="BW30" i="107"/>
  <c r="CI30" i="107" s="1"/>
  <c r="BV30" i="107"/>
  <c r="AK30" i="107" s="1"/>
  <c r="BT30" i="107"/>
  <c r="BS30" i="107"/>
  <c r="BR30" i="107"/>
  <c r="BQ30" i="107"/>
  <c r="BP30" i="107"/>
  <c r="BO30" i="107"/>
  <c r="BN30" i="107"/>
  <c r="BM30" i="107"/>
  <c r="BL30" i="107"/>
  <c r="BK30" i="107"/>
  <c r="BJ30" i="107"/>
  <c r="BC30" i="107"/>
  <c r="K157" i="107" s="1"/>
  <c r="AZ30" i="107"/>
  <c r="H157" i="107" s="1"/>
  <c r="AX30" i="107"/>
  <c r="I157" i="107" s="1"/>
  <c r="AT30" i="107"/>
  <c r="AS30" i="107"/>
  <c r="AR30" i="107"/>
  <c r="AQ30" i="107"/>
  <c r="AP30" i="107"/>
  <c r="AO30" i="107"/>
  <c r="AN30" i="107"/>
  <c r="AM30" i="107"/>
  <c r="AL30" i="107"/>
  <c r="CP29" i="107"/>
  <c r="CO29" i="107"/>
  <c r="CN29" i="107"/>
  <c r="CM29" i="107"/>
  <c r="CL29" i="107"/>
  <c r="CW29" i="107" s="1"/>
  <c r="CK29" i="107"/>
  <c r="CJ29" i="107"/>
  <c r="CE29" i="107"/>
  <c r="DA29" i="107" s="1"/>
  <c r="CD29" i="107"/>
  <c r="CZ29" i="107" s="1"/>
  <c r="CC29" i="107"/>
  <c r="CY29" i="107" s="1"/>
  <c r="CB29" i="107"/>
  <c r="CX29" i="107" s="1"/>
  <c r="CA29" i="107"/>
  <c r="BZ29" i="107"/>
  <c r="BY29" i="107"/>
  <c r="BX29" i="107"/>
  <c r="AM29" i="107" s="1"/>
  <c r="BW29" i="107"/>
  <c r="AL29" i="107" s="1"/>
  <c r="BV29" i="107"/>
  <c r="CH29" i="107" s="1"/>
  <c r="BT29" i="107"/>
  <c r="BS29" i="107"/>
  <c r="BR29" i="107"/>
  <c r="BQ29" i="107"/>
  <c r="BP29" i="107"/>
  <c r="BO29" i="107"/>
  <c r="BN29" i="107"/>
  <c r="BM29" i="107"/>
  <c r="BL29" i="107"/>
  <c r="BK29" i="107"/>
  <c r="BJ29" i="107"/>
  <c r="BC29" i="107"/>
  <c r="K156" i="107" s="1"/>
  <c r="AZ29" i="107"/>
  <c r="BA29" i="107" s="1"/>
  <c r="AX29" i="107"/>
  <c r="AY29" i="107" s="1"/>
  <c r="AT29" i="107"/>
  <c r="AS29" i="107"/>
  <c r="AR29" i="107"/>
  <c r="AQ29" i="107"/>
  <c r="AP29" i="107"/>
  <c r="AO29" i="107"/>
  <c r="AN29" i="107"/>
  <c r="AK29" i="107"/>
  <c r="CP28" i="107"/>
  <c r="CO28" i="107"/>
  <c r="CN28" i="107"/>
  <c r="CM28" i="107"/>
  <c r="CL28" i="107"/>
  <c r="CK28" i="107"/>
  <c r="CJ28" i="107"/>
  <c r="CH28" i="107"/>
  <c r="CG28" i="107"/>
  <c r="CE28" i="107"/>
  <c r="DA28" i="107" s="1"/>
  <c r="CD28" i="107"/>
  <c r="CZ28" i="107" s="1"/>
  <c r="CC28" i="107"/>
  <c r="CY28" i="107" s="1"/>
  <c r="CB28" i="107"/>
  <c r="CX28" i="107" s="1"/>
  <c r="CA28" i="107"/>
  <c r="BZ28" i="107"/>
  <c r="BY28" i="107"/>
  <c r="BX28" i="107"/>
  <c r="AM28" i="107" s="1"/>
  <c r="BW28" i="107"/>
  <c r="AL28" i="107" s="1"/>
  <c r="BV28" i="107"/>
  <c r="AK28" i="107" s="1"/>
  <c r="BT28" i="107"/>
  <c r="BS28" i="107"/>
  <c r="BR28" i="107"/>
  <c r="BQ28" i="107"/>
  <c r="BP28" i="107"/>
  <c r="BO28" i="107"/>
  <c r="BN28" i="107"/>
  <c r="BM28" i="107"/>
  <c r="BL28" i="107"/>
  <c r="BK28" i="107"/>
  <c r="BJ28" i="107"/>
  <c r="BC28" i="107"/>
  <c r="K155" i="107" s="1"/>
  <c r="AZ28" i="107"/>
  <c r="BA28" i="107" s="1"/>
  <c r="AX28" i="107"/>
  <c r="I155" i="107" s="1"/>
  <c r="AT28" i="107"/>
  <c r="AS28" i="107"/>
  <c r="AR28" i="107"/>
  <c r="AQ28" i="107"/>
  <c r="AP28" i="107"/>
  <c r="AO28" i="107"/>
  <c r="AN28" i="107"/>
  <c r="CZ27" i="107"/>
  <c r="CP27" i="107"/>
  <c r="CO27" i="107"/>
  <c r="CN27" i="107"/>
  <c r="CM27" i="107"/>
  <c r="CL27" i="107"/>
  <c r="CK27" i="107"/>
  <c r="CJ27" i="107"/>
  <c r="CI27" i="107"/>
  <c r="CH27" i="107"/>
  <c r="CG27" i="107"/>
  <c r="CR27" i="107" s="1"/>
  <c r="CE27" i="107"/>
  <c r="CD27" i="107"/>
  <c r="CC27" i="107"/>
  <c r="CY27" i="107" s="1"/>
  <c r="CB27" i="107"/>
  <c r="CA27" i="107"/>
  <c r="BZ27" i="107"/>
  <c r="BY27" i="107"/>
  <c r="BX27" i="107"/>
  <c r="BW27" i="107"/>
  <c r="BV27" i="107"/>
  <c r="BT27" i="107"/>
  <c r="BS27" i="107"/>
  <c r="BR27" i="107"/>
  <c r="BQ27" i="107"/>
  <c r="BP27" i="107"/>
  <c r="BO27" i="107"/>
  <c r="BN27" i="107"/>
  <c r="BM27" i="107"/>
  <c r="BL27" i="107"/>
  <c r="BK27" i="107"/>
  <c r="BJ27" i="107"/>
  <c r="BC27" i="107"/>
  <c r="K154" i="107" s="1"/>
  <c r="AZ27" i="107"/>
  <c r="H154" i="107" s="1"/>
  <c r="AX27" i="107"/>
  <c r="AY27" i="107" s="1"/>
  <c r="AT27" i="107"/>
  <c r="AS27" i="107"/>
  <c r="AR27" i="107"/>
  <c r="AQ27" i="107"/>
  <c r="AP27" i="107"/>
  <c r="AO27" i="107"/>
  <c r="AN27" i="107"/>
  <c r="AM27" i="107"/>
  <c r="AL27" i="107"/>
  <c r="AK27" i="107"/>
  <c r="CX26" i="107"/>
  <c r="CP26" i="107"/>
  <c r="DA26" i="107" s="1"/>
  <c r="CO26" i="107"/>
  <c r="CZ26" i="107" s="1"/>
  <c r="CN26" i="107"/>
  <c r="CY26" i="107" s="1"/>
  <c r="CM26" i="107"/>
  <c r="CL26" i="107"/>
  <c r="CK26" i="107"/>
  <c r="CJ26" i="107"/>
  <c r="CE26" i="107"/>
  <c r="CD26" i="107"/>
  <c r="CC26" i="107"/>
  <c r="CB26" i="107"/>
  <c r="CA26" i="107"/>
  <c r="BZ26" i="107"/>
  <c r="BY26" i="107"/>
  <c r="BX26" i="107"/>
  <c r="BW26" i="107"/>
  <c r="CI26" i="107" s="1"/>
  <c r="BV26" i="107"/>
  <c r="CH26" i="107" s="1"/>
  <c r="BT26" i="107"/>
  <c r="BS26" i="107"/>
  <c r="BR26" i="107"/>
  <c r="BQ26" i="107"/>
  <c r="BP26" i="107"/>
  <c r="BO26" i="107"/>
  <c r="BN26" i="107"/>
  <c r="BM26" i="107"/>
  <c r="BL26" i="107"/>
  <c r="BK26" i="107"/>
  <c r="BJ26" i="107"/>
  <c r="BC26" i="107"/>
  <c r="K153" i="107" s="1"/>
  <c r="AZ26" i="107"/>
  <c r="H153" i="107" s="1"/>
  <c r="AX26" i="107"/>
  <c r="I153" i="107" s="1"/>
  <c r="AT26" i="107"/>
  <c r="AS26" i="107"/>
  <c r="AR26" i="107"/>
  <c r="AQ26" i="107"/>
  <c r="AP26" i="107"/>
  <c r="AO26" i="107"/>
  <c r="AN26" i="107"/>
  <c r="AM26" i="107"/>
  <c r="AL26" i="107"/>
  <c r="AK26" i="107"/>
  <c r="CP25" i="107"/>
  <c r="DA25" i="107" s="1"/>
  <c r="CO25" i="107"/>
  <c r="CZ25" i="107" s="1"/>
  <c r="CN25" i="107"/>
  <c r="CY25" i="107" s="1"/>
  <c r="CM25" i="107"/>
  <c r="CX25" i="107" s="1"/>
  <c r="CL25" i="107"/>
  <c r="CW25" i="107" s="1"/>
  <c r="CK25" i="107"/>
  <c r="CJ25" i="107"/>
  <c r="CE25" i="107"/>
  <c r="CD25" i="107"/>
  <c r="CC25" i="107"/>
  <c r="CB25" i="107"/>
  <c r="CA25" i="107"/>
  <c r="BZ25" i="107"/>
  <c r="BY25" i="107"/>
  <c r="BY37" i="107" s="1"/>
  <c r="V109" i="107" s="1"/>
  <c r="J98" i="107" s="1"/>
  <c r="BX25" i="107"/>
  <c r="AM25" i="107" s="1"/>
  <c r="BW25" i="107"/>
  <c r="AL25" i="107" s="1"/>
  <c r="BV25" i="107"/>
  <c r="CH25" i="107" s="1"/>
  <c r="BT25" i="107"/>
  <c r="BT37" i="107" s="1"/>
  <c r="W115" i="107" s="1"/>
  <c r="BS25" i="107"/>
  <c r="BR25" i="107"/>
  <c r="BQ25" i="107"/>
  <c r="BP25" i="107"/>
  <c r="BO25" i="107"/>
  <c r="BN25" i="107"/>
  <c r="BM25" i="107"/>
  <c r="BL25" i="107"/>
  <c r="BK25" i="107"/>
  <c r="BJ25" i="107"/>
  <c r="BC25" i="107"/>
  <c r="K152" i="107" s="1"/>
  <c r="AZ25" i="107"/>
  <c r="H152" i="107" s="1"/>
  <c r="AX25" i="107"/>
  <c r="I152" i="107" s="1"/>
  <c r="AT25" i="107"/>
  <c r="AS25" i="107"/>
  <c r="AR25" i="107"/>
  <c r="AQ25" i="107"/>
  <c r="AP25" i="107"/>
  <c r="AO25" i="107"/>
  <c r="AN25" i="107"/>
  <c r="AK25" i="107"/>
  <c r="CP24" i="107"/>
  <c r="DA24" i="107" s="1"/>
  <c r="CO24" i="107"/>
  <c r="CZ24" i="107" s="1"/>
  <c r="CN24" i="107"/>
  <c r="CY24" i="107" s="1"/>
  <c r="CM24" i="107"/>
  <c r="CX24" i="107" s="1"/>
  <c r="CL24" i="107"/>
  <c r="CW24" i="107" s="1"/>
  <c r="CK24" i="107"/>
  <c r="CJ24" i="107"/>
  <c r="CI24" i="107"/>
  <c r="CH24" i="107"/>
  <c r="CG24" i="107"/>
  <c r="CR24" i="107" s="1"/>
  <c r="CE24" i="107"/>
  <c r="CE37" i="107" s="1"/>
  <c r="V115" i="107" s="1"/>
  <c r="CD24" i="107"/>
  <c r="CD37" i="107" s="1"/>
  <c r="V114" i="107" s="1"/>
  <c r="CC24" i="107"/>
  <c r="CC37" i="107" s="1"/>
  <c r="V113" i="107" s="1"/>
  <c r="CB24" i="107"/>
  <c r="CB37" i="107" s="1"/>
  <c r="V112" i="107" s="1"/>
  <c r="CA24" i="107"/>
  <c r="CA37" i="107" s="1"/>
  <c r="V111" i="107" s="1"/>
  <c r="BZ24" i="107"/>
  <c r="BY24" i="107"/>
  <c r="BX24" i="107"/>
  <c r="AM24" i="107" s="1"/>
  <c r="BW24" i="107"/>
  <c r="AL24" i="107" s="1"/>
  <c r="BV24" i="107"/>
  <c r="AK24" i="107" s="1"/>
  <c r="BT24" i="107"/>
  <c r="BT34" i="107" s="1"/>
  <c r="Q115" i="107" s="1"/>
  <c r="BS24" i="107"/>
  <c r="BS37" i="107" s="1"/>
  <c r="W114" i="107" s="1"/>
  <c r="BR24" i="107"/>
  <c r="BR37" i="107" s="1"/>
  <c r="W113" i="107" s="1"/>
  <c r="BQ24" i="107"/>
  <c r="BQ37" i="107" s="1"/>
  <c r="W112" i="107" s="1"/>
  <c r="BP24" i="107"/>
  <c r="BP37" i="107" s="1"/>
  <c r="W111" i="107" s="1"/>
  <c r="BO24" i="107"/>
  <c r="BN24" i="107"/>
  <c r="BM24" i="107"/>
  <c r="BL24" i="107"/>
  <c r="BK24" i="107"/>
  <c r="BJ24" i="107"/>
  <c r="BC24" i="107"/>
  <c r="K151" i="107" s="1"/>
  <c r="AZ24" i="107"/>
  <c r="H151" i="107" s="1"/>
  <c r="AX24" i="107"/>
  <c r="AY24" i="107" s="1"/>
  <c r="AT24" i="107"/>
  <c r="AS24" i="107"/>
  <c r="AR24" i="107"/>
  <c r="AQ24" i="107"/>
  <c r="AP24" i="107"/>
  <c r="AO24" i="107"/>
  <c r="AN24" i="107"/>
  <c r="CP23" i="107"/>
  <c r="CO23" i="107"/>
  <c r="CN23" i="107"/>
  <c r="CY23" i="107" s="1"/>
  <c r="CM23" i="107"/>
  <c r="CX23" i="107" s="1"/>
  <c r="CL23" i="107"/>
  <c r="CW23" i="107" s="1"/>
  <c r="CK23" i="107"/>
  <c r="CJ23" i="107"/>
  <c r="CI23" i="107"/>
  <c r="CH23" i="107"/>
  <c r="CG23" i="107"/>
  <c r="CE23" i="107"/>
  <c r="DA23" i="107" s="1"/>
  <c r="CD23" i="107"/>
  <c r="CZ23" i="107" s="1"/>
  <c r="CC23" i="107"/>
  <c r="CB23" i="107"/>
  <c r="CA23" i="107"/>
  <c r="BZ23" i="107"/>
  <c r="BY23" i="107"/>
  <c r="BX23" i="107"/>
  <c r="BW23" i="107"/>
  <c r="BV23" i="107"/>
  <c r="BT23" i="107"/>
  <c r="BS23" i="107"/>
  <c r="BR23" i="107"/>
  <c r="BQ23" i="107"/>
  <c r="BP23" i="107"/>
  <c r="BO23" i="107"/>
  <c r="BN23" i="107"/>
  <c r="BM23" i="107"/>
  <c r="BL23" i="107"/>
  <c r="BK23" i="107"/>
  <c r="BJ23" i="107"/>
  <c r="BC23" i="107"/>
  <c r="K150" i="107" s="1"/>
  <c r="AZ23" i="107"/>
  <c r="BA23" i="107" s="1"/>
  <c r="AX23" i="107"/>
  <c r="AY23" i="107" s="1"/>
  <c r="AT23" i="107"/>
  <c r="AS23" i="107"/>
  <c r="AR23" i="107"/>
  <c r="AQ23" i="107"/>
  <c r="AP23" i="107"/>
  <c r="AO23" i="107"/>
  <c r="AN23" i="107"/>
  <c r="AM23" i="107"/>
  <c r="AL23" i="107"/>
  <c r="AK23" i="107"/>
  <c r="CP22" i="107"/>
  <c r="CO22" i="107"/>
  <c r="CN22" i="107"/>
  <c r="CM22" i="107"/>
  <c r="CL22" i="107"/>
  <c r="CK22" i="107"/>
  <c r="CJ22" i="107"/>
  <c r="CI22" i="107"/>
  <c r="CH22" i="107"/>
  <c r="CE22" i="107"/>
  <c r="DA22" i="107" s="1"/>
  <c r="CD22" i="107"/>
  <c r="CZ22" i="107" s="1"/>
  <c r="CC22" i="107"/>
  <c r="CY22" i="107" s="1"/>
  <c r="CB22" i="107"/>
  <c r="CX22" i="107" s="1"/>
  <c r="CA22" i="107"/>
  <c r="BZ22" i="107"/>
  <c r="BY22" i="107"/>
  <c r="BX22" i="107"/>
  <c r="BW22" i="107"/>
  <c r="BV22" i="107"/>
  <c r="CG22" i="107" s="1"/>
  <c r="BT22" i="107"/>
  <c r="BS22" i="107"/>
  <c r="BR22" i="107"/>
  <c r="BQ22" i="107"/>
  <c r="BP22" i="107"/>
  <c r="BO22" i="107"/>
  <c r="BN22" i="107"/>
  <c r="BM22" i="107"/>
  <c r="BL22" i="107"/>
  <c r="BK22" i="107"/>
  <c r="BJ22" i="107"/>
  <c r="BC22" i="107"/>
  <c r="K149" i="107" s="1"/>
  <c r="AZ22" i="107"/>
  <c r="H149" i="107" s="1"/>
  <c r="AY22" i="107"/>
  <c r="AX22" i="107"/>
  <c r="I149" i="107" s="1"/>
  <c r="AT22" i="107"/>
  <c r="AS22" i="107"/>
  <c r="AR22" i="107"/>
  <c r="AQ22" i="107"/>
  <c r="AP22" i="107"/>
  <c r="AO22" i="107"/>
  <c r="AN22" i="107"/>
  <c r="AM22" i="107"/>
  <c r="AL22" i="107"/>
  <c r="AK22" i="107"/>
  <c r="CP21" i="107"/>
  <c r="CO21" i="107"/>
  <c r="CN21" i="107"/>
  <c r="CM21" i="107"/>
  <c r="CL21" i="107"/>
  <c r="CK21" i="107"/>
  <c r="CJ21" i="107"/>
  <c r="CE21" i="107"/>
  <c r="DA21" i="107" s="1"/>
  <c r="CD21" i="107"/>
  <c r="CZ21" i="107" s="1"/>
  <c r="CC21" i="107"/>
  <c r="CY21" i="107" s="1"/>
  <c r="CB21" i="107"/>
  <c r="CX21" i="107" s="1"/>
  <c r="CA21" i="107"/>
  <c r="BZ21" i="107"/>
  <c r="BY21" i="107"/>
  <c r="BX21" i="107"/>
  <c r="AM21" i="107" s="1"/>
  <c r="BW21" i="107"/>
  <c r="AL21" i="107" s="1"/>
  <c r="BV21" i="107"/>
  <c r="AK21" i="107" s="1"/>
  <c r="BT21" i="107"/>
  <c r="BS21" i="107"/>
  <c r="BR21" i="107"/>
  <c r="BQ21" i="107"/>
  <c r="BP21" i="107"/>
  <c r="BO21" i="107"/>
  <c r="BN21" i="107"/>
  <c r="BM21" i="107"/>
  <c r="BL21" i="107"/>
  <c r="BK21" i="107"/>
  <c r="BJ21" i="107"/>
  <c r="BC21" i="107"/>
  <c r="K148" i="107" s="1"/>
  <c r="AZ21" i="107"/>
  <c r="BA21" i="107" s="1"/>
  <c r="AX21" i="107"/>
  <c r="AY21" i="107" s="1"/>
  <c r="AT21" i="107"/>
  <c r="AS21" i="107"/>
  <c r="AR21" i="107"/>
  <c r="AQ21" i="107"/>
  <c r="AP21" i="107"/>
  <c r="AO21" i="107"/>
  <c r="AN21" i="107"/>
  <c r="CY20" i="107"/>
  <c r="CP20" i="107"/>
  <c r="DA20" i="107" s="1"/>
  <c r="CO20" i="107"/>
  <c r="CN20" i="107"/>
  <c r="CM20" i="107"/>
  <c r="CL20" i="107"/>
  <c r="CK20" i="107"/>
  <c r="CJ20" i="107"/>
  <c r="CH20" i="107"/>
  <c r="CG20" i="107"/>
  <c r="CR20" i="107" s="1"/>
  <c r="CE20" i="107"/>
  <c r="CD20" i="107"/>
  <c r="CZ20" i="107" s="1"/>
  <c r="CC20" i="107"/>
  <c r="CB20" i="107"/>
  <c r="CX20" i="107" s="1"/>
  <c r="CA20" i="107"/>
  <c r="CW20" i="107" s="1"/>
  <c r="BZ20" i="107"/>
  <c r="BY20" i="107"/>
  <c r="CU20" i="107" s="1"/>
  <c r="BX20" i="107"/>
  <c r="AM20" i="107" s="1"/>
  <c r="BW20" i="107"/>
  <c r="AL20" i="107" s="1"/>
  <c r="BV20" i="107"/>
  <c r="AK20" i="107" s="1"/>
  <c r="BT20" i="107"/>
  <c r="BS20" i="107"/>
  <c r="BR20" i="107"/>
  <c r="BQ20" i="107"/>
  <c r="BP20" i="107"/>
  <c r="BO20" i="107"/>
  <c r="BN20" i="107"/>
  <c r="BM20" i="107"/>
  <c r="BL20" i="107"/>
  <c r="BK20" i="107"/>
  <c r="BJ20" i="107"/>
  <c r="BC20" i="107"/>
  <c r="K147" i="107" s="1"/>
  <c r="AZ20" i="107"/>
  <c r="BA20" i="107" s="1"/>
  <c r="AX20" i="107"/>
  <c r="I147" i="107" s="1"/>
  <c r="AT20" i="107"/>
  <c r="AS20" i="107"/>
  <c r="AR20" i="107"/>
  <c r="AQ20" i="107"/>
  <c r="AP20" i="107"/>
  <c r="AO20" i="107"/>
  <c r="AN20" i="107"/>
  <c r="CP19" i="107"/>
  <c r="DA19" i="107" s="1"/>
  <c r="CO19" i="107"/>
  <c r="CZ19" i="107" s="1"/>
  <c r="CN19" i="107"/>
  <c r="CY19" i="107" s="1"/>
  <c r="CM19" i="107"/>
  <c r="CX19" i="107" s="1"/>
  <c r="CL19" i="107"/>
  <c r="CK19" i="107"/>
  <c r="CJ19" i="107"/>
  <c r="CI19" i="107"/>
  <c r="CH19" i="107"/>
  <c r="CS19" i="107" s="1"/>
  <c r="CG19" i="107"/>
  <c r="CE19" i="107"/>
  <c r="CD19" i="107"/>
  <c r="CC19" i="107"/>
  <c r="CB19" i="107"/>
  <c r="CA19" i="107"/>
  <c r="BZ19" i="107"/>
  <c r="BY19" i="107"/>
  <c r="BX19" i="107"/>
  <c r="AM19" i="107" s="1"/>
  <c r="BW19" i="107"/>
  <c r="BV19" i="107"/>
  <c r="BT19" i="107"/>
  <c r="BS19" i="107"/>
  <c r="BR19" i="107"/>
  <c r="BQ19" i="107"/>
  <c r="BP19" i="107"/>
  <c r="BO19" i="107"/>
  <c r="BN19" i="107"/>
  <c r="BM19" i="107"/>
  <c r="BL19" i="107"/>
  <c r="BK19" i="107"/>
  <c r="BJ19" i="107"/>
  <c r="BC19" i="107"/>
  <c r="K146" i="107" s="1"/>
  <c r="AZ19" i="107"/>
  <c r="BA19" i="107" s="1"/>
  <c r="AX19" i="107"/>
  <c r="AY19" i="107" s="1"/>
  <c r="AT19" i="107"/>
  <c r="AS19" i="107"/>
  <c r="AR19" i="107"/>
  <c r="AQ19" i="107"/>
  <c r="AP19" i="107"/>
  <c r="AO19" i="107"/>
  <c r="AN19" i="107"/>
  <c r="AL19" i="107"/>
  <c r="AK19" i="107"/>
  <c r="CP18" i="107"/>
  <c r="DA18" i="107" s="1"/>
  <c r="CO18" i="107"/>
  <c r="CN18" i="107"/>
  <c r="CY18" i="107" s="1"/>
  <c r="CM18" i="107"/>
  <c r="CX18" i="107" s="1"/>
  <c r="CL18" i="107"/>
  <c r="CW18" i="107" s="1"/>
  <c r="CK18" i="107"/>
  <c r="CV18" i="107" s="1"/>
  <c r="CJ18" i="107"/>
  <c r="CU18" i="107" s="1"/>
  <c r="CI18" i="107"/>
  <c r="CH18" i="107"/>
  <c r="CE18" i="107"/>
  <c r="CD18" i="107"/>
  <c r="CC18" i="107"/>
  <c r="CB18" i="107"/>
  <c r="CA18" i="107"/>
  <c r="BZ18" i="107"/>
  <c r="BY18" i="107"/>
  <c r="BX18" i="107"/>
  <c r="BW18" i="107"/>
  <c r="BV18" i="107"/>
  <c r="CG18" i="107" s="1"/>
  <c r="CR18" i="107" s="1"/>
  <c r="BT18" i="107"/>
  <c r="BS18" i="107"/>
  <c r="BR18" i="107"/>
  <c r="BQ18" i="107"/>
  <c r="BP18" i="107"/>
  <c r="BO18" i="107"/>
  <c r="BN18" i="107"/>
  <c r="BM18" i="107"/>
  <c r="BL18" i="107"/>
  <c r="BK18" i="107"/>
  <c r="BJ18" i="107"/>
  <c r="BC18" i="107"/>
  <c r="K145" i="107" s="1"/>
  <c r="AZ18" i="107"/>
  <c r="BA18" i="107" s="1"/>
  <c r="AY18" i="107"/>
  <c r="AX18" i="107"/>
  <c r="I145" i="107" s="1"/>
  <c r="AT18" i="107"/>
  <c r="AS18" i="107"/>
  <c r="AR18" i="107"/>
  <c r="AQ18" i="107"/>
  <c r="AP18" i="107"/>
  <c r="AO18" i="107"/>
  <c r="AN18" i="107"/>
  <c r="AM18" i="107"/>
  <c r="AL18" i="107"/>
  <c r="AK18" i="107"/>
  <c r="BB18" i="107" s="1"/>
  <c r="J145" i="107" s="1"/>
  <c r="CP17" i="107"/>
  <c r="DA17" i="107" s="1"/>
  <c r="CO17" i="107"/>
  <c r="CZ17" i="107" s="1"/>
  <c r="CN17" i="107"/>
  <c r="CY17" i="107" s="1"/>
  <c r="CM17" i="107"/>
  <c r="CX17" i="107" s="1"/>
  <c r="CL17" i="107"/>
  <c r="CK17" i="107"/>
  <c r="CJ17" i="107"/>
  <c r="CE17" i="107"/>
  <c r="CD17" i="107"/>
  <c r="CC17" i="107"/>
  <c r="CB17" i="107"/>
  <c r="CA17" i="107"/>
  <c r="BZ17" i="107"/>
  <c r="BY17" i="107"/>
  <c r="BX17" i="107"/>
  <c r="AM17" i="107" s="1"/>
  <c r="BW17" i="107"/>
  <c r="AL17" i="107" s="1"/>
  <c r="BV17" i="107"/>
  <c r="AK17" i="107" s="1"/>
  <c r="BT17" i="107"/>
  <c r="BS17" i="107"/>
  <c r="BS36" i="107" s="1"/>
  <c r="U114" i="107" s="1"/>
  <c r="BR17" i="107"/>
  <c r="BR36" i="107" s="1"/>
  <c r="U113" i="107" s="1"/>
  <c r="BQ17" i="107"/>
  <c r="BQ36" i="107" s="1"/>
  <c r="U112" i="107" s="1"/>
  <c r="BP17" i="107"/>
  <c r="BP36" i="107" s="1"/>
  <c r="U111" i="107" s="1"/>
  <c r="BO17" i="107"/>
  <c r="BN17" i="107"/>
  <c r="BM17" i="107"/>
  <c r="BL17" i="107"/>
  <c r="BK17" i="107"/>
  <c r="BJ17" i="107"/>
  <c r="BC17" i="107"/>
  <c r="K144" i="107" s="1"/>
  <c r="AZ17" i="107"/>
  <c r="H144" i="107" s="1"/>
  <c r="AX17" i="107"/>
  <c r="I144" i="107" s="1"/>
  <c r="AT17" i="107"/>
  <c r="AS17" i="107"/>
  <c r="AR17" i="107"/>
  <c r="AQ17" i="107"/>
  <c r="AP17" i="107"/>
  <c r="AO17" i="107"/>
  <c r="AN17" i="107"/>
  <c r="CP16" i="107"/>
  <c r="CO16" i="107"/>
  <c r="CN16" i="107"/>
  <c r="CM16" i="107"/>
  <c r="CX16" i="107" s="1"/>
  <c r="CL16" i="107"/>
  <c r="CW16" i="107" s="1"/>
  <c r="CK16" i="107"/>
  <c r="CJ16" i="107"/>
  <c r="CE16" i="107"/>
  <c r="DA16" i="107" s="1"/>
  <c r="CD16" i="107"/>
  <c r="CZ16" i="107" s="1"/>
  <c r="CC16" i="107"/>
  <c r="CY16" i="107" s="1"/>
  <c r="CB16" i="107"/>
  <c r="CA16" i="107"/>
  <c r="BZ16" i="107"/>
  <c r="BY16" i="107"/>
  <c r="BX16" i="107"/>
  <c r="BW16" i="107"/>
  <c r="AL16" i="107" s="1"/>
  <c r="BV16" i="107"/>
  <c r="AK16" i="107" s="1"/>
  <c r="BT16" i="107"/>
  <c r="BS16" i="107"/>
  <c r="BR16" i="107"/>
  <c r="BQ16" i="107"/>
  <c r="BP16" i="107"/>
  <c r="BO16" i="107"/>
  <c r="BN16" i="107"/>
  <c r="BM16" i="107"/>
  <c r="BL16" i="107"/>
  <c r="BK16" i="107"/>
  <c r="BJ16" i="107"/>
  <c r="BC16" i="107"/>
  <c r="K143" i="107" s="1"/>
  <c r="AZ16" i="107"/>
  <c r="H143" i="107" s="1"/>
  <c r="AX16" i="107"/>
  <c r="I143" i="107" s="1"/>
  <c r="AT16" i="107"/>
  <c r="AS16" i="107"/>
  <c r="AR16" i="107"/>
  <c r="AQ16" i="107"/>
  <c r="AP16" i="107"/>
  <c r="AO16" i="107"/>
  <c r="AN16" i="107"/>
  <c r="AM16" i="107"/>
  <c r="CP15" i="107"/>
  <c r="CO15" i="107"/>
  <c r="CN15" i="107"/>
  <c r="CM15" i="107"/>
  <c r="CL15" i="107"/>
  <c r="CK15" i="107"/>
  <c r="CJ15" i="107"/>
  <c r="CI15" i="107"/>
  <c r="CH15" i="107"/>
  <c r="CS15" i="107" s="1"/>
  <c r="CG15" i="107"/>
  <c r="CE15" i="107"/>
  <c r="DA15" i="107" s="1"/>
  <c r="CD15" i="107"/>
  <c r="CZ15" i="107" s="1"/>
  <c r="CC15" i="107"/>
  <c r="CY15" i="107" s="1"/>
  <c r="CB15" i="107"/>
  <c r="CX15" i="107" s="1"/>
  <c r="CA15" i="107"/>
  <c r="CW15" i="107" s="1"/>
  <c r="BZ15" i="107"/>
  <c r="BY15" i="107"/>
  <c r="BX15" i="107"/>
  <c r="AM15" i="107" s="1"/>
  <c r="BW15" i="107"/>
  <c r="AL15" i="107" s="1"/>
  <c r="BV15" i="107"/>
  <c r="AK15" i="107" s="1"/>
  <c r="BT15" i="107"/>
  <c r="BS15" i="107"/>
  <c r="BR15" i="107"/>
  <c r="BQ15" i="107"/>
  <c r="BP15" i="107"/>
  <c r="BO15" i="107"/>
  <c r="BN15" i="107"/>
  <c r="BM15" i="107"/>
  <c r="BL15" i="107"/>
  <c r="BK15" i="107"/>
  <c r="BJ15" i="107"/>
  <c r="BC15" i="107"/>
  <c r="K142" i="107" s="1"/>
  <c r="AZ15" i="107"/>
  <c r="BA15" i="107" s="1"/>
  <c r="AX15" i="107"/>
  <c r="AY15" i="107" s="1"/>
  <c r="AT15" i="107"/>
  <c r="AS15" i="107"/>
  <c r="AR15" i="107"/>
  <c r="AQ15" i="107"/>
  <c r="AP15" i="107"/>
  <c r="AO15" i="107"/>
  <c r="AN15" i="107"/>
  <c r="CX14" i="107"/>
  <c r="CP14" i="107"/>
  <c r="CO14" i="107"/>
  <c r="CN14" i="107"/>
  <c r="CM14" i="107"/>
  <c r="CL14" i="107"/>
  <c r="CK14" i="107"/>
  <c r="CJ14" i="107"/>
  <c r="CI14" i="107"/>
  <c r="CH14" i="107"/>
  <c r="CG14" i="107"/>
  <c r="CE14" i="107"/>
  <c r="DA14" i="107" s="1"/>
  <c r="CD14" i="107"/>
  <c r="CZ14" i="107" s="1"/>
  <c r="CC14" i="107"/>
  <c r="CY14" i="107" s="1"/>
  <c r="CB14" i="107"/>
  <c r="CA14" i="107"/>
  <c r="BZ14" i="107"/>
  <c r="BY14" i="107"/>
  <c r="BX14" i="107"/>
  <c r="BW14" i="107"/>
  <c r="BV14" i="107"/>
  <c r="BT14" i="107"/>
  <c r="BS14" i="107"/>
  <c r="BR14" i="107"/>
  <c r="BQ14" i="107"/>
  <c r="BP14" i="107"/>
  <c r="BO14" i="107"/>
  <c r="BO36" i="107" s="1"/>
  <c r="U110" i="107" s="1"/>
  <c r="K95" i="107" s="1"/>
  <c r="BN14" i="107"/>
  <c r="BM14" i="107"/>
  <c r="BL14" i="107"/>
  <c r="BK14" i="107"/>
  <c r="CR14" i="107" s="1"/>
  <c r="BJ14" i="107"/>
  <c r="BC14" i="107"/>
  <c r="K141" i="107" s="1"/>
  <c r="AZ14" i="107"/>
  <c r="BA14" i="107" s="1"/>
  <c r="AY14" i="107"/>
  <c r="AX14" i="107"/>
  <c r="I141" i="107" s="1"/>
  <c r="AT14" i="107"/>
  <c r="AS14" i="107"/>
  <c r="AR14" i="107"/>
  <c r="AQ14" i="107"/>
  <c r="AP14" i="107"/>
  <c r="AO14" i="107"/>
  <c r="AN14" i="107"/>
  <c r="AM14" i="107"/>
  <c r="AL14" i="107"/>
  <c r="AK14" i="107"/>
  <c r="CP13" i="107"/>
  <c r="DA13" i="107" s="1"/>
  <c r="CO13" i="107"/>
  <c r="CZ13" i="107" s="1"/>
  <c r="CN13" i="107"/>
  <c r="CM13" i="107"/>
  <c r="CL13" i="107"/>
  <c r="CK13" i="107"/>
  <c r="CJ13" i="107"/>
  <c r="CE13" i="107"/>
  <c r="CD13" i="107"/>
  <c r="CC13" i="107"/>
  <c r="CY13" i="107" s="1"/>
  <c r="CB13" i="107"/>
  <c r="CX13" i="107" s="1"/>
  <c r="CA13" i="107"/>
  <c r="BZ13" i="107"/>
  <c r="CV13" i="107" s="1"/>
  <c r="BY13" i="107"/>
  <c r="CU13" i="107" s="1"/>
  <c r="BX13" i="107"/>
  <c r="BW13" i="107"/>
  <c r="BV13" i="107"/>
  <c r="AK13" i="107" s="1"/>
  <c r="BT13" i="107"/>
  <c r="BS13" i="107"/>
  <c r="BR13" i="107"/>
  <c r="BQ13" i="107"/>
  <c r="BP13" i="107"/>
  <c r="BO13" i="107"/>
  <c r="BN13" i="107"/>
  <c r="BM13" i="107"/>
  <c r="BL13" i="107"/>
  <c r="BK13" i="107"/>
  <c r="BJ13" i="107"/>
  <c r="BC13" i="107"/>
  <c r="K140" i="107" s="1"/>
  <c r="AZ13" i="107"/>
  <c r="BA13" i="107" s="1"/>
  <c r="AX13" i="107"/>
  <c r="AT13" i="107"/>
  <c r="AS13" i="107"/>
  <c r="AR13" i="107"/>
  <c r="AQ13" i="107"/>
  <c r="AP13" i="107"/>
  <c r="AO13" i="107"/>
  <c r="AN13" i="107"/>
  <c r="AM13" i="107"/>
  <c r="CP12" i="107"/>
  <c r="DA12" i="107" s="1"/>
  <c r="CO12" i="107"/>
  <c r="CZ12" i="107" s="1"/>
  <c r="CN12" i="107"/>
  <c r="CY12" i="107" s="1"/>
  <c r="CM12" i="107"/>
  <c r="CX12" i="107" s="1"/>
  <c r="CL12" i="107"/>
  <c r="CW12" i="107" s="1"/>
  <c r="CK12" i="107"/>
  <c r="CJ12" i="107"/>
  <c r="CE12" i="107"/>
  <c r="CD12" i="107"/>
  <c r="CD36" i="107" s="1"/>
  <c r="T114" i="107" s="1"/>
  <c r="CC12" i="107"/>
  <c r="CC36" i="107" s="1"/>
  <c r="T113" i="107" s="1"/>
  <c r="CB12" i="107"/>
  <c r="CB36" i="107" s="1"/>
  <c r="T112" i="107" s="1"/>
  <c r="CA12" i="107"/>
  <c r="CA36" i="107" s="1"/>
  <c r="T111" i="107" s="1"/>
  <c r="BZ12" i="107"/>
  <c r="BY12" i="107"/>
  <c r="BX12" i="107"/>
  <c r="AM12" i="107" s="1"/>
  <c r="BW12" i="107"/>
  <c r="CI12" i="107" s="1"/>
  <c r="BV12" i="107"/>
  <c r="AK12" i="107" s="1"/>
  <c r="BT12" i="107"/>
  <c r="BT36" i="107" s="1"/>
  <c r="U115" i="107" s="1"/>
  <c r="BS12" i="107"/>
  <c r="BR12" i="107"/>
  <c r="BQ12" i="107"/>
  <c r="BP12" i="107"/>
  <c r="BO12" i="107"/>
  <c r="BN12" i="107"/>
  <c r="BM12" i="107"/>
  <c r="BL12" i="107"/>
  <c r="BK12" i="107"/>
  <c r="BJ12" i="107"/>
  <c r="BC12" i="107"/>
  <c r="K139" i="107" s="1"/>
  <c r="AZ12" i="107"/>
  <c r="H139" i="107" s="1"/>
  <c r="AX12" i="107"/>
  <c r="I139" i="107" s="1"/>
  <c r="AT12" i="107"/>
  <c r="AS12" i="107"/>
  <c r="AR12" i="107"/>
  <c r="AQ12" i="107"/>
  <c r="AP12" i="107"/>
  <c r="AO12" i="107"/>
  <c r="AN12" i="107"/>
  <c r="AL12" i="107"/>
  <c r="CP11" i="107"/>
  <c r="DA11" i="107" s="1"/>
  <c r="CO11" i="107"/>
  <c r="CZ11" i="107" s="1"/>
  <c r="CN11" i="107"/>
  <c r="CY11" i="107" s="1"/>
  <c r="CM11" i="107"/>
  <c r="CX11" i="107" s="1"/>
  <c r="CL11" i="107"/>
  <c r="CW11" i="107" s="1"/>
  <c r="CK11" i="107"/>
  <c r="CJ11" i="107"/>
  <c r="CH11" i="107"/>
  <c r="CG11" i="107"/>
  <c r="CE11" i="107"/>
  <c r="CD11" i="107"/>
  <c r="CC11" i="107"/>
  <c r="CB11" i="107"/>
  <c r="CA11" i="107"/>
  <c r="BZ11" i="107"/>
  <c r="BY11" i="107"/>
  <c r="BX11" i="107"/>
  <c r="AM11" i="107" s="1"/>
  <c r="BW11" i="107"/>
  <c r="AL11" i="107" s="1"/>
  <c r="BV11" i="107"/>
  <c r="AK11" i="107" s="1"/>
  <c r="BT11" i="107"/>
  <c r="BS11" i="107"/>
  <c r="BR11" i="107"/>
  <c r="BQ11" i="107"/>
  <c r="BP11" i="107"/>
  <c r="BO11" i="107"/>
  <c r="BN11" i="107"/>
  <c r="BM11" i="107"/>
  <c r="BL11" i="107"/>
  <c r="BK11" i="107"/>
  <c r="BJ11" i="107"/>
  <c r="BC11" i="107"/>
  <c r="K138" i="107" s="1"/>
  <c r="AZ11" i="107"/>
  <c r="H138" i="107" s="1"/>
  <c r="AX11" i="107"/>
  <c r="I138" i="107" s="1"/>
  <c r="AT11" i="107"/>
  <c r="AS11" i="107"/>
  <c r="AR11" i="107"/>
  <c r="AQ11" i="107"/>
  <c r="AP11" i="107"/>
  <c r="AO11" i="107"/>
  <c r="AN11" i="107"/>
  <c r="CP10" i="107"/>
  <c r="CO10" i="107"/>
  <c r="CZ10" i="107" s="1"/>
  <c r="CN10" i="107"/>
  <c r="CY10" i="107" s="1"/>
  <c r="CM10" i="107"/>
  <c r="CX10" i="107" s="1"/>
  <c r="CL10" i="107"/>
  <c r="CW10" i="107" s="1"/>
  <c r="CK10" i="107"/>
  <c r="CJ10" i="107"/>
  <c r="CI10" i="107"/>
  <c r="CH10" i="107"/>
  <c r="CG10" i="107"/>
  <c r="CE10" i="107"/>
  <c r="DA10" i="107" s="1"/>
  <c r="CD10" i="107"/>
  <c r="CC10" i="107"/>
  <c r="CB10" i="107"/>
  <c r="CA10" i="107"/>
  <c r="BZ10" i="107"/>
  <c r="BY10" i="107"/>
  <c r="BX10" i="107"/>
  <c r="BW10" i="107"/>
  <c r="BV10" i="107"/>
  <c r="BT10" i="107"/>
  <c r="BS10" i="107"/>
  <c r="BR10" i="107"/>
  <c r="BQ10" i="107"/>
  <c r="BP10" i="107"/>
  <c r="BO10" i="107"/>
  <c r="BN10" i="107"/>
  <c r="BM10" i="107"/>
  <c r="BL10" i="107"/>
  <c r="BK10" i="107"/>
  <c r="CR10" i="107" s="1"/>
  <c r="BJ10" i="107"/>
  <c r="BC10" i="107"/>
  <c r="K137" i="107" s="1"/>
  <c r="AZ10" i="107"/>
  <c r="H137" i="107" s="1"/>
  <c r="AX10" i="107"/>
  <c r="I137" i="107" s="1"/>
  <c r="AT10" i="107"/>
  <c r="AS10" i="107"/>
  <c r="AR10" i="107"/>
  <c r="AQ10" i="107"/>
  <c r="AP10" i="107"/>
  <c r="AO10" i="107"/>
  <c r="AN10" i="107"/>
  <c r="AM10" i="107"/>
  <c r="AL10" i="107"/>
  <c r="AK10" i="107"/>
  <c r="CP9" i="107"/>
  <c r="CO9" i="107"/>
  <c r="CN9" i="107"/>
  <c r="CM9" i="107"/>
  <c r="CL9" i="107"/>
  <c r="CW9" i="107" s="1"/>
  <c r="CK9" i="107"/>
  <c r="CJ9" i="107"/>
  <c r="CI9" i="107"/>
  <c r="CE9" i="107"/>
  <c r="DA9" i="107" s="1"/>
  <c r="CD9" i="107"/>
  <c r="CZ9" i="107" s="1"/>
  <c r="CC9" i="107"/>
  <c r="CY9" i="107" s="1"/>
  <c r="CB9" i="107"/>
  <c r="CX9" i="107" s="1"/>
  <c r="CA9" i="107"/>
  <c r="BZ9" i="107"/>
  <c r="BY9" i="107"/>
  <c r="BX9" i="107"/>
  <c r="BW9" i="107"/>
  <c r="BV9" i="107"/>
  <c r="CH9" i="107" s="1"/>
  <c r="BT9" i="107"/>
  <c r="BS9" i="107"/>
  <c r="BR9" i="107"/>
  <c r="BQ9" i="107"/>
  <c r="BP9" i="107"/>
  <c r="BO9" i="107"/>
  <c r="BN9" i="107"/>
  <c r="BM9" i="107"/>
  <c r="BL9" i="107"/>
  <c r="BK9" i="107"/>
  <c r="BJ9" i="107"/>
  <c r="BC9" i="107"/>
  <c r="K136" i="107" s="1"/>
  <c r="AZ9" i="107"/>
  <c r="BA9" i="107" s="1"/>
  <c r="AX9" i="107"/>
  <c r="AY9" i="107" s="1"/>
  <c r="AT9" i="107"/>
  <c r="AS9" i="107"/>
  <c r="AR9" i="107"/>
  <c r="AQ9" i="107"/>
  <c r="AP9" i="107"/>
  <c r="AO9" i="107"/>
  <c r="AN9" i="107"/>
  <c r="AM9" i="107"/>
  <c r="AL9" i="107"/>
  <c r="AK9" i="107"/>
  <c r="CP8" i="107"/>
  <c r="CO8" i="107"/>
  <c r="CN8" i="107"/>
  <c r="CM8" i="107"/>
  <c r="CL8" i="107"/>
  <c r="CK8" i="107"/>
  <c r="CJ8" i="107"/>
  <c r="CE8" i="107"/>
  <c r="DA8" i="107" s="1"/>
  <c r="CD8" i="107"/>
  <c r="CD32" i="107" s="1"/>
  <c r="CC8" i="107"/>
  <c r="CY8" i="107" s="1"/>
  <c r="CB8" i="107"/>
  <c r="CX8" i="107" s="1"/>
  <c r="CA8" i="107"/>
  <c r="CW8" i="107" s="1"/>
  <c r="BZ8" i="107"/>
  <c r="BY8" i="107"/>
  <c r="BX8" i="107"/>
  <c r="AM8" i="107" s="1"/>
  <c r="BW8" i="107"/>
  <c r="AL8" i="107" s="1"/>
  <c r="BV8" i="107"/>
  <c r="AK8" i="107" s="1"/>
  <c r="BT8" i="107"/>
  <c r="BS8" i="107"/>
  <c r="BR8" i="107"/>
  <c r="BQ8" i="107"/>
  <c r="BP8" i="107"/>
  <c r="BO8" i="107"/>
  <c r="BN8" i="107"/>
  <c r="BM8" i="107"/>
  <c r="BL8" i="107"/>
  <c r="BK8" i="107"/>
  <c r="BJ8" i="107"/>
  <c r="BC8" i="107"/>
  <c r="K135" i="107" s="1"/>
  <c r="AZ8" i="107"/>
  <c r="BA8" i="107" s="1"/>
  <c r="AX8" i="107"/>
  <c r="AY8" i="107" s="1"/>
  <c r="AT8" i="107"/>
  <c r="AS8" i="107"/>
  <c r="AR8" i="107"/>
  <c r="AQ8" i="107"/>
  <c r="AP8" i="107"/>
  <c r="AO8" i="107"/>
  <c r="AN8" i="107"/>
  <c r="CP7" i="107"/>
  <c r="CO7" i="107"/>
  <c r="CN7" i="107"/>
  <c r="CM7" i="107"/>
  <c r="CL7" i="107"/>
  <c r="CW7" i="107" s="1"/>
  <c r="CK7" i="107"/>
  <c r="CJ7" i="107"/>
  <c r="CE7" i="107"/>
  <c r="DA7" i="107" s="1"/>
  <c r="CD7" i="107"/>
  <c r="CZ7" i="107" s="1"/>
  <c r="CC7" i="107"/>
  <c r="CY7" i="107" s="1"/>
  <c r="CB7" i="107"/>
  <c r="CX7" i="107" s="1"/>
  <c r="CA7" i="107"/>
  <c r="BZ7" i="107"/>
  <c r="BY7" i="107"/>
  <c r="CU7" i="107" s="1"/>
  <c r="BX7" i="107"/>
  <c r="AM7" i="107" s="1"/>
  <c r="BW7" i="107"/>
  <c r="AL7" i="107" s="1"/>
  <c r="BV7" i="107"/>
  <c r="AK7" i="107" s="1"/>
  <c r="BT7" i="107"/>
  <c r="BS7" i="107"/>
  <c r="BR7" i="107"/>
  <c r="BQ7" i="107"/>
  <c r="BP7" i="107"/>
  <c r="BO7" i="107"/>
  <c r="BN7" i="107"/>
  <c r="BM7" i="107"/>
  <c r="BL7" i="107"/>
  <c r="BK7" i="107"/>
  <c r="BJ7" i="107"/>
  <c r="BC7" i="107"/>
  <c r="K134" i="107" s="1"/>
  <c r="AZ7" i="107"/>
  <c r="AX7" i="107"/>
  <c r="AY7" i="107" s="1"/>
  <c r="AT7" i="107"/>
  <c r="AS7" i="107"/>
  <c r="AR7" i="107"/>
  <c r="AQ7" i="107"/>
  <c r="AP7" i="107"/>
  <c r="AO7" i="107"/>
  <c r="AN7" i="107"/>
  <c r="CP6" i="107"/>
  <c r="DA6" i="107" s="1"/>
  <c r="CO6" i="107"/>
  <c r="CZ6" i="107" s="1"/>
  <c r="CN6" i="107"/>
  <c r="CY6" i="107" s="1"/>
  <c r="CM6" i="107"/>
  <c r="CL6" i="107"/>
  <c r="CK6" i="107"/>
  <c r="CJ6" i="107"/>
  <c r="CI6" i="107"/>
  <c r="CH6" i="107"/>
  <c r="CG6" i="107"/>
  <c r="CR6" i="107" s="1"/>
  <c r="CE6" i="107"/>
  <c r="CD6" i="107"/>
  <c r="CC6" i="107"/>
  <c r="CB6" i="107"/>
  <c r="CX6" i="107" s="1"/>
  <c r="CA6" i="107"/>
  <c r="BZ6" i="107"/>
  <c r="BY6" i="107"/>
  <c r="BX6" i="107"/>
  <c r="BW6" i="107"/>
  <c r="BV6" i="107"/>
  <c r="BT6" i="107"/>
  <c r="BS6" i="107"/>
  <c r="BR6" i="107"/>
  <c r="BQ6" i="107"/>
  <c r="BP6" i="107"/>
  <c r="BO6" i="107"/>
  <c r="BN6" i="107"/>
  <c r="BM6" i="107"/>
  <c r="BL6" i="107"/>
  <c r="BK6" i="107"/>
  <c r="BJ6" i="107"/>
  <c r="BC6" i="107"/>
  <c r="K133" i="107" s="1"/>
  <c r="AZ6" i="107"/>
  <c r="BA6" i="107" s="1"/>
  <c r="AX6" i="107"/>
  <c r="I133" i="107" s="1"/>
  <c r="AT6" i="107"/>
  <c r="AS6" i="107"/>
  <c r="AR6" i="107"/>
  <c r="AQ6" i="107"/>
  <c r="AP6" i="107"/>
  <c r="AO6" i="107"/>
  <c r="AN6" i="107"/>
  <c r="AM6" i="107"/>
  <c r="AL6" i="107"/>
  <c r="AK6" i="107"/>
  <c r="CP5" i="107"/>
  <c r="CO5" i="107"/>
  <c r="CZ5" i="107" s="1"/>
  <c r="CN5" i="107"/>
  <c r="CY5" i="107" s="1"/>
  <c r="CM5" i="107"/>
  <c r="CX5" i="107" s="1"/>
  <c r="CL5" i="107"/>
  <c r="CW5" i="107" s="1"/>
  <c r="CK5" i="107"/>
  <c r="CV5" i="107" s="1"/>
  <c r="CJ5" i="107"/>
  <c r="CI5" i="107"/>
  <c r="CE5" i="107"/>
  <c r="CD5" i="107"/>
  <c r="CC5" i="107"/>
  <c r="CB5" i="107"/>
  <c r="CA5" i="107"/>
  <c r="BZ5" i="107"/>
  <c r="BY5" i="107"/>
  <c r="BX5" i="107"/>
  <c r="BW5" i="107"/>
  <c r="BV5" i="107"/>
  <c r="CG5" i="107" s="1"/>
  <c r="BT5" i="107"/>
  <c r="BT35" i="107" s="1"/>
  <c r="S115" i="107" s="1"/>
  <c r="BS5" i="107"/>
  <c r="BR5" i="107"/>
  <c r="BQ5" i="107"/>
  <c r="BP5" i="107"/>
  <c r="BO5" i="107"/>
  <c r="BN5" i="107"/>
  <c r="BM5" i="107"/>
  <c r="BL5" i="107"/>
  <c r="BK5" i="107"/>
  <c r="AK5" i="107" s="1"/>
  <c r="BJ5" i="107"/>
  <c r="BC5" i="107"/>
  <c r="K132" i="107" s="1"/>
  <c r="AZ5" i="107"/>
  <c r="H132" i="107" s="1"/>
  <c r="AX5" i="107"/>
  <c r="I132" i="107" s="1"/>
  <c r="AT5" i="107"/>
  <c r="AS5" i="107"/>
  <c r="AR5" i="107"/>
  <c r="AQ5" i="107"/>
  <c r="AP5" i="107"/>
  <c r="AO5" i="107"/>
  <c r="AN5" i="107"/>
  <c r="AM5" i="107"/>
  <c r="AL5" i="107"/>
  <c r="CP4" i="107"/>
  <c r="DA4" i="107" s="1"/>
  <c r="CO4" i="107"/>
  <c r="CZ4" i="107" s="1"/>
  <c r="CN4" i="107"/>
  <c r="CY4" i="107" s="1"/>
  <c r="CM4" i="107"/>
  <c r="CL4" i="107"/>
  <c r="CW4" i="107" s="1"/>
  <c r="CK4" i="107"/>
  <c r="CJ4" i="107"/>
  <c r="CI4" i="107"/>
  <c r="CE4" i="107"/>
  <c r="CD4" i="107"/>
  <c r="CC4" i="107"/>
  <c r="CB4" i="107"/>
  <c r="CA4" i="107"/>
  <c r="BZ4" i="107"/>
  <c r="BY4" i="107"/>
  <c r="BX4" i="107"/>
  <c r="BW4" i="107"/>
  <c r="AL4" i="107" s="1"/>
  <c r="BV4" i="107"/>
  <c r="BT4" i="107"/>
  <c r="BT33" i="107" s="1"/>
  <c r="BS4" i="107"/>
  <c r="BS33" i="107" s="1"/>
  <c r="BR4" i="107"/>
  <c r="BR33" i="107" s="1"/>
  <c r="BQ4" i="107"/>
  <c r="BQ33" i="107" s="1"/>
  <c r="BP4" i="107"/>
  <c r="BO4" i="107"/>
  <c r="BN4" i="107"/>
  <c r="R33" i="107" s="1"/>
  <c r="BM4" i="107"/>
  <c r="BL4" i="107"/>
  <c r="BK4" i="107"/>
  <c r="BJ4" i="107"/>
  <c r="BC4" i="107"/>
  <c r="K131" i="107" s="1"/>
  <c r="AZ4" i="107"/>
  <c r="H131" i="107" s="1"/>
  <c r="AX4" i="107"/>
  <c r="AY4" i="107" s="1"/>
  <c r="AT4" i="107"/>
  <c r="AS4" i="107"/>
  <c r="AR4" i="107"/>
  <c r="AQ4" i="107"/>
  <c r="AP4" i="107"/>
  <c r="AO4" i="107"/>
  <c r="AN4" i="107"/>
  <c r="AM4" i="107"/>
  <c r="CP3" i="107"/>
  <c r="CP33" i="107" s="1" a="1"/>
  <c r="CP33" i="107" s="1"/>
  <c r="K50" i="107" s="1"/>
  <c r="CO3" i="107"/>
  <c r="CO32" i="107" s="1" a="1"/>
  <c r="CO32" i="107" s="1"/>
  <c r="C49" i="107" s="1"/>
  <c r="CN3" i="107"/>
  <c r="CM3" i="107"/>
  <c r="CL3" i="107"/>
  <c r="CK3" i="107"/>
  <c r="CJ3" i="107"/>
  <c r="CE3" i="107"/>
  <c r="CD3" i="107"/>
  <c r="CC3" i="107"/>
  <c r="CC32" i="107" s="1"/>
  <c r="CB3" i="107"/>
  <c r="CB32" i="107" s="1"/>
  <c r="CA3" i="107"/>
  <c r="CA32" i="107" s="1"/>
  <c r="BZ3" i="107"/>
  <c r="BY3" i="107"/>
  <c r="BX3" i="107"/>
  <c r="BX32" i="107" s="1"/>
  <c r="BW3" i="107"/>
  <c r="BV3" i="107"/>
  <c r="BT3" i="107"/>
  <c r="BT32" i="107" s="1"/>
  <c r="BS3" i="107"/>
  <c r="BS35" i="107" s="1"/>
  <c r="S114" i="107" s="1"/>
  <c r="BR3" i="107"/>
  <c r="BR35" i="107" s="1"/>
  <c r="S113" i="107" s="1"/>
  <c r="BQ3" i="107"/>
  <c r="BP3" i="107"/>
  <c r="BP33" i="107" s="1"/>
  <c r="BO3" i="107"/>
  <c r="BN3" i="107"/>
  <c r="BM3" i="107"/>
  <c r="BL3" i="107"/>
  <c r="BK3" i="107"/>
  <c r="BJ3" i="107"/>
  <c r="BC3" i="107"/>
  <c r="K130" i="107" s="1"/>
  <c r="AZ3" i="107"/>
  <c r="BA3" i="107" s="1"/>
  <c r="AX3" i="107"/>
  <c r="AY3" i="107" s="1"/>
  <c r="AT3" i="107"/>
  <c r="AS3" i="107"/>
  <c r="AR3" i="107"/>
  <c r="AQ3" i="107"/>
  <c r="AP3" i="107"/>
  <c r="AO3" i="107"/>
  <c r="AN3" i="107"/>
  <c r="K156" i="106"/>
  <c r="I156" i="106"/>
  <c r="H155" i="106"/>
  <c r="K151" i="106"/>
  <c r="I151" i="106"/>
  <c r="K150" i="106"/>
  <c r="H150" i="106"/>
  <c r="K145" i="106"/>
  <c r="I141" i="106"/>
  <c r="J140" i="106"/>
  <c r="K136" i="106"/>
  <c r="I136" i="106"/>
  <c r="H135" i="106"/>
  <c r="K131" i="106"/>
  <c r="I131" i="106"/>
  <c r="K130" i="106"/>
  <c r="H130" i="106"/>
  <c r="B64" i="106"/>
  <c r="B63" i="106"/>
  <c r="B62" i="106"/>
  <c r="R38" i="106"/>
  <c r="Q38" i="106"/>
  <c r="P38" i="106"/>
  <c r="O38" i="106"/>
  <c r="N38" i="106"/>
  <c r="M38" i="106"/>
  <c r="L38" i="106"/>
  <c r="K38" i="106"/>
  <c r="J38" i="106"/>
  <c r="I38" i="106"/>
  <c r="CA37" i="106"/>
  <c r="V111" i="106" s="1"/>
  <c r="BP33" i="106"/>
  <c r="AH33" i="106"/>
  <c r="AG33" i="106"/>
  <c r="AF33" i="106"/>
  <c r="AE33" i="106"/>
  <c r="AD33" i="106"/>
  <c r="AC33" i="106"/>
  <c r="AB33" i="106"/>
  <c r="AA33" i="106"/>
  <c r="Z33" i="106"/>
  <c r="Y33" i="106"/>
  <c r="R33" i="106"/>
  <c r="Q33" i="106"/>
  <c r="P33" i="106"/>
  <c r="O33" i="106"/>
  <c r="N33" i="106"/>
  <c r="M33" i="106"/>
  <c r="L33" i="106"/>
  <c r="K33" i="106"/>
  <c r="J33" i="106"/>
  <c r="I33" i="106"/>
  <c r="H33" i="106"/>
  <c r="AH32" i="106"/>
  <c r="AG32" i="106"/>
  <c r="AF32" i="106"/>
  <c r="AE32" i="106"/>
  <c r="AD32" i="106"/>
  <c r="AC32" i="106"/>
  <c r="AB32" i="106"/>
  <c r="AA32" i="106"/>
  <c r="Z32" i="106"/>
  <c r="Y32" i="106"/>
  <c r="R32" i="106"/>
  <c r="Q32" i="106"/>
  <c r="P32" i="106"/>
  <c r="O32" i="106"/>
  <c r="N32" i="106"/>
  <c r="M32" i="106"/>
  <c r="L32" i="106"/>
  <c r="K32" i="106"/>
  <c r="J32" i="106"/>
  <c r="I32" i="106"/>
  <c r="H32" i="106"/>
  <c r="CG31" i="106"/>
  <c r="BQ31" i="106"/>
  <c r="AH31" i="106"/>
  <c r="AG31" i="106"/>
  <c r="AF31" i="106"/>
  <c r="AE31" i="106"/>
  <c r="AD31" i="106"/>
  <c r="AC31" i="106"/>
  <c r="AB31" i="106"/>
  <c r="AA31" i="106"/>
  <c r="Z31" i="106"/>
  <c r="Y31" i="106"/>
  <c r="R31" i="106"/>
  <c r="Q31" i="106"/>
  <c r="P31" i="106"/>
  <c r="O31" i="106"/>
  <c r="N31" i="106"/>
  <c r="M31" i="106"/>
  <c r="L31" i="106"/>
  <c r="K31" i="106"/>
  <c r="J31" i="106"/>
  <c r="I31" i="106"/>
  <c r="H31" i="106"/>
  <c r="CP30" i="106"/>
  <c r="CO30" i="106"/>
  <c r="CN30" i="106"/>
  <c r="CY30" i="106" s="1"/>
  <c r="CM30" i="106"/>
  <c r="CL30" i="106"/>
  <c r="CK30" i="106"/>
  <c r="CJ30" i="106"/>
  <c r="CI30" i="106"/>
  <c r="CT30" i="106" s="1"/>
  <c r="CH30" i="106"/>
  <c r="CG30" i="106"/>
  <c r="CE30" i="106"/>
  <c r="CD30" i="106"/>
  <c r="CZ30" i="106" s="1"/>
  <c r="CC30" i="106"/>
  <c r="CB30" i="106"/>
  <c r="CA30" i="106"/>
  <c r="CW30" i="106" s="1"/>
  <c r="BZ30" i="106"/>
  <c r="BY30" i="106"/>
  <c r="BX30" i="106"/>
  <c r="BW30" i="106"/>
  <c r="CS30" i="106" s="1"/>
  <c r="BV30" i="106"/>
  <c r="CR30" i="106" s="1"/>
  <c r="BT30" i="106"/>
  <c r="BS30" i="106"/>
  <c r="BR30" i="106"/>
  <c r="BQ30" i="106"/>
  <c r="BP30" i="106"/>
  <c r="BO30" i="106"/>
  <c r="BN30" i="106"/>
  <c r="BM30" i="106"/>
  <c r="BL30" i="106"/>
  <c r="BK30" i="106"/>
  <c r="BJ30" i="106"/>
  <c r="BC30" i="106"/>
  <c r="K157" i="106" s="1"/>
  <c r="AZ30" i="106"/>
  <c r="BA30" i="106" s="1"/>
  <c r="AY30" i="106"/>
  <c r="AX30" i="106"/>
  <c r="I157" i="106" s="1"/>
  <c r="AT30" i="106"/>
  <c r="AS30" i="106"/>
  <c r="AR30" i="106"/>
  <c r="AQ30" i="106"/>
  <c r="AP30" i="106"/>
  <c r="AO30" i="106"/>
  <c r="AN30" i="106"/>
  <c r="AM30" i="106"/>
  <c r="AL30" i="106"/>
  <c r="AK30" i="106"/>
  <c r="CP29" i="106"/>
  <c r="CO29" i="106"/>
  <c r="CZ29" i="106" s="1"/>
  <c r="CN29" i="106"/>
  <c r="CY29" i="106" s="1"/>
  <c r="CM29" i="106"/>
  <c r="CX29" i="106" s="1"/>
  <c r="CL29" i="106"/>
  <c r="CK29" i="106"/>
  <c r="CV29" i="106" s="1"/>
  <c r="CJ29" i="106"/>
  <c r="CI29" i="106"/>
  <c r="CH29" i="106"/>
  <c r="CS29" i="106" s="1"/>
  <c r="CG29" i="106"/>
  <c r="CE29" i="106"/>
  <c r="DA29" i="106" s="1"/>
  <c r="CD29" i="106"/>
  <c r="CC29" i="106"/>
  <c r="CB29" i="106"/>
  <c r="CA29" i="106"/>
  <c r="CW29" i="106" s="1"/>
  <c r="BZ29" i="106"/>
  <c r="BY29" i="106"/>
  <c r="BX29" i="106"/>
  <c r="CT29" i="106" s="1"/>
  <c r="BW29" i="106"/>
  <c r="BV29" i="106"/>
  <c r="BT29" i="106"/>
  <c r="BS29" i="106"/>
  <c r="BR29" i="106"/>
  <c r="BQ29" i="106"/>
  <c r="BP29" i="106"/>
  <c r="BO29" i="106"/>
  <c r="BN29" i="106"/>
  <c r="BM29" i="106"/>
  <c r="BL29" i="106"/>
  <c r="BK29" i="106"/>
  <c r="CR29" i="106" s="1"/>
  <c r="BJ29" i="106"/>
  <c r="BC29" i="106"/>
  <c r="AZ29" i="106"/>
  <c r="BA29" i="106" s="1"/>
  <c r="AX29" i="106"/>
  <c r="AY29" i="106" s="1"/>
  <c r="AT29" i="106"/>
  <c r="AS29" i="106"/>
  <c r="AR29" i="106"/>
  <c r="AQ29" i="106"/>
  <c r="AP29" i="106"/>
  <c r="AO29" i="106"/>
  <c r="AN29" i="106"/>
  <c r="AM29" i="106"/>
  <c r="AL29" i="106"/>
  <c r="AK29" i="106"/>
  <c r="CZ28" i="106"/>
  <c r="CY28" i="106"/>
  <c r="CP28" i="106"/>
  <c r="DA28" i="106" s="1"/>
  <c r="CO28" i="106"/>
  <c r="CN28" i="106"/>
  <c r="CM28" i="106"/>
  <c r="CL28" i="106"/>
  <c r="CW28" i="106" s="1"/>
  <c r="CK28" i="106"/>
  <c r="CJ28" i="106"/>
  <c r="CI28" i="106"/>
  <c r="CH28" i="106"/>
  <c r="CS28" i="106" s="1"/>
  <c r="CG28" i="106"/>
  <c r="CE28" i="106"/>
  <c r="CD28" i="106"/>
  <c r="CC28" i="106"/>
  <c r="CB28" i="106"/>
  <c r="CX28" i="106" s="1"/>
  <c r="CA28" i="106"/>
  <c r="BZ28" i="106"/>
  <c r="BY28" i="106"/>
  <c r="BX28" i="106"/>
  <c r="CT28" i="106" s="1"/>
  <c r="BW28" i="106"/>
  <c r="BV28" i="106"/>
  <c r="BT28" i="106"/>
  <c r="BS28" i="106"/>
  <c r="BR28" i="106"/>
  <c r="BQ28" i="106"/>
  <c r="BP28" i="106"/>
  <c r="BO28" i="106"/>
  <c r="BN28" i="106"/>
  <c r="BM28" i="106"/>
  <c r="BL28" i="106"/>
  <c r="BK28" i="106"/>
  <c r="CR28" i="106" s="1"/>
  <c r="BJ28" i="106"/>
  <c r="BC28" i="106"/>
  <c r="K155" i="106" s="1"/>
  <c r="BA28" i="106"/>
  <c r="AZ28" i="106"/>
  <c r="AY28" i="106"/>
  <c r="AX28" i="106"/>
  <c r="I155" i="106" s="1"/>
  <c r="AT28" i="106"/>
  <c r="AS28" i="106"/>
  <c r="AR28" i="106"/>
  <c r="AQ28" i="106"/>
  <c r="AP28" i="106"/>
  <c r="AO28" i="106"/>
  <c r="AN28" i="106"/>
  <c r="AM28" i="106"/>
  <c r="AL28" i="106"/>
  <c r="AK28" i="106"/>
  <c r="BB28" i="106" s="1"/>
  <c r="J155" i="106" s="1"/>
  <c r="CV27" i="106"/>
  <c r="CP27" i="106"/>
  <c r="DA27" i="106" s="1"/>
  <c r="CO27" i="106"/>
  <c r="CN27" i="106"/>
  <c r="CM27" i="106"/>
  <c r="CX27" i="106" s="1"/>
  <c r="CL27" i="106"/>
  <c r="CK27" i="106"/>
  <c r="CJ27" i="106"/>
  <c r="CI27" i="106"/>
  <c r="CT27" i="106" s="1"/>
  <c r="CH27" i="106"/>
  <c r="CG27" i="106"/>
  <c r="CE27" i="106"/>
  <c r="CD27" i="106"/>
  <c r="CZ27" i="106" s="1"/>
  <c r="CC27" i="106"/>
  <c r="CY27" i="106" s="1"/>
  <c r="CB27" i="106"/>
  <c r="CA27" i="106"/>
  <c r="CW27" i="106" s="1"/>
  <c r="BZ27" i="106"/>
  <c r="BY27" i="106"/>
  <c r="CU27" i="106" s="1"/>
  <c r="BX27" i="106"/>
  <c r="BW27" i="106"/>
  <c r="BV27" i="106"/>
  <c r="BT27" i="106"/>
  <c r="BS27" i="106"/>
  <c r="BR27" i="106"/>
  <c r="BQ27" i="106"/>
  <c r="BP27" i="106"/>
  <c r="BO27" i="106"/>
  <c r="BN27" i="106"/>
  <c r="BM27" i="106"/>
  <c r="BL27" i="106"/>
  <c r="BK27" i="106"/>
  <c r="CR27" i="106" s="1"/>
  <c r="BJ27" i="106"/>
  <c r="BC27" i="106"/>
  <c r="K154" i="106" s="1"/>
  <c r="BB27" i="106"/>
  <c r="J154" i="106" s="1"/>
  <c r="AZ27" i="106"/>
  <c r="AY27" i="106"/>
  <c r="AX27" i="106"/>
  <c r="I154" i="106" s="1"/>
  <c r="AT27" i="106"/>
  <c r="AS27" i="106"/>
  <c r="AR27" i="106"/>
  <c r="AQ27" i="106"/>
  <c r="AP27" i="106"/>
  <c r="AO27" i="106"/>
  <c r="AN27" i="106"/>
  <c r="AM27" i="106"/>
  <c r="AL27" i="106"/>
  <c r="AK27" i="106"/>
  <c r="CZ26" i="106"/>
  <c r="CY26" i="106"/>
  <c r="CR26" i="106"/>
  <c r="CP26" i="106"/>
  <c r="CO26" i="106"/>
  <c r="CN26" i="106"/>
  <c r="CM26" i="106"/>
  <c r="CX26" i="106" s="1"/>
  <c r="CL26" i="106"/>
  <c r="CK26" i="106"/>
  <c r="CJ26" i="106"/>
  <c r="CU26" i="106" s="1"/>
  <c r="CI26" i="106"/>
  <c r="CH26" i="106"/>
  <c r="CG26" i="106"/>
  <c r="CE26" i="106"/>
  <c r="DA26" i="106" s="1"/>
  <c r="CD26" i="106"/>
  <c r="CC26" i="106"/>
  <c r="CB26" i="106"/>
  <c r="CA26" i="106"/>
  <c r="CW26" i="106" s="1"/>
  <c r="BZ26" i="106"/>
  <c r="BZ37" i="106" s="1"/>
  <c r="V110" i="106" s="1"/>
  <c r="K98" i="106" s="1"/>
  <c r="BY26" i="106"/>
  <c r="BX26" i="106"/>
  <c r="CT26" i="106" s="1"/>
  <c r="BW26" i="106"/>
  <c r="BW37" i="106" s="1"/>
  <c r="V107" i="106" s="1"/>
  <c r="H98" i="106" s="1"/>
  <c r="BV26" i="106"/>
  <c r="BT26" i="106"/>
  <c r="BS26" i="106"/>
  <c r="BR26" i="106"/>
  <c r="BQ26" i="106"/>
  <c r="BP26" i="106"/>
  <c r="BO26" i="106"/>
  <c r="BN26" i="106"/>
  <c r="BM26" i="106"/>
  <c r="BL26" i="106"/>
  <c r="BK26" i="106"/>
  <c r="BJ26" i="106"/>
  <c r="BC26" i="106"/>
  <c r="K153" i="106" s="1"/>
  <c r="AZ26" i="106"/>
  <c r="H153" i="106" s="1"/>
  <c r="AY26" i="106"/>
  <c r="AX37" i="106" s="1"/>
  <c r="J62" i="106" s="1"/>
  <c r="AX26" i="106"/>
  <c r="I153" i="106" s="1"/>
  <c r="AT26" i="106"/>
  <c r="AS26" i="106"/>
  <c r="BB26" i="106" s="1"/>
  <c r="J153" i="106" s="1"/>
  <c r="AR26" i="106"/>
  <c r="AQ26" i="106"/>
  <c r="AP26" i="106"/>
  <c r="AO26" i="106"/>
  <c r="AN26" i="106"/>
  <c r="AM26" i="106"/>
  <c r="AL26" i="106"/>
  <c r="AK26" i="106"/>
  <c r="CW25" i="106"/>
  <c r="CV25" i="106"/>
  <c r="CP25" i="106"/>
  <c r="CO25" i="106"/>
  <c r="CN25" i="106"/>
  <c r="CY25" i="106" s="1"/>
  <c r="CM25" i="106"/>
  <c r="CL25" i="106"/>
  <c r="CK25" i="106"/>
  <c r="CJ25" i="106"/>
  <c r="CU25" i="106" s="1"/>
  <c r="CI25" i="106"/>
  <c r="CH25" i="106"/>
  <c r="CG25" i="106"/>
  <c r="CE25" i="106"/>
  <c r="CD25" i="106"/>
  <c r="CC25" i="106"/>
  <c r="CB25" i="106"/>
  <c r="CX25" i="106" s="1"/>
  <c r="CA25" i="106"/>
  <c r="BZ25" i="106"/>
  <c r="AC34" i="106" s="1"/>
  <c r="BY25" i="106"/>
  <c r="BX25" i="106"/>
  <c r="CT25" i="106" s="1"/>
  <c r="BW25" i="106"/>
  <c r="CS25" i="106" s="1"/>
  <c r="BV25" i="106"/>
  <c r="BT25" i="106"/>
  <c r="BS25" i="106"/>
  <c r="BR25" i="106"/>
  <c r="BQ25" i="106"/>
  <c r="BP25" i="106"/>
  <c r="BO25" i="106"/>
  <c r="BN25" i="106"/>
  <c r="BM25" i="106"/>
  <c r="BL25" i="106"/>
  <c r="BK25" i="106"/>
  <c r="CR25" i="106" s="1"/>
  <c r="BJ25" i="106"/>
  <c r="BC25" i="106"/>
  <c r="K152" i="106" s="1"/>
  <c r="AZ25" i="106"/>
  <c r="AY25" i="106"/>
  <c r="AX25" i="106"/>
  <c r="I152" i="106" s="1"/>
  <c r="AT25" i="106"/>
  <c r="AS25" i="106"/>
  <c r="AR25" i="106"/>
  <c r="AQ25" i="106"/>
  <c r="AP25" i="106"/>
  <c r="AO25" i="106"/>
  <c r="AN25" i="106"/>
  <c r="AM25" i="106"/>
  <c r="AL25" i="106"/>
  <c r="AK25" i="106"/>
  <c r="CT24" i="106"/>
  <c r="CS24" i="106"/>
  <c r="CP24" i="106"/>
  <c r="DA24" i="106" s="1"/>
  <c r="CO24" i="106"/>
  <c r="CN24" i="106"/>
  <c r="CM24" i="106"/>
  <c r="CM31" i="106" s="1"/>
  <c r="CL24" i="106"/>
  <c r="CK24" i="106"/>
  <c r="CV24" i="106" s="1"/>
  <c r="CJ24" i="106"/>
  <c r="CI24" i="106"/>
  <c r="CH24" i="106"/>
  <c r="CG24" i="106"/>
  <c r="CE24" i="106"/>
  <c r="CE37" i="106" s="1"/>
  <c r="V115" i="106" s="1"/>
  <c r="CD24" i="106"/>
  <c r="CD37" i="106" s="1"/>
  <c r="V114" i="106" s="1"/>
  <c r="CC24" i="106"/>
  <c r="CY24" i="106" s="1"/>
  <c r="CB24" i="106"/>
  <c r="CA24" i="106"/>
  <c r="BZ24" i="106"/>
  <c r="BY24" i="106"/>
  <c r="BX24" i="106"/>
  <c r="BW24" i="106"/>
  <c r="BV24" i="106"/>
  <c r="BT24" i="106"/>
  <c r="BS24" i="106"/>
  <c r="BR24" i="106"/>
  <c r="BR37" i="106" s="1"/>
  <c r="W113" i="106" s="1"/>
  <c r="BQ24" i="106"/>
  <c r="BP24" i="106"/>
  <c r="BO24" i="106"/>
  <c r="BO37" i="106" s="1"/>
  <c r="W110" i="106" s="1"/>
  <c r="K97" i="106" s="1"/>
  <c r="BN24" i="106"/>
  <c r="BM24" i="106"/>
  <c r="BM37" i="106" s="1"/>
  <c r="W108" i="106" s="1"/>
  <c r="I97" i="106" s="1"/>
  <c r="BL24" i="106"/>
  <c r="BK24" i="106"/>
  <c r="BJ24" i="106"/>
  <c r="BJ37" i="106" s="1"/>
  <c r="W105" i="106" s="1"/>
  <c r="F97" i="106" s="1"/>
  <c r="BC24" i="106"/>
  <c r="AZ24" i="106"/>
  <c r="BA24" i="106" s="1"/>
  <c r="AX24" i="106"/>
  <c r="AY24" i="106" s="1"/>
  <c r="AT24" i="106"/>
  <c r="AS24" i="106"/>
  <c r="AR24" i="106"/>
  <c r="AQ24" i="106"/>
  <c r="AP24" i="106"/>
  <c r="BB24" i="106" s="1"/>
  <c r="J151" i="106" s="1"/>
  <c r="AO24" i="106"/>
  <c r="AN24" i="106"/>
  <c r="AM24" i="106"/>
  <c r="AL24" i="106"/>
  <c r="AK24" i="106"/>
  <c r="CR23" i="106"/>
  <c r="CP23" i="106"/>
  <c r="CO23" i="106"/>
  <c r="CN23" i="106"/>
  <c r="CM23" i="106"/>
  <c r="CX23" i="106" s="1"/>
  <c r="CL23" i="106"/>
  <c r="CK23" i="106"/>
  <c r="CJ23" i="106"/>
  <c r="CI23" i="106"/>
  <c r="CH23" i="106"/>
  <c r="CS23" i="106" s="1"/>
  <c r="CG23" i="106"/>
  <c r="CE23" i="106"/>
  <c r="CD23" i="106"/>
  <c r="CC23" i="106"/>
  <c r="CY23" i="106" s="1"/>
  <c r="CB23" i="106"/>
  <c r="CA23" i="106"/>
  <c r="BZ23" i="106"/>
  <c r="CV23" i="106" s="1"/>
  <c r="BY23" i="106"/>
  <c r="BX23" i="106"/>
  <c r="BW23" i="106"/>
  <c r="BV23" i="106"/>
  <c r="BT23" i="106"/>
  <c r="BS23" i="106"/>
  <c r="BR23" i="106"/>
  <c r="BQ23" i="106"/>
  <c r="BP23" i="106"/>
  <c r="BO23" i="106"/>
  <c r="BN23" i="106"/>
  <c r="BM23" i="106"/>
  <c r="BL23" i="106"/>
  <c r="BK23" i="106"/>
  <c r="BJ23" i="106"/>
  <c r="BC23" i="106"/>
  <c r="AZ23" i="106"/>
  <c r="BA23" i="106" s="1"/>
  <c r="AY23" i="106"/>
  <c r="AX23" i="106"/>
  <c r="I150" i="106" s="1"/>
  <c r="AT23" i="106"/>
  <c r="AS23" i="106"/>
  <c r="AR23" i="106"/>
  <c r="AQ23" i="106"/>
  <c r="AP23" i="106"/>
  <c r="BB23" i="106" s="1"/>
  <c r="J150" i="106" s="1"/>
  <c r="AO23" i="106"/>
  <c r="AN23" i="106"/>
  <c r="AM23" i="106"/>
  <c r="AL23" i="106"/>
  <c r="AK23" i="106"/>
  <c r="CS22" i="106"/>
  <c r="CP22" i="106"/>
  <c r="CO22" i="106"/>
  <c r="CN22" i="106"/>
  <c r="CY22" i="106" s="1"/>
  <c r="CM22" i="106"/>
  <c r="CL22" i="106"/>
  <c r="CK22" i="106"/>
  <c r="CJ22" i="106"/>
  <c r="CU22" i="106" s="1"/>
  <c r="CI22" i="106"/>
  <c r="CT22" i="106" s="1"/>
  <c r="CH22" i="106"/>
  <c r="CG22" i="106"/>
  <c r="CE22" i="106"/>
  <c r="DA22" i="106" s="1"/>
  <c r="CD22" i="106"/>
  <c r="CZ22" i="106" s="1"/>
  <c r="CC22" i="106"/>
  <c r="CB22" i="106"/>
  <c r="CA22" i="106"/>
  <c r="BZ22" i="106"/>
  <c r="CV22" i="106" s="1"/>
  <c r="BY22" i="106"/>
  <c r="BX22" i="106"/>
  <c r="BW22" i="106"/>
  <c r="BV22" i="106"/>
  <c r="BT22" i="106"/>
  <c r="BS22" i="106"/>
  <c r="BR22" i="106"/>
  <c r="BQ22" i="106"/>
  <c r="BQ36" i="106" s="1"/>
  <c r="U112" i="106" s="1"/>
  <c r="BP22" i="106"/>
  <c r="BO22" i="106"/>
  <c r="BN22" i="106"/>
  <c r="BM22" i="106"/>
  <c r="BL22" i="106"/>
  <c r="BK22" i="106"/>
  <c r="CR22" i="106" s="1"/>
  <c r="BJ22" i="106"/>
  <c r="BC22" i="106"/>
  <c r="K149" i="106" s="1"/>
  <c r="BA22" i="106"/>
  <c r="AZ22" i="106"/>
  <c r="H149" i="106" s="1"/>
  <c r="AY22" i="106"/>
  <c r="AX22" i="106"/>
  <c r="I149" i="106" s="1"/>
  <c r="AT22" i="106"/>
  <c r="AS22" i="106"/>
  <c r="AR22" i="106"/>
  <c r="AQ22" i="106"/>
  <c r="AP22" i="106"/>
  <c r="AO22" i="106"/>
  <c r="AN22" i="106"/>
  <c r="AM22" i="106"/>
  <c r="AL22" i="106"/>
  <c r="AK22" i="106"/>
  <c r="DA21" i="106"/>
  <c r="CY21" i="106"/>
  <c r="CX21" i="106"/>
  <c r="CP21" i="106"/>
  <c r="CO21" i="106"/>
  <c r="CZ21" i="106" s="1"/>
  <c r="CN21" i="106"/>
  <c r="CM21" i="106"/>
  <c r="CL21" i="106"/>
  <c r="CK21" i="106"/>
  <c r="CV21" i="106" s="1"/>
  <c r="CJ21" i="106"/>
  <c r="CI21" i="106"/>
  <c r="CH21" i="106"/>
  <c r="CG21" i="106"/>
  <c r="CE21" i="106"/>
  <c r="CD21" i="106"/>
  <c r="CC21" i="106"/>
  <c r="CB21" i="106"/>
  <c r="CA21" i="106"/>
  <c r="CW21" i="106" s="1"/>
  <c r="BZ21" i="106"/>
  <c r="BY21" i="106"/>
  <c r="BX21" i="106"/>
  <c r="BW21" i="106"/>
  <c r="CS21" i="106" s="1"/>
  <c r="BV21" i="106"/>
  <c r="BT21" i="106"/>
  <c r="BS21" i="106"/>
  <c r="BR21" i="106"/>
  <c r="BQ21" i="106"/>
  <c r="BP21" i="106"/>
  <c r="BO21" i="106"/>
  <c r="BN21" i="106"/>
  <c r="BN36" i="106" s="1"/>
  <c r="U109" i="106" s="1"/>
  <c r="J95" i="106" s="1"/>
  <c r="BM21" i="106"/>
  <c r="BL21" i="106"/>
  <c r="BK21" i="106"/>
  <c r="CR21" i="106" s="1"/>
  <c r="BJ21" i="106"/>
  <c r="BC21" i="106"/>
  <c r="K148" i="106" s="1"/>
  <c r="BB21" i="106"/>
  <c r="J148" i="106" s="1"/>
  <c r="BA21" i="106"/>
  <c r="AZ21" i="106"/>
  <c r="H148" i="106" s="1"/>
  <c r="AX21" i="106"/>
  <c r="AY21" i="106" s="1"/>
  <c r="AT21" i="106"/>
  <c r="AS21" i="106"/>
  <c r="AR21" i="106"/>
  <c r="AQ21" i="106"/>
  <c r="AP21" i="106"/>
  <c r="AO21" i="106"/>
  <c r="AN21" i="106"/>
  <c r="AM21" i="106"/>
  <c r="AL21" i="106"/>
  <c r="AK21" i="106"/>
  <c r="CU20" i="106"/>
  <c r="CP20" i="106"/>
  <c r="CO20" i="106"/>
  <c r="CZ20" i="106" s="1"/>
  <c r="CN20" i="106"/>
  <c r="CM20" i="106"/>
  <c r="CL20" i="106"/>
  <c r="CW20" i="106" s="1"/>
  <c r="CK20" i="106"/>
  <c r="CJ20" i="106"/>
  <c r="CI20" i="106"/>
  <c r="CH20" i="106"/>
  <c r="CS20" i="106" s="1"/>
  <c r="CG20" i="106"/>
  <c r="CE20" i="106"/>
  <c r="DA20" i="106" s="1"/>
  <c r="CD20" i="106"/>
  <c r="CC20" i="106"/>
  <c r="CY20" i="106" s="1"/>
  <c r="CB20" i="106"/>
  <c r="CX20" i="106" s="1"/>
  <c r="CA20" i="106"/>
  <c r="BZ20" i="106"/>
  <c r="CV20" i="106" s="1"/>
  <c r="BY20" i="106"/>
  <c r="BX20" i="106"/>
  <c r="CT20" i="106" s="1"/>
  <c r="BW20" i="106"/>
  <c r="BV20" i="106"/>
  <c r="BT20" i="106"/>
  <c r="BS20" i="106"/>
  <c r="BR20" i="106"/>
  <c r="BQ20" i="106"/>
  <c r="BP20" i="106"/>
  <c r="BO20" i="106"/>
  <c r="BN20" i="106"/>
  <c r="BM20" i="106"/>
  <c r="BL20" i="106"/>
  <c r="BK20" i="106"/>
  <c r="CR20" i="106" s="1"/>
  <c r="BJ20" i="106"/>
  <c r="BC20" i="106"/>
  <c r="K147" i="106" s="1"/>
  <c r="BB20" i="106"/>
  <c r="J147" i="106" s="1"/>
  <c r="BA20" i="106"/>
  <c r="AZ20" i="106"/>
  <c r="H147" i="106" s="1"/>
  <c r="AY20" i="106"/>
  <c r="AX20" i="106"/>
  <c r="I147" i="106" s="1"/>
  <c r="AT20" i="106"/>
  <c r="AS20" i="106"/>
  <c r="AR20" i="106"/>
  <c r="AQ20" i="106"/>
  <c r="AP20" i="106"/>
  <c r="AO20" i="106"/>
  <c r="AN20" i="106"/>
  <c r="AM20" i="106"/>
  <c r="AL20" i="106"/>
  <c r="AK20" i="106"/>
  <c r="CY19" i="106"/>
  <c r="CX19" i="106"/>
  <c r="CR19" i="106"/>
  <c r="CP19" i="106"/>
  <c r="DA19" i="106" s="1"/>
  <c r="CO19" i="106"/>
  <c r="CN19" i="106"/>
  <c r="CM19" i="106"/>
  <c r="CL19" i="106"/>
  <c r="CW19" i="106" s="1"/>
  <c r="CK19" i="106"/>
  <c r="CJ19" i="106"/>
  <c r="CI19" i="106"/>
  <c r="CT19" i="106" s="1"/>
  <c r="CH19" i="106"/>
  <c r="CG19" i="106"/>
  <c r="CE19" i="106"/>
  <c r="CD19" i="106"/>
  <c r="CZ19" i="106" s="1"/>
  <c r="CC19" i="106"/>
  <c r="CB19" i="106"/>
  <c r="CA19" i="106"/>
  <c r="BZ19" i="106"/>
  <c r="CV19" i="106" s="1"/>
  <c r="BY19" i="106"/>
  <c r="CU19" i="106" s="1"/>
  <c r="BX19" i="106"/>
  <c r="BW19" i="106"/>
  <c r="CS19" i="106" s="1"/>
  <c r="BV19" i="106"/>
  <c r="BT19" i="106"/>
  <c r="BS19" i="106"/>
  <c r="BR19" i="106"/>
  <c r="BQ19" i="106"/>
  <c r="BP19" i="106"/>
  <c r="BO19" i="106"/>
  <c r="BN19" i="106"/>
  <c r="BM19" i="106"/>
  <c r="BL19" i="106"/>
  <c r="BK19" i="106"/>
  <c r="BJ19" i="106"/>
  <c r="BC19" i="106"/>
  <c r="K146" i="106" s="1"/>
  <c r="BA19" i="106"/>
  <c r="AZ19" i="106"/>
  <c r="H146" i="106" s="1"/>
  <c r="AX19" i="106"/>
  <c r="AY19" i="106" s="1"/>
  <c r="AT19" i="106"/>
  <c r="AS19" i="106"/>
  <c r="AR19" i="106"/>
  <c r="BB19" i="106" s="1"/>
  <c r="J146" i="106" s="1"/>
  <c r="AQ19" i="106"/>
  <c r="AP19" i="106"/>
  <c r="AO19" i="106"/>
  <c r="AN19" i="106"/>
  <c r="AM19" i="106"/>
  <c r="AL19" i="106"/>
  <c r="AK19" i="106"/>
  <c r="CV18" i="106"/>
  <c r="CU18" i="106"/>
  <c r="CR18" i="106"/>
  <c r="CP18" i="106"/>
  <c r="CO18" i="106"/>
  <c r="CN18" i="106"/>
  <c r="CM18" i="106"/>
  <c r="CX18" i="106" s="1"/>
  <c r="CL18" i="106"/>
  <c r="CK18" i="106"/>
  <c r="CJ18" i="106"/>
  <c r="CI18" i="106"/>
  <c r="CT18" i="106" s="1"/>
  <c r="CH18" i="106"/>
  <c r="CG18" i="106"/>
  <c r="CE18" i="106"/>
  <c r="DA18" i="106" s="1"/>
  <c r="CD18" i="106"/>
  <c r="CC18" i="106"/>
  <c r="CB18" i="106"/>
  <c r="CA18" i="106"/>
  <c r="CW18" i="106" s="1"/>
  <c r="BZ18" i="106"/>
  <c r="BY18" i="106"/>
  <c r="BX18" i="106"/>
  <c r="BW18" i="106"/>
  <c r="CS18" i="106" s="1"/>
  <c r="BV18" i="106"/>
  <c r="BT18" i="106"/>
  <c r="BS18" i="106"/>
  <c r="BR18" i="106"/>
  <c r="BQ18" i="106"/>
  <c r="BP18" i="106"/>
  <c r="BO18" i="106"/>
  <c r="BN18" i="106"/>
  <c r="BM18" i="106"/>
  <c r="BL18" i="106"/>
  <c r="BK18" i="106"/>
  <c r="BJ18" i="106"/>
  <c r="BC18" i="106"/>
  <c r="AZ18" i="106"/>
  <c r="BA18" i="106" s="1"/>
  <c r="AX18" i="106"/>
  <c r="I145" i="106" s="1"/>
  <c r="AT18" i="106"/>
  <c r="AS18" i="106"/>
  <c r="AR18" i="106"/>
  <c r="AQ18" i="106"/>
  <c r="AP18" i="106"/>
  <c r="AO18" i="106"/>
  <c r="AN18" i="106"/>
  <c r="AM18" i="106"/>
  <c r="AL18" i="106"/>
  <c r="AK18" i="106"/>
  <c r="CR17" i="106"/>
  <c r="CP17" i="106"/>
  <c r="CO17" i="106"/>
  <c r="CN17" i="106"/>
  <c r="CM17" i="106"/>
  <c r="CL17" i="106"/>
  <c r="CK17" i="106"/>
  <c r="CJ17" i="106"/>
  <c r="CU17" i="106" s="1"/>
  <c r="CI17" i="106"/>
  <c r="CH17" i="106"/>
  <c r="CG17" i="106"/>
  <c r="CE17" i="106"/>
  <c r="DA17" i="106" s="1"/>
  <c r="CD17" i="106"/>
  <c r="CC17" i="106"/>
  <c r="CB17" i="106"/>
  <c r="CX17" i="106" s="1"/>
  <c r="CA17" i="106"/>
  <c r="BZ17" i="106"/>
  <c r="BY17" i="106"/>
  <c r="BX17" i="106"/>
  <c r="CT17" i="106" s="1"/>
  <c r="BW17" i="106"/>
  <c r="BW36" i="106" s="1"/>
  <c r="T107" i="106" s="1"/>
  <c r="H96" i="106" s="1"/>
  <c r="BV17" i="106"/>
  <c r="BT17" i="106"/>
  <c r="BS17" i="106"/>
  <c r="BR17" i="106"/>
  <c r="BQ17" i="106"/>
  <c r="BP17" i="106"/>
  <c r="BO17" i="106"/>
  <c r="BN17" i="106"/>
  <c r="BM17" i="106"/>
  <c r="BL17" i="106"/>
  <c r="BK17" i="106"/>
  <c r="BJ17" i="106"/>
  <c r="BC17" i="106"/>
  <c r="K144" i="106" s="1"/>
  <c r="BA17" i="106"/>
  <c r="AZ17" i="106"/>
  <c r="H144" i="106" s="1"/>
  <c r="AX17" i="106"/>
  <c r="I144" i="106" s="1"/>
  <c r="AT17" i="106"/>
  <c r="AS17" i="106"/>
  <c r="AR17" i="106"/>
  <c r="AQ17" i="106"/>
  <c r="AP17" i="106"/>
  <c r="AO17" i="106"/>
  <c r="AN17" i="106"/>
  <c r="AM17" i="106"/>
  <c r="AL17" i="106"/>
  <c r="AK17" i="106"/>
  <c r="CP16" i="106"/>
  <c r="DA16" i="106" s="1"/>
  <c r="CO16" i="106"/>
  <c r="CN16" i="106"/>
  <c r="CM16" i="106"/>
  <c r="CL16" i="106"/>
  <c r="CK16" i="106"/>
  <c r="CJ16" i="106"/>
  <c r="CI16" i="106"/>
  <c r="CH16" i="106"/>
  <c r="CG16" i="106"/>
  <c r="CE16" i="106"/>
  <c r="CD16" i="106"/>
  <c r="CC16" i="106"/>
  <c r="CB16" i="106"/>
  <c r="CX16" i="106" s="1"/>
  <c r="CA16" i="106"/>
  <c r="BZ16" i="106"/>
  <c r="BY16" i="106"/>
  <c r="CU16" i="106" s="1"/>
  <c r="BX16" i="106"/>
  <c r="BW16" i="106"/>
  <c r="BV16" i="106"/>
  <c r="BT16" i="106"/>
  <c r="BS16" i="106"/>
  <c r="BR16" i="106"/>
  <c r="BQ16" i="106"/>
  <c r="BP16" i="106"/>
  <c r="BO16" i="106"/>
  <c r="BN16" i="106"/>
  <c r="BM16" i="106"/>
  <c r="BL16" i="106"/>
  <c r="BK16" i="106"/>
  <c r="CR16" i="106" s="1"/>
  <c r="BJ16" i="106"/>
  <c r="BC16" i="106"/>
  <c r="K143" i="106" s="1"/>
  <c r="BA16" i="106"/>
  <c r="AZ16" i="106"/>
  <c r="H143" i="106" s="1"/>
  <c r="AX16" i="106"/>
  <c r="I143" i="106" s="1"/>
  <c r="AT16" i="106"/>
  <c r="AS16" i="106"/>
  <c r="AR16" i="106"/>
  <c r="AQ16" i="106"/>
  <c r="AP16" i="106"/>
  <c r="AO16" i="106"/>
  <c r="AN16" i="106"/>
  <c r="AM16" i="106"/>
  <c r="AL16" i="106"/>
  <c r="AK16" i="106"/>
  <c r="CZ15" i="106"/>
  <c r="CR15" i="106"/>
  <c r="CP15" i="106"/>
  <c r="CO15" i="106"/>
  <c r="CN15" i="106"/>
  <c r="CM15" i="106"/>
  <c r="CX15" i="106" s="1"/>
  <c r="CL15" i="106"/>
  <c r="CW15" i="106" s="1"/>
  <c r="CK15" i="106"/>
  <c r="CJ15" i="106"/>
  <c r="CI15" i="106"/>
  <c r="CH15" i="106"/>
  <c r="CS15" i="106" s="1"/>
  <c r="CG15" i="106"/>
  <c r="CE15" i="106"/>
  <c r="DA15" i="106" s="1"/>
  <c r="CD15" i="106"/>
  <c r="CC15" i="106"/>
  <c r="CY15" i="106" s="1"/>
  <c r="CB15" i="106"/>
  <c r="CA15" i="106"/>
  <c r="BZ15" i="106"/>
  <c r="BY15" i="106"/>
  <c r="CU15" i="106" s="1"/>
  <c r="BX15" i="106"/>
  <c r="BW15" i="106"/>
  <c r="BV15" i="106"/>
  <c r="BT15" i="106"/>
  <c r="BS15" i="106"/>
  <c r="BR15" i="106"/>
  <c r="BQ15" i="106"/>
  <c r="BP15" i="106"/>
  <c r="BO15" i="106"/>
  <c r="BO36" i="106" s="1"/>
  <c r="U110" i="106" s="1"/>
  <c r="K95" i="106" s="1"/>
  <c r="BN15" i="106"/>
  <c r="BM15" i="106"/>
  <c r="BL15" i="106"/>
  <c r="BK15" i="106"/>
  <c r="BJ15" i="106"/>
  <c r="BC15" i="106"/>
  <c r="K142" i="106" s="1"/>
  <c r="AZ15" i="106"/>
  <c r="BA15" i="106" s="1"/>
  <c r="AX15" i="106"/>
  <c r="AY15" i="106" s="1"/>
  <c r="AT15" i="106"/>
  <c r="AS15" i="106"/>
  <c r="AR15" i="106"/>
  <c r="AQ15" i="106"/>
  <c r="AP15" i="106"/>
  <c r="AO15" i="106"/>
  <c r="AN15" i="106"/>
  <c r="AM15" i="106"/>
  <c r="AL15" i="106"/>
  <c r="AK15" i="106"/>
  <c r="DA14" i="106"/>
  <c r="CZ14" i="106"/>
  <c r="CX14" i="106"/>
  <c r="CW14" i="106"/>
  <c r="CR14" i="106"/>
  <c r="CP14" i="106"/>
  <c r="CO14" i="106"/>
  <c r="CN14" i="106"/>
  <c r="CY14" i="106" s="1"/>
  <c r="CM14" i="106"/>
  <c r="CL14" i="106"/>
  <c r="CK14" i="106"/>
  <c r="CJ14" i="106"/>
  <c r="CU14" i="106" s="1"/>
  <c r="CI14" i="106"/>
  <c r="CH14" i="106"/>
  <c r="CG14" i="106"/>
  <c r="CE14" i="106"/>
  <c r="CD14" i="106"/>
  <c r="CC14" i="106"/>
  <c r="CB14" i="106"/>
  <c r="CA14" i="106"/>
  <c r="BZ14" i="106"/>
  <c r="CV14" i="106" s="1"/>
  <c r="BY14" i="106"/>
  <c r="BX14" i="106"/>
  <c r="BW14" i="106"/>
  <c r="BV14" i="106"/>
  <c r="BT14" i="106"/>
  <c r="BS14" i="106"/>
  <c r="BR14" i="106"/>
  <c r="BQ14" i="106"/>
  <c r="BP14" i="106"/>
  <c r="BO14" i="106"/>
  <c r="BN14" i="106"/>
  <c r="BM14" i="106"/>
  <c r="BL14" i="106"/>
  <c r="BK14" i="106"/>
  <c r="BJ14" i="106"/>
  <c r="BC14" i="106"/>
  <c r="K141" i="106" s="1"/>
  <c r="BA14" i="106"/>
  <c r="AZ14" i="106"/>
  <c r="H141" i="106" s="1"/>
  <c r="AY14" i="106"/>
  <c r="AX14" i="106"/>
  <c r="AT14" i="106"/>
  <c r="AS14" i="106"/>
  <c r="AR14" i="106"/>
  <c r="AQ14" i="106"/>
  <c r="AP14" i="106"/>
  <c r="AO14" i="106"/>
  <c r="BB14" i="106" s="1"/>
  <c r="J141" i="106" s="1"/>
  <c r="AN14" i="106"/>
  <c r="AM14" i="106"/>
  <c r="AL14" i="106"/>
  <c r="AK14" i="106"/>
  <c r="CX13" i="106"/>
  <c r="CW13" i="106"/>
  <c r="CP13" i="106"/>
  <c r="CO13" i="106"/>
  <c r="CN13" i="106"/>
  <c r="CY13" i="106" s="1"/>
  <c r="CM13" i="106"/>
  <c r="CL13" i="106"/>
  <c r="CK13" i="106"/>
  <c r="CV13" i="106" s="1"/>
  <c r="CJ13" i="106"/>
  <c r="CI13" i="106"/>
  <c r="CH13" i="106"/>
  <c r="CG13" i="106"/>
  <c r="CE13" i="106"/>
  <c r="CE34" i="106" s="1"/>
  <c r="P115" i="106" s="1"/>
  <c r="CD13" i="106"/>
  <c r="CZ13" i="106" s="1"/>
  <c r="CC13" i="106"/>
  <c r="CB13" i="106"/>
  <c r="CA13" i="106"/>
  <c r="BZ13" i="106"/>
  <c r="BY13" i="106"/>
  <c r="CU13" i="106" s="1"/>
  <c r="BX13" i="106"/>
  <c r="CT13" i="106" s="1"/>
  <c r="BW13" i="106"/>
  <c r="CS13" i="106" s="1"/>
  <c r="BV13" i="106"/>
  <c r="BT13" i="106"/>
  <c r="BS13" i="106"/>
  <c r="BR13" i="106"/>
  <c r="BQ13" i="106"/>
  <c r="BP13" i="106"/>
  <c r="BO13" i="106"/>
  <c r="BN13" i="106"/>
  <c r="BM13" i="106"/>
  <c r="BL13" i="106"/>
  <c r="BK13" i="106"/>
  <c r="CR13" i="106" s="1"/>
  <c r="BJ13" i="106"/>
  <c r="BJ31" i="106" s="1"/>
  <c r="BC13" i="106"/>
  <c r="K140" i="106" s="1"/>
  <c r="AZ13" i="106"/>
  <c r="H140" i="106" s="1"/>
  <c r="AX13" i="106"/>
  <c r="AT13" i="106"/>
  <c r="AS13" i="106"/>
  <c r="AR13" i="106"/>
  <c r="AQ13" i="106"/>
  <c r="AP13" i="106"/>
  <c r="AO13" i="106"/>
  <c r="BB13" i="106" s="1"/>
  <c r="AN13" i="106"/>
  <c r="AM13" i="106"/>
  <c r="AL13" i="106"/>
  <c r="AK13" i="106"/>
  <c r="CU12" i="106"/>
  <c r="CT12" i="106"/>
  <c r="CR12" i="106"/>
  <c r="CP12" i="106"/>
  <c r="CO12" i="106"/>
  <c r="CZ12" i="106" s="1"/>
  <c r="CN12" i="106"/>
  <c r="CM12" i="106"/>
  <c r="CL12" i="106"/>
  <c r="CK12" i="106"/>
  <c r="CV12" i="106" s="1"/>
  <c r="CJ12" i="106"/>
  <c r="CI12" i="106"/>
  <c r="CH12" i="106"/>
  <c r="CS12" i="106" s="1"/>
  <c r="CG12" i="106"/>
  <c r="CE12" i="106"/>
  <c r="CD12" i="106"/>
  <c r="CC12" i="106"/>
  <c r="CC36" i="106" s="1"/>
  <c r="T113" i="106" s="1"/>
  <c r="CB12" i="106"/>
  <c r="CB34" i="106" s="1"/>
  <c r="P112" i="106" s="1"/>
  <c r="CA12" i="106"/>
  <c r="CA36" i="106" s="1"/>
  <c r="T111" i="106" s="1"/>
  <c r="BZ12" i="106"/>
  <c r="BY12" i="106"/>
  <c r="BX12" i="106"/>
  <c r="BX36" i="106" s="1"/>
  <c r="T108" i="106" s="1"/>
  <c r="I96" i="106" s="1"/>
  <c r="BW12" i="106"/>
  <c r="BV12" i="106"/>
  <c r="BV36" i="106" s="1"/>
  <c r="T106" i="106" s="1"/>
  <c r="G96" i="106" s="1"/>
  <c r="BT12" i="106"/>
  <c r="BT36" i="106" s="1"/>
  <c r="U115" i="106" s="1"/>
  <c r="BS12" i="106"/>
  <c r="BR12" i="106"/>
  <c r="BQ12" i="106"/>
  <c r="BP12" i="106"/>
  <c r="BO12" i="106"/>
  <c r="BN12" i="106"/>
  <c r="BM12" i="106"/>
  <c r="BL12" i="106"/>
  <c r="BK12" i="106"/>
  <c r="BJ12" i="106"/>
  <c r="BC12" i="106"/>
  <c r="K139" i="106" s="1"/>
  <c r="AZ12" i="106"/>
  <c r="H139" i="106" s="1"/>
  <c r="AX12" i="106"/>
  <c r="AT12" i="106"/>
  <c r="AS12" i="106"/>
  <c r="AR12" i="106"/>
  <c r="AQ12" i="106"/>
  <c r="BB12" i="106" s="1"/>
  <c r="J139" i="106" s="1"/>
  <c r="AP12" i="106"/>
  <c r="AO12" i="106"/>
  <c r="AN12" i="106"/>
  <c r="AM12" i="106"/>
  <c r="AL12" i="106"/>
  <c r="AK12" i="106"/>
  <c r="CU11" i="106"/>
  <c r="CT11" i="106"/>
  <c r="CR11" i="106"/>
  <c r="CP11" i="106"/>
  <c r="CO11" i="106"/>
  <c r="CN11" i="106"/>
  <c r="CM11" i="106"/>
  <c r="CL11" i="106"/>
  <c r="CW11" i="106" s="1"/>
  <c r="CK11" i="106"/>
  <c r="CJ11" i="106"/>
  <c r="CI11" i="106"/>
  <c r="CH11" i="106"/>
  <c r="CS11" i="106" s="1"/>
  <c r="CG11" i="106"/>
  <c r="CE11" i="106"/>
  <c r="CD11" i="106"/>
  <c r="CZ11" i="106" s="1"/>
  <c r="CC11" i="106"/>
  <c r="CB11" i="106"/>
  <c r="CA11" i="106"/>
  <c r="BZ11" i="106"/>
  <c r="CV11" i="106" s="1"/>
  <c r="BY11" i="106"/>
  <c r="BX11" i="106"/>
  <c r="BW11" i="106"/>
  <c r="BV11" i="106"/>
  <c r="BT11" i="106"/>
  <c r="BS11" i="106"/>
  <c r="BR11" i="106"/>
  <c r="BQ11" i="106"/>
  <c r="BP11" i="106"/>
  <c r="BO11" i="106"/>
  <c r="BN11" i="106"/>
  <c r="BM11" i="106"/>
  <c r="BL11" i="106"/>
  <c r="BK11" i="106"/>
  <c r="BJ11" i="106"/>
  <c r="BC11" i="106"/>
  <c r="K138" i="106" s="1"/>
  <c r="AZ11" i="106"/>
  <c r="H138" i="106" s="1"/>
  <c r="AX11" i="106"/>
  <c r="AT11" i="106"/>
  <c r="AS11" i="106"/>
  <c r="AR11" i="106"/>
  <c r="AQ11" i="106"/>
  <c r="AP11" i="106"/>
  <c r="AO11" i="106"/>
  <c r="AN11" i="106"/>
  <c r="AM11" i="106"/>
  <c r="AL11" i="106"/>
  <c r="AK11" i="106"/>
  <c r="CR10" i="106"/>
  <c r="CP10" i="106"/>
  <c r="CO10" i="106"/>
  <c r="CN10" i="106"/>
  <c r="CM10" i="106"/>
  <c r="CL10" i="106"/>
  <c r="CK10" i="106"/>
  <c r="CJ10" i="106"/>
  <c r="CI10" i="106"/>
  <c r="CT10" i="106" s="1"/>
  <c r="CH10" i="106"/>
  <c r="CG10" i="106"/>
  <c r="CE10" i="106"/>
  <c r="CD10" i="106"/>
  <c r="CZ10" i="106" s="1"/>
  <c r="CC10" i="106"/>
  <c r="CB10" i="106"/>
  <c r="CA10" i="106"/>
  <c r="CW10" i="106" s="1"/>
  <c r="BZ10" i="106"/>
  <c r="BY10" i="106"/>
  <c r="BX10" i="106"/>
  <c r="BW10" i="106"/>
  <c r="CS10" i="106" s="1"/>
  <c r="BV10" i="106"/>
  <c r="BT10" i="106"/>
  <c r="BS10" i="106"/>
  <c r="BR10" i="106"/>
  <c r="BQ10" i="106"/>
  <c r="BP10" i="106"/>
  <c r="BO10" i="106"/>
  <c r="BN10" i="106"/>
  <c r="BM10" i="106"/>
  <c r="BL10" i="106"/>
  <c r="BK10" i="106"/>
  <c r="BJ10" i="106"/>
  <c r="BC10" i="106"/>
  <c r="K137" i="106" s="1"/>
  <c r="AZ10" i="106"/>
  <c r="BA10" i="106" s="1"/>
  <c r="AX10" i="106"/>
  <c r="AY10" i="106" s="1"/>
  <c r="AT10" i="106"/>
  <c r="AS10" i="106"/>
  <c r="AR10" i="106"/>
  <c r="AQ10" i="106"/>
  <c r="AP10" i="106"/>
  <c r="AO10" i="106"/>
  <c r="AN10" i="106"/>
  <c r="AM10" i="106"/>
  <c r="AL10" i="106"/>
  <c r="AK10" i="106"/>
  <c r="CP9" i="106"/>
  <c r="CO9" i="106"/>
  <c r="CZ9" i="106" s="1"/>
  <c r="CN9" i="106"/>
  <c r="CM9" i="106"/>
  <c r="CL9" i="106"/>
  <c r="CK9" i="106"/>
  <c r="CJ9" i="106"/>
  <c r="CI9" i="106"/>
  <c r="CH9" i="106"/>
  <c r="CG9" i="106"/>
  <c r="CE9" i="106"/>
  <c r="DA9" i="106" s="1"/>
  <c r="CD9" i="106"/>
  <c r="CC9" i="106"/>
  <c r="CB9" i="106"/>
  <c r="CA9" i="106"/>
  <c r="CW9" i="106" s="1"/>
  <c r="BZ9" i="106"/>
  <c r="BY9" i="106"/>
  <c r="BX9" i="106"/>
  <c r="CT9" i="106" s="1"/>
  <c r="BW9" i="106"/>
  <c r="BV9" i="106"/>
  <c r="BT9" i="106"/>
  <c r="BS9" i="106"/>
  <c r="BR9" i="106"/>
  <c r="BR31" i="106" s="1"/>
  <c r="BQ9" i="106"/>
  <c r="BP9" i="106"/>
  <c r="BO9" i="106"/>
  <c r="BN9" i="106"/>
  <c r="BM9" i="106"/>
  <c r="BL9" i="106"/>
  <c r="BK9" i="106"/>
  <c r="CR9" i="106" s="1"/>
  <c r="BJ9" i="106"/>
  <c r="BC9" i="106"/>
  <c r="AZ9" i="106"/>
  <c r="BA9" i="106" s="1"/>
  <c r="AX9" i="106"/>
  <c r="AY9" i="106" s="1"/>
  <c r="AT9" i="106"/>
  <c r="AS9" i="106"/>
  <c r="AR9" i="106"/>
  <c r="AQ9" i="106"/>
  <c r="AP9" i="106"/>
  <c r="AO9" i="106"/>
  <c r="AN9" i="106"/>
  <c r="AM9" i="106"/>
  <c r="AL9" i="106"/>
  <c r="AK9" i="106"/>
  <c r="CP8" i="106"/>
  <c r="DA8" i="106" s="1"/>
  <c r="CO8" i="106"/>
  <c r="CN8" i="106"/>
  <c r="CM8" i="106"/>
  <c r="CL8" i="106"/>
  <c r="CW8" i="106" s="1"/>
  <c r="CK8" i="106"/>
  <c r="CJ8" i="106"/>
  <c r="CI8" i="106"/>
  <c r="CH8" i="106"/>
  <c r="CG8" i="106"/>
  <c r="CE8" i="106"/>
  <c r="CD8" i="106"/>
  <c r="CZ8" i="106" s="1"/>
  <c r="CC8" i="106"/>
  <c r="CY8" i="106" s="1"/>
  <c r="CB8" i="106"/>
  <c r="CX8" i="106" s="1"/>
  <c r="CA8" i="106"/>
  <c r="BZ8" i="106"/>
  <c r="BY8" i="106"/>
  <c r="BX8" i="106"/>
  <c r="CT8" i="106" s="1"/>
  <c r="BW8" i="106"/>
  <c r="BV8" i="106"/>
  <c r="BT8" i="106"/>
  <c r="BS8" i="106"/>
  <c r="BR8" i="106"/>
  <c r="BQ8" i="106"/>
  <c r="BP8" i="106"/>
  <c r="BO8" i="106"/>
  <c r="BO32" i="106" s="1"/>
  <c r="BN8" i="106"/>
  <c r="BM8" i="106"/>
  <c r="BL8" i="106"/>
  <c r="BK8" i="106"/>
  <c r="CR8" i="106" s="1"/>
  <c r="BJ8" i="106"/>
  <c r="BC8" i="106"/>
  <c r="K135" i="106" s="1"/>
  <c r="BB8" i="106"/>
  <c r="J135" i="106" s="1"/>
  <c r="BA8" i="106"/>
  <c r="AZ8" i="106"/>
  <c r="AY8" i="106"/>
  <c r="AX8" i="106"/>
  <c r="I135" i="106" s="1"/>
  <c r="AT8" i="106"/>
  <c r="AS8" i="106"/>
  <c r="AR8" i="106"/>
  <c r="AQ8" i="106"/>
  <c r="AP8" i="106"/>
  <c r="AO8" i="106"/>
  <c r="AN8" i="106"/>
  <c r="AM8" i="106"/>
  <c r="AL8" i="106"/>
  <c r="AK8" i="106"/>
  <c r="CZ7" i="106"/>
  <c r="CW7" i="106"/>
  <c r="CV7" i="106"/>
  <c r="CP7" i="106"/>
  <c r="DA7" i="106" s="1"/>
  <c r="CO7" i="106"/>
  <c r="CN7" i="106"/>
  <c r="CM7" i="106"/>
  <c r="CX7" i="106" s="1"/>
  <c r="CL7" i="106"/>
  <c r="CK7" i="106"/>
  <c r="CJ7" i="106"/>
  <c r="CI7" i="106"/>
  <c r="CT7" i="106" s="1"/>
  <c r="CH7" i="106"/>
  <c r="CG7" i="106"/>
  <c r="CG32" i="106" s="1" a="1"/>
  <c r="CG32" i="106" s="1"/>
  <c r="C41" i="106" s="1"/>
  <c r="CE7" i="106"/>
  <c r="CD7" i="106"/>
  <c r="CC7" i="106"/>
  <c r="CY7" i="106" s="1"/>
  <c r="CB7" i="106"/>
  <c r="CA7" i="106"/>
  <c r="BZ7" i="106"/>
  <c r="BY7" i="106"/>
  <c r="CU7" i="106" s="1"/>
  <c r="BX7" i="106"/>
  <c r="BW7" i="106"/>
  <c r="BV7" i="106"/>
  <c r="BT7" i="106"/>
  <c r="BS7" i="106"/>
  <c r="BR7" i="106"/>
  <c r="BQ7" i="106"/>
  <c r="BP7" i="106"/>
  <c r="BO7" i="106"/>
  <c r="BN7" i="106"/>
  <c r="BM7" i="106"/>
  <c r="BL7" i="106"/>
  <c r="BK7" i="106"/>
  <c r="CR7" i="106" s="1"/>
  <c r="BJ7" i="106"/>
  <c r="BC7" i="106"/>
  <c r="K134" i="106" s="1"/>
  <c r="BB7" i="106"/>
  <c r="J134" i="106" s="1"/>
  <c r="AZ7" i="106"/>
  <c r="AY7" i="106"/>
  <c r="AX7" i="106"/>
  <c r="I134" i="106" s="1"/>
  <c r="AT7" i="106"/>
  <c r="AS7" i="106"/>
  <c r="AR7" i="106"/>
  <c r="AQ7" i="106"/>
  <c r="AP7" i="106"/>
  <c r="AO7" i="106"/>
  <c r="AN7" i="106"/>
  <c r="AM7" i="106"/>
  <c r="AL7" i="106"/>
  <c r="AK7" i="106"/>
  <c r="CV6" i="106"/>
  <c r="CR6" i="106"/>
  <c r="CP6" i="106"/>
  <c r="CO6" i="106"/>
  <c r="CN6" i="106"/>
  <c r="CM6" i="106"/>
  <c r="CX6" i="106" s="1"/>
  <c r="CL6" i="106"/>
  <c r="CK6" i="106"/>
  <c r="CJ6" i="106"/>
  <c r="CU6" i="106" s="1"/>
  <c r="CI6" i="106"/>
  <c r="CH6" i="106"/>
  <c r="CG6" i="106"/>
  <c r="CE6" i="106"/>
  <c r="DA6" i="106" s="1"/>
  <c r="CD6" i="106"/>
  <c r="CD32" i="106" s="1"/>
  <c r="CC6" i="106"/>
  <c r="CY6" i="106" s="1"/>
  <c r="CB6" i="106"/>
  <c r="CA6" i="106"/>
  <c r="CW6" i="106" s="1"/>
  <c r="BZ6" i="106"/>
  <c r="BY6" i="106"/>
  <c r="BX6" i="106"/>
  <c r="CT6" i="106" s="1"/>
  <c r="BW6" i="106"/>
  <c r="CS6" i="106" s="1"/>
  <c r="BV6" i="106"/>
  <c r="BT6" i="106"/>
  <c r="BS6" i="106"/>
  <c r="BR6" i="106"/>
  <c r="BQ6" i="106"/>
  <c r="BP6" i="106"/>
  <c r="BO6" i="106"/>
  <c r="BN6" i="106"/>
  <c r="BM6" i="106"/>
  <c r="BL6" i="106"/>
  <c r="BK6" i="106"/>
  <c r="BJ6" i="106"/>
  <c r="BC6" i="106"/>
  <c r="K133" i="106" s="1"/>
  <c r="BB6" i="106"/>
  <c r="J133" i="106" s="1"/>
  <c r="AZ6" i="106"/>
  <c r="AY6" i="106"/>
  <c r="AX6" i="106"/>
  <c r="I133" i="106" s="1"/>
  <c r="AT6" i="106"/>
  <c r="AS6" i="106"/>
  <c r="AR6" i="106"/>
  <c r="AQ6" i="106"/>
  <c r="AP6" i="106"/>
  <c r="AO6" i="106"/>
  <c r="AN6" i="106"/>
  <c r="AM6" i="106"/>
  <c r="AL6" i="106"/>
  <c r="AK6" i="106"/>
  <c r="CW5" i="106"/>
  <c r="CV5" i="106"/>
  <c r="CS5" i="106"/>
  <c r="CP5" i="106"/>
  <c r="CO5" i="106"/>
  <c r="CN5" i="106"/>
  <c r="CY5" i="106" s="1"/>
  <c r="CM5" i="106"/>
  <c r="CL5" i="106"/>
  <c r="CK5" i="106"/>
  <c r="CJ5" i="106"/>
  <c r="CU5" i="106" s="1"/>
  <c r="CI5" i="106"/>
  <c r="CH5" i="106"/>
  <c r="CG5" i="106"/>
  <c r="CE5" i="106"/>
  <c r="CD5" i="106"/>
  <c r="CC5" i="106"/>
  <c r="CB5" i="106"/>
  <c r="CA5" i="106"/>
  <c r="CA35" i="106" s="1"/>
  <c r="R111" i="106" s="1"/>
  <c r="BZ5" i="106"/>
  <c r="BZ35" i="106" s="1"/>
  <c r="R110" i="106" s="1"/>
  <c r="K94" i="106" s="1"/>
  <c r="BY5" i="106"/>
  <c r="BX5" i="106"/>
  <c r="CT5" i="106" s="1"/>
  <c r="BW5" i="106"/>
  <c r="BV5" i="106"/>
  <c r="BT5" i="106"/>
  <c r="BS5" i="106"/>
  <c r="BS33" i="106" s="1"/>
  <c r="BR5" i="106"/>
  <c r="BQ5" i="106"/>
  <c r="BP5" i="106"/>
  <c r="BO5" i="106"/>
  <c r="BN5" i="106"/>
  <c r="BM5" i="106"/>
  <c r="BL5" i="106"/>
  <c r="BK5" i="106"/>
  <c r="CR5" i="106" s="1"/>
  <c r="BJ5" i="106"/>
  <c r="BC5" i="106"/>
  <c r="K132" i="106" s="1"/>
  <c r="AZ5" i="106"/>
  <c r="AY5" i="106"/>
  <c r="AX5" i="106"/>
  <c r="I132" i="106" s="1"/>
  <c r="AT5" i="106"/>
  <c r="AS5" i="106"/>
  <c r="AR5" i="106"/>
  <c r="AQ5" i="106"/>
  <c r="AP5" i="106"/>
  <c r="AO5" i="106"/>
  <c r="BB5" i="106" s="1"/>
  <c r="J132" i="106" s="1"/>
  <c r="AN5" i="106"/>
  <c r="AM5" i="106"/>
  <c r="AL5" i="106"/>
  <c r="AK5" i="106"/>
  <c r="CS4" i="106"/>
  <c r="CP4" i="106"/>
  <c r="CO4" i="106"/>
  <c r="CN4" i="106"/>
  <c r="CM4" i="106"/>
  <c r="CL4" i="106"/>
  <c r="CK4" i="106"/>
  <c r="CV4" i="106" s="1"/>
  <c r="CJ4" i="106"/>
  <c r="CI4" i="106"/>
  <c r="CH4" i="106"/>
  <c r="CG4" i="106"/>
  <c r="CE4" i="106"/>
  <c r="CD4" i="106"/>
  <c r="CC4" i="106"/>
  <c r="CY4" i="106" s="1"/>
  <c r="CB4" i="106"/>
  <c r="CA4" i="106"/>
  <c r="BZ4" i="106"/>
  <c r="BY4" i="106"/>
  <c r="BX4" i="106"/>
  <c r="CT4" i="106" s="1"/>
  <c r="BW4" i="106"/>
  <c r="BW35" i="106" s="1"/>
  <c r="R107" i="106" s="1"/>
  <c r="H94" i="106" s="1"/>
  <c r="BV4" i="106"/>
  <c r="BT4" i="106"/>
  <c r="BS4" i="106"/>
  <c r="BR4" i="106"/>
  <c r="BQ4" i="106"/>
  <c r="BP4" i="106"/>
  <c r="BO4" i="106"/>
  <c r="BN4" i="106"/>
  <c r="BM4" i="106"/>
  <c r="BL4" i="106"/>
  <c r="BK4" i="106"/>
  <c r="CR4" i="106" s="1"/>
  <c r="BJ4" i="106"/>
  <c r="BC4" i="106"/>
  <c r="AZ4" i="106"/>
  <c r="BA4" i="106" s="1"/>
  <c r="AX4" i="106"/>
  <c r="AY4" i="106" s="1"/>
  <c r="AT4" i="106"/>
  <c r="AS4" i="106"/>
  <c r="AR4" i="106"/>
  <c r="AQ4" i="106"/>
  <c r="AP4" i="106"/>
  <c r="AO4" i="106"/>
  <c r="AN4" i="106"/>
  <c r="AM4" i="106"/>
  <c r="AL4" i="106"/>
  <c r="AK4" i="106"/>
  <c r="CR3" i="106"/>
  <c r="CP3" i="106"/>
  <c r="CO3" i="106"/>
  <c r="CN3" i="106"/>
  <c r="CM3" i="106"/>
  <c r="CL3" i="106"/>
  <c r="CW33" i="106" s="1"/>
  <c r="CW36" i="106" s="1"/>
  <c r="CK3" i="106"/>
  <c r="CJ3" i="106"/>
  <c r="CI3" i="106"/>
  <c r="CH3" i="106"/>
  <c r="CG3" i="106"/>
  <c r="CR33" i="106" s="1"/>
  <c r="CR36" i="106" s="1"/>
  <c r="CE3" i="106"/>
  <c r="CE33" i="106" s="1"/>
  <c r="CD3" i="106"/>
  <c r="CC3" i="106"/>
  <c r="CB3" i="106"/>
  <c r="CA3" i="106"/>
  <c r="BZ3" i="106"/>
  <c r="BY3" i="106"/>
  <c r="BX3" i="106"/>
  <c r="BW3" i="106"/>
  <c r="BV3" i="106"/>
  <c r="BT3" i="106"/>
  <c r="BS3" i="106"/>
  <c r="BS35" i="106" s="1"/>
  <c r="S114" i="106" s="1"/>
  <c r="BR3" i="106"/>
  <c r="BQ3" i="106"/>
  <c r="BP3" i="106"/>
  <c r="BO3" i="106"/>
  <c r="BN3" i="106"/>
  <c r="BM3" i="106"/>
  <c r="BL3" i="106"/>
  <c r="BK3" i="106"/>
  <c r="BK33" i="106" s="1"/>
  <c r="BJ3" i="106"/>
  <c r="BJ33" i="106" s="1"/>
  <c r="BC3" i="106"/>
  <c r="AZ3" i="106"/>
  <c r="BA3" i="106" s="1"/>
  <c r="AY3" i="106"/>
  <c r="AX3" i="106"/>
  <c r="I130" i="106" s="1"/>
  <c r="AT3" i="106"/>
  <c r="AS3" i="106"/>
  <c r="AR3" i="106"/>
  <c r="AQ3" i="106"/>
  <c r="AP3" i="106"/>
  <c r="AO3" i="106"/>
  <c r="AN3" i="106"/>
  <c r="AM3" i="106"/>
  <c r="AL3" i="106"/>
  <c r="AK3" i="106"/>
  <c r="I156" i="105"/>
  <c r="H156" i="105"/>
  <c r="K155" i="105"/>
  <c r="H155" i="105"/>
  <c r="I151" i="105"/>
  <c r="H151" i="105"/>
  <c r="K150" i="105"/>
  <c r="H150" i="105"/>
  <c r="K145" i="105"/>
  <c r="H145" i="105"/>
  <c r="I141" i="105"/>
  <c r="H141" i="105"/>
  <c r="K140" i="105"/>
  <c r="J140" i="105"/>
  <c r="I136" i="105"/>
  <c r="H136" i="105"/>
  <c r="H135" i="105"/>
  <c r="I131" i="105"/>
  <c r="H131" i="105"/>
  <c r="K130" i="105"/>
  <c r="H130" i="105"/>
  <c r="W108" i="105"/>
  <c r="I97" i="105" s="1"/>
  <c r="T106" i="105"/>
  <c r="G96" i="105" s="1"/>
  <c r="B64" i="105"/>
  <c r="B63" i="105"/>
  <c r="B62" i="105"/>
  <c r="BA39" i="105"/>
  <c r="I161" i="105" s="1"/>
  <c r="R38" i="105"/>
  <c r="Q38" i="105"/>
  <c r="P38" i="105"/>
  <c r="O38" i="105"/>
  <c r="N38" i="105"/>
  <c r="M38" i="105"/>
  <c r="L38" i="105"/>
  <c r="K38" i="105"/>
  <c r="J38" i="105"/>
  <c r="I38" i="105"/>
  <c r="BW35" i="105"/>
  <c r="R107" i="105" s="1"/>
  <c r="H94" i="105" s="1"/>
  <c r="AH33" i="105"/>
  <c r="AG33" i="105"/>
  <c r="AF33" i="105"/>
  <c r="AE33" i="105"/>
  <c r="AD33" i="105"/>
  <c r="AC33" i="105"/>
  <c r="AB33" i="105"/>
  <c r="AA33" i="105"/>
  <c r="Z33" i="105"/>
  <c r="Y33" i="105"/>
  <c r="R33" i="105"/>
  <c r="Q33" i="105"/>
  <c r="P33" i="105"/>
  <c r="O33" i="105"/>
  <c r="N33" i="105"/>
  <c r="M33" i="105"/>
  <c r="L33" i="105"/>
  <c r="K33" i="105"/>
  <c r="J33" i="105"/>
  <c r="I33" i="105"/>
  <c r="H33" i="105"/>
  <c r="CH32" i="105" a="1"/>
  <c r="CH32" i="105" s="1"/>
  <c r="C42" i="105" s="1"/>
  <c r="AH32" i="105"/>
  <c r="AG32" i="105"/>
  <c r="AF32" i="105"/>
  <c r="AE32" i="105"/>
  <c r="AD32" i="105"/>
  <c r="AC32" i="105"/>
  <c r="AB32" i="105"/>
  <c r="AA32" i="105"/>
  <c r="Z32" i="105"/>
  <c r="Y32" i="105"/>
  <c r="R32" i="105"/>
  <c r="Q32" i="105"/>
  <c r="P32" i="105"/>
  <c r="O32" i="105"/>
  <c r="N32" i="105"/>
  <c r="M32" i="105"/>
  <c r="L32" i="105"/>
  <c r="K32" i="105"/>
  <c r="J32" i="105"/>
  <c r="I32" i="105"/>
  <c r="H32" i="105"/>
  <c r="AH31" i="105"/>
  <c r="AG31" i="105"/>
  <c r="AF31" i="105"/>
  <c r="AE31" i="105"/>
  <c r="AD31" i="105"/>
  <c r="AC31" i="105"/>
  <c r="AB31" i="105"/>
  <c r="AA31" i="105"/>
  <c r="Z31" i="105"/>
  <c r="Y31" i="105"/>
  <c r="R31" i="105"/>
  <c r="Q31" i="105"/>
  <c r="P31" i="105"/>
  <c r="O31" i="105"/>
  <c r="N31" i="105"/>
  <c r="M31" i="105"/>
  <c r="L31" i="105"/>
  <c r="K31" i="105"/>
  <c r="J31" i="105"/>
  <c r="I31" i="105"/>
  <c r="H31" i="105"/>
  <c r="CR30" i="105"/>
  <c r="CP30" i="105"/>
  <c r="DA30" i="105" s="1"/>
  <c r="CO30" i="105"/>
  <c r="CZ30" i="105" s="1"/>
  <c r="CN30" i="105"/>
  <c r="CM30" i="105"/>
  <c r="CX30" i="105" s="1"/>
  <c r="CL30" i="105"/>
  <c r="CK30" i="105"/>
  <c r="CV30" i="105" s="1"/>
  <c r="CJ30" i="105"/>
  <c r="CU30" i="105" s="1"/>
  <c r="CI30" i="105"/>
  <c r="CT30" i="105" s="1"/>
  <c r="CH30" i="105"/>
  <c r="CS30" i="105" s="1"/>
  <c r="CG30" i="105"/>
  <c r="CE30" i="105"/>
  <c r="CD30" i="105"/>
  <c r="CC30" i="105"/>
  <c r="CB30" i="105"/>
  <c r="CA30" i="105"/>
  <c r="CW30" i="105" s="1"/>
  <c r="BZ30" i="105"/>
  <c r="BY30" i="105"/>
  <c r="BX30" i="105"/>
  <c r="BW30" i="105"/>
  <c r="BV30" i="105"/>
  <c r="BT30" i="105"/>
  <c r="BS30" i="105"/>
  <c r="BR30" i="105"/>
  <c r="BQ30" i="105"/>
  <c r="BP30" i="105"/>
  <c r="BO30" i="105"/>
  <c r="BN30" i="105"/>
  <c r="BM30" i="105"/>
  <c r="BL30" i="105"/>
  <c r="BK30" i="105"/>
  <c r="BJ30" i="105"/>
  <c r="BC30" i="105"/>
  <c r="K157" i="105" s="1"/>
  <c r="BA30" i="105"/>
  <c r="AZ30" i="105"/>
  <c r="H157" i="105" s="1"/>
  <c r="AY30" i="105"/>
  <c r="AX30" i="105"/>
  <c r="I157" i="105" s="1"/>
  <c r="AT30" i="105"/>
  <c r="AS30" i="105"/>
  <c r="AR30" i="105"/>
  <c r="AQ30" i="105"/>
  <c r="AP30" i="105"/>
  <c r="AO30" i="105"/>
  <c r="AN30" i="105"/>
  <c r="AM30" i="105"/>
  <c r="AL30" i="105"/>
  <c r="AK30" i="105"/>
  <c r="CR29" i="105"/>
  <c r="CP29" i="105"/>
  <c r="CO29" i="105"/>
  <c r="CN29" i="105"/>
  <c r="CY29" i="105" s="1"/>
  <c r="CM29" i="105"/>
  <c r="CX29" i="105" s="1"/>
  <c r="CL29" i="105"/>
  <c r="CK29" i="105"/>
  <c r="CJ29" i="105"/>
  <c r="CI29" i="105"/>
  <c r="CH29" i="105"/>
  <c r="CS29" i="105" s="1"/>
  <c r="CG29" i="105"/>
  <c r="CE29" i="105"/>
  <c r="DA29" i="105" s="1"/>
  <c r="CD29" i="105"/>
  <c r="CZ29" i="105" s="1"/>
  <c r="CC29" i="105"/>
  <c r="CB29" i="105"/>
  <c r="CA29" i="105"/>
  <c r="BZ29" i="105"/>
  <c r="BY29" i="105"/>
  <c r="BX29" i="105"/>
  <c r="CT29" i="105" s="1"/>
  <c r="BW29" i="105"/>
  <c r="BV29" i="105"/>
  <c r="BT29" i="105"/>
  <c r="BS29" i="105"/>
  <c r="BR29" i="105"/>
  <c r="BQ29" i="105"/>
  <c r="BP29" i="105"/>
  <c r="BO29" i="105"/>
  <c r="BN29" i="105"/>
  <c r="BM29" i="105"/>
  <c r="BL29" i="105"/>
  <c r="BK29" i="105"/>
  <c r="BJ29" i="105"/>
  <c r="BC29" i="105"/>
  <c r="K156" i="105" s="1"/>
  <c r="AZ29" i="105"/>
  <c r="BA29" i="105" s="1"/>
  <c r="AX29" i="105"/>
  <c r="AY29" i="105" s="1"/>
  <c r="AT29" i="105"/>
  <c r="AS29" i="105"/>
  <c r="AR29" i="105"/>
  <c r="AQ29" i="105"/>
  <c r="AP29" i="105"/>
  <c r="AO29" i="105"/>
  <c r="AN29" i="105"/>
  <c r="AM29" i="105"/>
  <c r="AL29" i="105"/>
  <c r="AK29" i="105"/>
  <c r="CP28" i="105"/>
  <c r="DA28" i="105" s="1"/>
  <c r="CO28" i="105"/>
  <c r="CN28" i="105"/>
  <c r="CY28" i="105" s="1"/>
  <c r="CM28" i="105"/>
  <c r="CL28" i="105"/>
  <c r="CK28" i="105"/>
  <c r="CV28" i="105" s="1"/>
  <c r="CJ28" i="105"/>
  <c r="CU28" i="105" s="1"/>
  <c r="CI28" i="105"/>
  <c r="CH28" i="105"/>
  <c r="CG28" i="105"/>
  <c r="CE28" i="105"/>
  <c r="CD28" i="105"/>
  <c r="CZ28" i="105" s="1"/>
  <c r="CC28" i="105"/>
  <c r="CB28" i="105"/>
  <c r="CX28" i="105" s="1"/>
  <c r="CA28" i="105"/>
  <c r="CW28" i="105" s="1"/>
  <c r="BZ28" i="105"/>
  <c r="BY28" i="105"/>
  <c r="BX28" i="105"/>
  <c r="BW28" i="105"/>
  <c r="BV28" i="105"/>
  <c r="BT28" i="105"/>
  <c r="BS28" i="105"/>
  <c r="BR28" i="105"/>
  <c r="BQ28" i="105"/>
  <c r="BP28" i="105"/>
  <c r="BO28" i="105"/>
  <c r="BN28" i="105"/>
  <c r="BM28" i="105"/>
  <c r="BL28" i="105"/>
  <c r="BK28" i="105"/>
  <c r="CR28" i="105" s="1"/>
  <c r="BJ28" i="105"/>
  <c r="BC28" i="105"/>
  <c r="BA28" i="105"/>
  <c r="AZ28" i="105"/>
  <c r="AY28" i="105"/>
  <c r="AX28" i="105"/>
  <c r="I155" i="105" s="1"/>
  <c r="AT28" i="105"/>
  <c r="AS28" i="105"/>
  <c r="AR28" i="105"/>
  <c r="AQ28" i="105"/>
  <c r="AP28" i="105"/>
  <c r="AO28" i="105"/>
  <c r="BB28" i="105" s="1"/>
  <c r="J155" i="105" s="1"/>
  <c r="AN28" i="105"/>
  <c r="AM28" i="105"/>
  <c r="AL28" i="105"/>
  <c r="AK28" i="105"/>
  <c r="CP27" i="105"/>
  <c r="CO27" i="105"/>
  <c r="CN27" i="105"/>
  <c r="CM27" i="105"/>
  <c r="CX27" i="105" s="1"/>
  <c r="CL27" i="105"/>
  <c r="CK27" i="105"/>
  <c r="CV27" i="105" s="1"/>
  <c r="CJ27" i="105"/>
  <c r="CI27" i="105"/>
  <c r="CH27" i="105"/>
  <c r="CS27" i="105" s="1"/>
  <c r="CG27" i="105"/>
  <c r="CE27" i="105"/>
  <c r="DA27" i="105" s="1"/>
  <c r="CD27" i="105"/>
  <c r="AG34" i="105" s="1"/>
  <c r="CC27" i="105"/>
  <c r="AF34" i="105" s="1"/>
  <c r="CB27" i="105"/>
  <c r="CA27" i="105"/>
  <c r="CW27" i="105" s="1"/>
  <c r="BZ27" i="105"/>
  <c r="BY27" i="105"/>
  <c r="CU27" i="105" s="1"/>
  <c r="BX27" i="105"/>
  <c r="CT27" i="105" s="1"/>
  <c r="BW27" i="105"/>
  <c r="BV27" i="105"/>
  <c r="BT27" i="105"/>
  <c r="BS27" i="105"/>
  <c r="BR27" i="105"/>
  <c r="BQ27" i="105"/>
  <c r="BP27" i="105"/>
  <c r="BO27" i="105"/>
  <c r="BN27" i="105"/>
  <c r="BM27" i="105"/>
  <c r="BL27" i="105"/>
  <c r="BK27" i="105"/>
  <c r="BJ27" i="105"/>
  <c r="H34" i="105" s="1"/>
  <c r="BC27" i="105"/>
  <c r="K154" i="105" s="1"/>
  <c r="BB27" i="105"/>
  <c r="J154" i="105" s="1"/>
  <c r="AZ27" i="105"/>
  <c r="H154" i="105" s="1"/>
  <c r="AX27" i="105"/>
  <c r="AY27" i="105" s="1"/>
  <c r="AT27" i="105"/>
  <c r="AS27" i="105"/>
  <c r="AR27" i="105"/>
  <c r="AQ27" i="105"/>
  <c r="AP27" i="105"/>
  <c r="AO27" i="105"/>
  <c r="AN27" i="105"/>
  <c r="AM27" i="105"/>
  <c r="AL27" i="105"/>
  <c r="AK27" i="105"/>
  <c r="CX26" i="105"/>
  <c r="CR26" i="105"/>
  <c r="CP26" i="105"/>
  <c r="DA26" i="105" s="1"/>
  <c r="CO26" i="105"/>
  <c r="CN26" i="105"/>
  <c r="CM26" i="105"/>
  <c r="CL26" i="105"/>
  <c r="CK26" i="105"/>
  <c r="CJ26" i="105"/>
  <c r="CU26" i="105" s="1"/>
  <c r="CI26" i="105"/>
  <c r="CH26" i="105"/>
  <c r="CS26" i="105" s="1"/>
  <c r="CG26" i="105"/>
  <c r="CE26" i="105"/>
  <c r="CD26" i="105"/>
  <c r="CZ26" i="105" s="1"/>
  <c r="CC26" i="105"/>
  <c r="CY26" i="105" s="1"/>
  <c r="CB26" i="105"/>
  <c r="CB34" i="105" s="1"/>
  <c r="P112" i="105" s="1"/>
  <c r="CA26" i="105"/>
  <c r="CW26" i="105" s="1"/>
  <c r="BZ26" i="105"/>
  <c r="CV26" i="105" s="1"/>
  <c r="BY26" i="105"/>
  <c r="BX26" i="105"/>
  <c r="CT26" i="105" s="1"/>
  <c r="BW26" i="105"/>
  <c r="BV26" i="105"/>
  <c r="BT26" i="105"/>
  <c r="BS26" i="105"/>
  <c r="BR26" i="105"/>
  <c r="BQ26" i="105"/>
  <c r="BP26" i="105"/>
  <c r="BO26" i="105"/>
  <c r="BN26" i="105"/>
  <c r="BM26" i="105"/>
  <c r="BL26" i="105"/>
  <c r="BK26" i="105"/>
  <c r="BJ26" i="105"/>
  <c r="BC26" i="105"/>
  <c r="K153" i="105" s="1"/>
  <c r="AZ26" i="105"/>
  <c r="H153" i="105" s="1"/>
  <c r="AY26" i="105"/>
  <c r="AX26" i="105"/>
  <c r="I153" i="105" s="1"/>
  <c r="AT26" i="105"/>
  <c r="BB26" i="105" s="1"/>
  <c r="J153" i="105" s="1"/>
  <c r="AS26" i="105"/>
  <c r="AR26" i="105"/>
  <c r="AQ26" i="105"/>
  <c r="AP26" i="105"/>
  <c r="AO26" i="105"/>
  <c r="AN26" i="105"/>
  <c r="AM26" i="105"/>
  <c r="AL26" i="105"/>
  <c r="AK26" i="105"/>
  <c r="CT25" i="105"/>
  <c r="CP25" i="105"/>
  <c r="CO25" i="105"/>
  <c r="CZ25" i="105" s="1"/>
  <c r="CN25" i="105"/>
  <c r="CY25" i="105" s="1"/>
  <c r="CM25" i="105"/>
  <c r="CX25" i="105" s="1"/>
  <c r="CL25" i="105"/>
  <c r="CK25" i="105"/>
  <c r="CJ25" i="105"/>
  <c r="CI25" i="105"/>
  <c r="CH25" i="105"/>
  <c r="CG25" i="105"/>
  <c r="CE25" i="105"/>
  <c r="CD25" i="105"/>
  <c r="CC25" i="105"/>
  <c r="CB25" i="105"/>
  <c r="CA25" i="105"/>
  <c r="CW25" i="105" s="1"/>
  <c r="BZ25" i="105"/>
  <c r="BY25" i="105"/>
  <c r="BY37" i="105" s="1"/>
  <c r="V109" i="105" s="1"/>
  <c r="J98" i="105" s="1"/>
  <c r="BX25" i="105"/>
  <c r="BX37" i="105" s="1"/>
  <c r="V108" i="105" s="1"/>
  <c r="I98" i="105" s="1"/>
  <c r="BW25" i="105"/>
  <c r="BW37" i="105" s="1"/>
  <c r="V107" i="105" s="1"/>
  <c r="H98" i="105" s="1"/>
  <c r="BV25" i="105"/>
  <c r="BT25" i="105"/>
  <c r="BS25" i="105"/>
  <c r="BR25" i="105"/>
  <c r="BQ25" i="105"/>
  <c r="BP25" i="105"/>
  <c r="BO25" i="105"/>
  <c r="BN25" i="105"/>
  <c r="BM25" i="105"/>
  <c r="BL25" i="105"/>
  <c r="BK25" i="105"/>
  <c r="CR25" i="105" s="1"/>
  <c r="BJ25" i="105"/>
  <c r="BC25" i="105"/>
  <c r="K152" i="105" s="1"/>
  <c r="AZ25" i="105"/>
  <c r="H152" i="105" s="1"/>
  <c r="AX25" i="105"/>
  <c r="AT25" i="105"/>
  <c r="AS25" i="105"/>
  <c r="AR25" i="105"/>
  <c r="AQ25" i="105"/>
  <c r="AP25" i="105"/>
  <c r="AO25" i="105"/>
  <c r="BB25" i="105" s="1"/>
  <c r="J152" i="105" s="1"/>
  <c r="AN25" i="105"/>
  <c r="AM25" i="105"/>
  <c r="AL25" i="105"/>
  <c r="AK25" i="105"/>
  <c r="CR24" i="105"/>
  <c r="CP24" i="105"/>
  <c r="DA24" i="105" s="1"/>
  <c r="CO24" i="105"/>
  <c r="CN24" i="105"/>
  <c r="CM24" i="105"/>
  <c r="CL24" i="105"/>
  <c r="CK24" i="105"/>
  <c r="CV24" i="105" s="1"/>
  <c r="CJ24" i="105"/>
  <c r="CU24" i="105" s="1"/>
  <c r="CI24" i="105"/>
  <c r="CH24" i="105"/>
  <c r="CG24" i="105"/>
  <c r="CE24" i="105"/>
  <c r="CD24" i="105"/>
  <c r="CC24" i="105"/>
  <c r="CY24" i="105" s="1"/>
  <c r="CB24" i="105"/>
  <c r="CA24" i="105"/>
  <c r="CW24" i="105" s="1"/>
  <c r="BZ24" i="105"/>
  <c r="BY24" i="105"/>
  <c r="BY34" i="105" s="1"/>
  <c r="P109" i="105" s="1"/>
  <c r="J100" i="105" s="1"/>
  <c r="BX24" i="105"/>
  <c r="BW24" i="105"/>
  <c r="BW34" i="105" s="1"/>
  <c r="P107" i="105" s="1"/>
  <c r="H100" i="105" s="1"/>
  <c r="BV24" i="105"/>
  <c r="BT24" i="105"/>
  <c r="BS24" i="105"/>
  <c r="BR24" i="105"/>
  <c r="BQ24" i="105"/>
  <c r="BP24" i="105"/>
  <c r="BO24" i="105"/>
  <c r="BO37" i="105" s="1"/>
  <c r="W110" i="105" s="1"/>
  <c r="K97" i="105" s="1"/>
  <c r="BN24" i="105"/>
  <c r="BN37" i="105" s="1"/>
  <c r="W109" i="105" s="1"/>
  <c r="J97" i="105" s="1"/>
  <c r="BM24" i="105"/>
  <c r="BM37" i="105" s="1"/>
  <c r="BL24" i="105"/>
  <c r="BL37" i="105" s="1"/>
  <c r="W107" i="105" s="1"/>
  <c r="H97" i="105" s="1"/>
  <c r="BK24" i="105"/>
  <c r="BJ24" i="105"/>
  <c r="BC24" i="105"/>
  <c r="K151" i="105" s="1"/>
  <c r="BA24" i="105"/>
  <c r="BA45" i="105" s="1"/>
  <c r="H161" i="105" s="1"/>
  <c r="AZ24" i="105"/>
  <c r="AY24" i="105"/>
  <c r="AX24" i="105"/>
  <c r="AT24" i="105"/>
  <c r="AS24" i="105"/>
  <c r="AR24" i="105"/>
  <c r="AQ24" i="105"/>
  <c r="AP24" i="105"/>
  <c r="BB24" i="105" s="1"/>
  <c r="J151" i="105" s="1"/>
  <c r="AO24" i="105"/>
  <c r="AN24" i="105"/>
  <c r="AM24" i="105"/>
  <c r="AL24" i="105"/>
  <c r="AK24" i="105"/>
  <c r="CP23" i="105"/>
  <c r="DA23" i="105" s="1"/>
  <c r="CO23" i="105"/>
  <c r="CZ23" i="105" s="1"/>
  <c r="CN23" i="105"/>
  <c r="CM23" i="105"/>
  <c r="CL23" i="105"/>
  <c r="CK23" i="105"/>
  <c r="CJ23" i="105"/>
  <c r="CI23" i="105"/>
  <c r="CH23" i="105"/>
  <c r="CS23" i="105" s="1"/>
  <c r="CG23" i="105"/>
  <c r="CE23" i="105"/>
  <c r="CD23" i="105"/>
  <c r="CC23" i="105"/>
  <c r="CB23" i="105"/>
  <c r="CA23" i="105"/>
  <c r="BZ23" i="105"/>
  <c r="CV23" i="105" s="1"/>
  <c r="BY23" i="105"/>
  <c r="BX23" i="105"/>
  <c r="CT23" i="105" s="1"/>
  <c r="BW23" i="105"/>
  <c r="BV23" i="105"/>
  <c r="BT23" i="105"/>
  <c r="BS23" i="105"/>
  <c r="BR23" i="105"/>
  <c r="BQ23" i="105"/>
  <c r="BP23" i="105"/>
  <c r="BO23" i="105"/>
  <c r="BN23" i="105"/>
  <c r="BM23" i="105"/>
  <c r="BL23" i="105"/>
  <c r="BK23" i="105"/>
  <c r="CR23" i="105" s="1"/>
  <c r="BJ23" i="105"/>
  <c r="BC23" i="105"/>
  <c r="AZ23" i="105"/>
  <c r="BA23" i="105" s="1"/>
  <c r="AY23" i="105"/>
  <c r="AX23" i="105"/>
  <c r="I150" i="105" s="1"/>
  <c r="AT23" i="105"/>
  <c r="AS23" i="105"/>
  <c r="AR23" i="105"/>
  <c r="AQ23" i="105"/>
  <c r="AP23" i="105"/>
  <c r="AO23" i="105"/>
  <c r="AN23" i="105"/>
  <c r="AM23" i="105"/>
  <c r="AL23" i="105"/>
  <c r="AK23" i="105"/>
  <c r="CP22" i="105"/>
  <c r="DA22" i="105" s="1"/>
  <c r="CO22" i="105"/>
  <c r="CN22" i="105"/>
  <c r="CM22" i="105"/>
  <c r="CX22" i="105" s="1"/>
  <c r="CL22" i="105"/>
  <c r="CW22" i="105" s="1"/>
  <c r="CK22" i="105"/>
  <c r="CJ22" i="105"/>
  <c r="CI22" i="105"/>
  <c r="CT22" i="105" s="1"/>
  <c r="CH22" i="105"/>
  <c r="CG22" i="105"/>
  <c r="CE22" i="105"/>
  <c r="CD22" i="105"/>
  <c r="CZ22" i="105" s="1"/>
  <c r="CC22" i="105"/>
  <c r="CY22" i="105" s="1"/>
  <c r="CB22" i="105"/>
  <c r="CA22" i="105"/>
  <c r="BZ22" i="105"/>
  <c r="BY22" i="105"/>
  <c r="BX22" i="105"/>
  <c r="BW22" i="105"/>
  <c r="CS22" i="105" s="1"/>
  <c r="BV22" i="105"/>
  <c r="BT22" i="105"/>
  <c r="BS22" i="105"/>
  <c r="BR22" i="105"/>
  <c r="BQ22" i="105"/>
  <c r="BP22" i="105"/>
  <c r="BO22" i="105"/>
  <c r="BN22" i="105"/>
  <c r="BM22" i="105"/>
  <c r="BL22" i="105"/>
  <c r="BK22" i="105"/>
  <c r="CR22" i="105" s="1"/>
  <c r="BJ22" i="105"/>
  <c r="BC22" i="105"/>
  <c r="K149" i="105" s="1"/>
  <c r="BA22" i="105"/>
  <c r="AZ22" i="105"/>
  <c r="H149" i="105" s="1"/>
  <c r="AY22" i="105"/>
  <c r="AX22" i="105"/>
  <c r="I149" i="105" s="1"/>
  <c r="AT22" i="105"/>
  <c r="AS22" i="105"/>
  <c r="AR22" i="105"/>
  <c r="AQ22" i="105"/>
  <c r="AP22" i="105"/>
  <c r="AO22" i="105"/>
  <c r="AN22" i="105"/>
  <c r="AM22" i="105"/>
  <c r="AL22" i="105"/>
  <c r="AK22" i="105"/>
  <c r="DA21" i="105"/>
  <c r="CY21" i="105"/>
  <c r="CP21" i="105"/>
  <c r="CO21" i="105"/>
  <c r="CZ21" i="105" s="1"/>
  <c r="CN21" i="105"/>
  <c r="CM21" i="105"/>
  <c r="CX21" i="105" s="1"/>
  <c r="CL21" i="105"/>
  <c r="CK21" i="105"/>
  <c r="CJ21" i="105"/>
  <c r="CU21" i="105" s="1"/>
  <c r="CI21" i="105"/>
  <c r="CT21" i="105" s="1"/>
  <c r="CH21" i="105"/>
  <c r="CG21" i="105"/>
  <c r="CE21" i="105"/>
  <c r="CD21" i="105"/>
  <c r="CC21" i="105"/>
  <c r="CB21" i="105"/>
  <c r="CA21" i="105"/>
  <c r="CW21" i="105" s="1"/>
  <c r="BZ21" i="105"/>
  <c r="CV21" i="105" s="1"/>
  <c r="BY21" i="105"/>
  <c r="BX21" i="105"/>
  <c r="BW21" i="105"/>
  <c r="BV21" i="105"/>
  <c r="BT21" i="105"/>
  <c r="BS21" i="105"/>
  <c r="BR21" i="105"/>
  <c r="BQ21" i="105"/>
  <c r="BP21" i="105"/>
  <c r="BO21" i="105"/>
  <c r="BN21" i="105"/>
  <c r="BM21" i="105"/>
  <c r="BL21" i="105"/>
  <c r="BK21" i="105"/>
  <c r="CR21" i="105" s="1"/>
  <c r="BJ21" i="105"/>
  <c r="BC21" i="105"/>
  <c r="K148" i="105" s="1"/>
  <c r="BB21" i="105"/>
  <c r="J148" i="105" s="1"/>
  <c r="AZ21" i="105"/>
  <c r="BA21" i="105" s="1"/>
  <c r="AX21" i="105"/>
  <c r="AY21" i="105" s="1"/>
  <c r="AT21" i="105"/>
  <c r="AS21" i="105"/>
  <c r="AR21" i="105"/>
  <c r="AQ21" i="105"/>
  <c r="AP21" i="105"/>
  <c r="AO21" i="105"/>
  <c r="AN21" i="105"/>
  <c r="AM21" i="105"/>
  <c r="AL21" i="105"/>
  <c r="AK21" i="105"/>
  <c r="CP20" i="105"/>
  <c r="CO20" i="105"/>
  <c r="CN20" i="105"/>
  <c r="CM20" i="105"/>
  <c r="CL20" i="105"/>
  <c r="CW20" i="105" s="1"/>
  <c r="CK20" i="105"/>
  <c r="CJ20" i="105"/>
  <c r="CU20" i="105" s="1"/>
  <c r="CI20" i="105"/>
  <c r="CH20" i="105"/>
  <c r="CG20" i="105"/>
  <c r="CE20" i="105"/>
  <c r="DA20" i="105" s="1"/>
  <c r="CD20" i="105"/>
  <c r="CZ20" i="105" s="1"/>
  <c r="CC20" i="105"/>
  <c r="CY20" i="105" s="1"/>
  <c r="CB20" i="105"/>
  <c r="CX20" i="105" s="1"/>
  <c r="CA20" i="105"/>
  <c r="BZ20" i="105"/>
  <c r="CV20" i="105" s="1"/>
  <c r="BY20" i="105"/>
  <c r="BX20" i="105"/>
  <c r="CT20" i="105" s="1"/>
  <c r="BW20" i="105"/>
  <c r="CS20" i="105" s="1"/>
  <c r="BV20" i="105"/>
  <c r="BT20" i="105"/>
  <c r="BS20" i="105"/>
  <c r="BR20" i="105"/>
  <c r="BQ20" i="105"/>
  <c r="BP20" i="105"/>
  <c r="BO20" i="105"/>
  <c r="BN20" i="105"/>
  <c r="BM20" i="105"/>
  <c r="BL20" i="105"/>
  <c r="BK20" i="105"/>
  <c r="CR20" i="105" s="1"/>
  <c r="BJ20" i="105"/>
  <c r="BC20" i="105"/>
  <c r="K147" i="105" s="1"/>
  <c r="BB20" i="105"/>
  <c r="J147" i="105" s="1"/>
  <c r="BA20" i="105"/>
  <c r="AZ20" i="105"/>
  <c r="H147" i="105" s="1"/>
  <c r="AY20" i="105"/>
  <c r="AX20" i="105"/>
  <c r="I147" i="105" s="1"/>
  <c r="AT20" i="105"/>
  <c r="AS20" i="105"/>
  <c r="AR20" i="105"/>
  <c r="AQ20" i="105"/>
  <c r="AP20" i="105"/>
  <c r="AO20" i="105"/>
  <c r="AN20" i="105"/>
  <c r="AM20" i="105"/>
  <c r="AL20" i="105"/>
  <c r="AK20" i="105"/>
  <c r="CV19" i="105"/>
  <c r="CU19" i="105"/>
  <c r="CS19" i="105"/>
  <c r="CP19" i="105"/>
  <c r="DA19" i="105" s="1"/>
  <c r="CO19" i="105"/>
  <c r="CZ19" i="105" s="1"/>
  <c r="CN19" i="105"/>
  <c r="CM19" i="105"/>
  <c r="CL19" i="105"/>
  <c r="CK19" i="105"/>
  <c r="CJ19" i="105"/>
  <c r="CI19" i="105"/>
  <c r="CT19" i="105" s="1"/>
  <c r="CH19" i="105"/>
  <c r="CG19" i="105"/>
  <c r="CE19" i="105"/>
  <c r="CD19" i="105"/>
  <c r="CC19" i="105"/>
  <c r="CY19" i="105" s="1"/>
  <c r="CB19" i="105"/>
  <c r="CX19" i="105" s="1"/>
  <c r="CA19" i="105"/>
  <c r="CW19" i="105" s="1"/>
  <c r="BZ19" i="105"/>
  <c r="BY19" i="105"/>
  <c r="BX19" i="105"/>
  <c r="BW19" i="105"/>
  <c r="BV19" i="105"/>
  <c r="BT19" i="105"/>
  <c r="BS19" i="105"/>
  <c r="BR19" i="105"/>
  <c r="BQ19" i="105"/>
  <c r="BP19" i="105"/>
  <c r="BO19" i="105"/>
  <c r="BN19" i="105"/>
  <c r="BM19" i="105"/>
  <c r="BL19" i="105"/>
  <c r="BK19" i="105"/>
  <c r="CR19" i="105" s="1"/>
  <c r="BJ19" i="105"/>
  <c r="BC19" i="105"/>
  <c r="K146" i="105" s="1"/>
  <c r="AZ19" i="105"/>
  <c r="AX19" i="105"/>
  <c r="I146" i="105" s="1"/>
  <c r="AT19" i="105"/>
  <c r="AS19" i="105"/>
  <c r="BB19" i="105" s="1"/>
  <c r="J146" i="105" s="1"/>
  <c r="AR19" i="105"/>
  <c r="AQ19" i="105"/>
  <c r="AP19" i="105"/>
  <c r="AO19" i="105"/>
  <c r="AN19" i="105"/>
  <c r="AM19" i="105"/>
  <c r="AL19" i="105"/>
  <c r="AK19" i="105"/>
  <c r="CR18" i="105"/>
  <c r="CP18" i="105"/>
  <c r="CO18" i="105"/>
  <c r="CN18" i="105"/>
  <c r="CM18" i="105"/>
  <c r="CX18" i="105" s="1"/>
  <c r="CL18" i="105"/>
  <c r="CW18" i="105" s="1"/>
  <c r="CK18" i="105"/>
  <c r="CJ18" i="105"/>
  <c r="CI18" i="105"/>
  <c r="CH18" i="105"/>
  <c r="CG18" i="105"/>
  <c r="CE18" i="105"/>
  <c r="DA18" i="105" s="1"/>
  <c r="CD18" i="105"/>
  <c r="CC18" i="105"/>
  <c r="CY18" i="105" s="1"/>
  <c r="CB18" i="105"/>
  <c r="CA18" i="105"/>
  <c r="BZ18" i="105"/>
  <c r="CV18" i="105" s="1"/>
  <c r="BY18" i="105"/>
  <c r="CU18" i="105" s="1"/>
  <c r="BX18" i="105"/>
  <c r="CT18" i="105" s="1"/>
  <c r="BW18" i="105"/>
  <c r="CS18" i="105" s="1"/>
  <c r="BV18" i="105"/>
  <c r="BT18" i="105"/>
  <c r="BS18" i="105"/>
  <c r="BR18" i="105"/>
  <c r="BQ18" i="105"/>
  <c r="BP18" i="105"/>
  <c r="BO18" i="105"/>
  <c r="BN18" i="105"/>
  <c r="BM18" i="105"/>
  <c r="BL18" i="105"/>
  <c r="BK18" i="105"/>
  <c r="BJ18" i="105"/>
  <c r="BC18" i="105"/>
  <c r="BA18" i="105"/>
  <c r="AZ18" i="105"/>
  <c r="AX18" i="105"/>
  <c r="AY18" i="105" s="1"/>
  <c r="AT18" i="105"/>
  <c r="AS18" i="105"/>
  <c r="AR18" i="105"/>
  <c r="AQ18" i="105"/>
  <c r="AP18" i="105"/>
  <c r="AO18" i="105"/>
  <c r="AN18" i="105"/>
  <c r="AM18" i="105"/>
  <c r="AL18" i="105"/>
  <c r="AK18" i="105"/>
  <c r="CR17" i="105"/>
  <c r="CP17" i="105"/>
  <c r="CO17" i="105"/>
  <c r="CN17" i="105"/>
  <c r="CM17" i="105"/>
  <c r="CL17" i="105"/>
  <c r="CK17" i="105"/>
  <c r="CJ17" i="105"/>
  <c r="CU17" i="105" s="1"/>
  <c r="CI17" i="105"/>
  <c r="CT17" i="105" s="1"/>
  <c r="CH17" i="105"/>
  <c r="CG17" i="105"/>
  <c r="CE17" i="105"/>
  <c r="CD17" i="105"/>
  <c r="CC17" i="105"/>
  <c r="CB17" i="105"/>
  <c r="CX17" i="105" s="1"/>
  <c r="CA17" i="105"/>
  <c r="BZ17" i="105"/>
  <c r="CV17" i="105" s="1"/>
  <c r="BY17" i="105"/>
  <c r="BX17" i="105"/>
  <c r="BW17" i="105"/>
  <c r="CS17" i="105" s="1"/>
  <c r="BV17" i="105"/>
  <c r="BT17" i="105"/>
  <c r="BT36" i="105" s="1"/>
  <c r="U115" i="105" s="1"/>
  <c r="BS17" i="105"/>
  <c r="BR17" i="105"/>
  <c r="BR36" i="105" s="1"/>
  <c r="U113" i="105" s="1"/>
  <c r="BQ17" i="105"/>
  <c r="BP17" i="105"/>
  <c r="BO17" i="105"/>
  <c r="BN17" i="105"/>
  <c r="BM17" i="105"/>
  <c r="BL17" i="105"/>
  <c r="BK17" i="105"/>
  <c r="BJ17" i="105"/>
  <c r="BC17" i="105"/>
  <c r="K144" i="105" s="1"/>
  <c r="BA17" i="105"/>
  <c r="AZ17" i="105"/>
  <c r="H144" i="105" s="1"/>
  <c r="AX17" i="105"/>
  <c r="I144" i="105" s="1"/>
  <c r="AT17" i="105"/>
  <c r="AS17" i="105"/>
  <c r="AR17" i="105"/>
  <c r="AQ17" i="105"/>
  <c r="AP17" i="105"/>
  <c r="AO17" i="105"/>
  <c r="BB17" i="105" s="1"/>
  <c r="J144" i="105" s="1"/>
  <c r="AN17" i="105"/>
  <c r="AM17" i="105"/>
  <c r="AL17" i="105"/>
  <c r="AK17" i="105"/>
  <c r="CP16" i="105"/>
  <c r="CO16" i="105"/>
  <c r="CZ16" i="105" s="1"/>
  <c r="CN16" i="105"/>
  <c r="CY16" i="105" s="1"/>
  <c r="CM16" i="105"/>
  <c r="CX16" i="105" s="1"/>
  <c r="CL16" i="105"/>
  <c r="CK16" i="105"/>
  <c r="CJ16" i="105"/>
  <c r="CI16" i="105"/>
  <c r="CH16" i="105"/>
  <c r="CG16" i="105"/>
  <c r="CE16" i="105"/>
  <c r="DA16" i="105" s="1"/>
  <c r="CD16" i="105"/>
  <c r="CC16" i="105"/>
  <c r="CB16" i="105"/>
  <c r="CA16" i="105"/>
  <c r="BZ16" i="105"/>
  <c r="BY16" i="105"/>
  <c r="CU16" i="105" s="1"/>
  <c r="BX16" i="105"/>
  <c r="BW16" i="105"/>
  <c r="CS16" i="105" s="1"/>
  <c r="BV16" i="105"/>
  <c r="BT16" i="105"/>
  <c r="BS16" i="105"/>
  <c r="BR16" i="105"/>
  <c r="BQ16" i="105"/>
  <c r="BQ36" i="105" s="1"/>
  <c r="U112" i="105" s="1"/>
  <c r="BP16" i="105"/>
  <c r="BO16" i="105"/>
  <c r="BN16" i="105"/>
  <c r="BM16" i="105"/>
  <c r="BL16" i="105"/>
  <c r="BK16" i="105"/>
  <c r="CR16" i="105" s="1"/>
  <c r="BJ16" i="105"/>
  <c r="BC16" i="105"/>
  <c r="K143" i="105" s="1"/>
  <c r="BA16" i="105"/>
  <c r="AZ16" i="105"/>
  <c r="H143" i="105" s="1"/>
  <c r="AY16" i="105"/>
  <c r="AX16" i="105"/>
  <c r="I143" i="105" s="1"/>
  <c r="AT16" i="105"/>
  <c r="AS16" i="105"/>
  <c r="AR16" i="105"/>
  <c r="AQ16" i="105"/>
  <c r="AP16" i="105"/>
  <c r="AO16" i="105"/>
  <c r="AN16" i="105"/>
  <c r="AM16" i="105"/>
  <c r="AL16" i="105"/>
  <c r="AK16" i="105"/>
  <c r="CR15" i="105"/>
  <c r="CP15" i="105"/>
  <c r="CO15" i="105"/>
  <c r="CZ15" i="105" s="1"/>
  <c r="CN15" i="105"/>
  <c r="CM15" i="105"/>
  <c r="CL15" i="105"/>
  <c r="CW15" i="105" s="1"/>
  <c r="CK15" i="105"/>
  <c r="CV15" i="105" s="1"/>
  <c r="CJ15" i="105"/>
  <c r="CI15" i="105"/>
  <c r="CH15" i="105"/>
  <c r="CG15" i="105"/>
  <c r="CE15" i="105"/>
  <c r="DA15" i="105" s="1"/>
  <c r="CD15" i="105"/>
  <c r="CC15" i="105"/>
  <c r="CY15" i="105" s="1"/>
  <c r="CB15" i="105"/>
  <c r="CX15" i="105" s="1"/>
  <c r="CA15" i="105"/>
  <c r="BZ15" i="105"/>
  <c r="BY15" i="105"/>
  <c r="BX15" i="105"/>
  <c r="BW15" i="105"/>
  <c r="BV15" i="105"/>
  <c r="BT15" i="105"/>
  <c r="BS15" i="105"/>
  <c r="BR15" i="105"/>
  <c r="BQ15" i="105"/>
  <c r="BP15" i="105"/>
  <c r="BO15" i="105"/>
  <c r="BN15" i="105"/>
  <c r="BM15" i="105"/>
  <c r="BL15" i="105"/>
  <c r="BK15" i="105"/>
  <c r="BJ15" i="105"/>
  <c r="BC15" i="105"/>
  <c r="K142" i="105" s="1"/>
  <c r="AZ15" i="105"/>
  <c r="BA15" i="105" s="1"/>
  <c r="AY15" i="105"/>
  <c r="AX15" i="105"/>
  <c r="I142" i="105" s="1"/>
  <c r="AT15" i="105"/>
  <c r="AS15" i="105"/>
  <c r="AR15" i="105"/>
  <c r="BB15" i="105" s="1"/>
  <c r="J142" i="105" s="1"/>
  <c r="AQ15" i="105"/>
  <c r="AP15" i="105"/>
  <c r="AO15" i="105"/>
  <c r="AN15" i="105"/>
  <c r="AM15" i="105"/>
  <c r="AL15" i="105"/>
  <c r="AK15" i="105"/>
  <c r="DA14" i="105"/>
  <c r="CP14" i="105"/>
  <c r="CO14" i="105"/>
  <c r="CN14" i="105"/>
  <c r="CY14" i="105" s="1"/>
  <c r="CM14" i="105"/>
  <c r="CL14" i="105"/>
  <c r="CW14" i="105" s="1"/>
  <c r="CK14" i="105"/>
  <c r="CJ14" i="105"/>
  <c r="CI14" i="105"/>
  <c r="CT14" i="105" s="1"/>
  <c r="CH14" i="105"/>
  <c r="CS14" i="105" s="1"/>
  <c r="CG14" i="105"/>
  <c r="CE14" i="105"/>
  <c r="CD14" i="105"/>
  <c r="CZ14" i="105" s="1"/>
  <c r="CC14" i="105"/>
  <c r="CB14" i="105"/>
  <c r="CX14" i="105" s="1"/>
  <c r="CA14" i="105"/>
  <c r="BZ14" i="105"/>
  <c r="CV14" i="105" s="1"/>
  <c r="BY14" i="105"/>
  <c r="CU14" i="105" s="1"/>
  <c r="BX14" i="105"/>
  <c r="BW14" i="105"/>
  <c r="BV14" i="105"/>
  <c r="BT14" i="105"/>
  <c r="BS14" i="105"/>
  <c r="BR14" i="105"/>
  <c r="BQ14" i="105"/>
  <c r="BP14" i="105"/>
  <c r="BO14" i="105"/>
  <c r="BN14" i="105"/>
  <c r="BM14" i="105"/>
  <c r="BL14" i="105"/>
  <c r="BK14" i="105"/>
  <c r="CR14" i="105" s="1"/>
  <c r="BJ14" i="105"/>
  <c r="BC14" i="105"/>
  <c r="K141" i="105" s="1"/>
  <c r="BA14" i="105"/>
  <c r="AZ14" i="105"/>
  <c r="AY14" i="105"/>
  <c r="AX14" i="105"/>
  <c r="AT14" i="105"/>
  <c r="AS14" i="105"/>
  <c r="AR14" i="105"/>
  <c r="AQ14" i="105"/>
  <c r="AP14" i="105"/>
  <c r="AO14" i="105"/>
  <c r="AN14" i="105"/>
  <c r="AM14" i="105"/>
  <c r="AL14" i="105"/>
  <c r="AK14" i="105"/>
  <c r="BB14" i="105" s="1"/>
  <c r="J141" i="105" s="1"/>
  <c r="DA13" i="105"/>
  <c r="CY13" i="105"/>
  <c r="CR13" i="105"/>
  <c r="CP13" i="105"/>
  <c r="CO13" i="105"/>
  <c r="CN13" i="105"/>
  <c r="CM13" i="105"/>
  <c r="CL13" i="105"/>
  <c r="CK13" i="105"/>
  <c r="CV13" i="105" s="1"/>
  <c r="CJ13" i="105"/>
  <c r="CI13" i="105"/>
  <c r="CT13" i="105" s="1"/>
  <c r="CH13" i="105"/>
  <c r="CG13" i="105"/>
  <c r="CE13" i="105"/>
  <c r="CD13" i="105"/>
  <c r="CZ13" i="105" s="1"/>
  <c r="CC13" i="105"/>
  <c r="CB13" i="105"/>
  <c r="CX13" i="105" s="1"/>
  <c r="CA13" i="105"/>
  <c r="CW13" i="105" s="1"/>
  <c r="BZ13" i="105"/>
  <c r="BY13" i="105"/>
  <c r="CU13" i="105" s="1"/>
  <c r="BX13" i="105"/>
  <c r="BW13" i="105"/>
  <c r="CS13" i="105" s="1"/>
  <c r="BV13" i="105"/>
  <c r="BT13" i="105"/>
  <c r="BS13" i="105"/>
  <c r="BR13" i="105"/>
  <c r="BQ13" i="105"/>
  <c r="BP13" i="105"/>
  <c r="BO13" i="105"/>
  <c r="BN13" i="105"/>
  <c r="BM13" i="105"/>
  <c r="BL13" i="105"/>
  <c r="BK13" i="105"/>
  <c r="BJ13" i="105"/>
  <c r="BC13" i="105"/>
  <c r="BB13" i="105"/>
  <c r="BA13" i="105"/>
  <c r="AZ13" i="105"/>
  <c r="H140" i="105" s="1"/>
  <c r="AX13" i="105"/>
  <c r="AT13" i="105"/>
  <c r="AS13" i="105"/>
  <c r="AR13" i="105"/>
  <c r="AQ13" i="105"/>
  <c r="AP13" i="105"/>
  <c r="AO13" i="105"/>
  <c r="AN13" i="105"/>
  <c r="AM13" i="105"/>
  <c r="AL13" i="105"/>
  <c r="AK13" i="105"/>
  <c r="CX12" i="105"/>
  <c r="CV12" i="105"/>
  <c r="CR12" i="105"/>
  <c r="CP12" i="105"/>
  <c r="DA12" i="105" s="1"/>
  <c r="CO12" i="105"/>
  <c r="CZ12" i="105" s="1"/>
  <c r="CN12" i="105"/>
  <c r="CY12" i="105" s="1"/>
  <c r="CM12" i="105"/>
  <c r="CL12" i="105"/>
  <c r="CK12" i="105"/>
  <c r="CJ12" i="105"/>
  <c r="CI12" i="105"/>
  <c r="CH12" i="105"/>
  <c r="CS12" i="105" s="1"/>
  <c r="CG12" i="105"/>
  <c r="CE12" i="105"/>
  <c r="CD12" i="105"/>
  <c r="CC12" i="105"/>
  <c r="CB12" i="105"/>
  <c r="CA12" i="105"/>
  <c r="BZ12" i="105"/>
  <c r="BY12" i="105"/>
  <c r="CU12" i="105" s="1"/>
  <c r="BX12" i="105"/>
  <c r="BX36" i="105" s="1"/>
  <c r="T108" i="105" s="1"/>
  <c r="I96" i="105" s="1"/>
  <c r="BW12" i="105"/>
  <c r="BV12" i="105"/>
  <c r="BV36" i="105" s="1"/>
  <c r="BT12" i="105"/>
  <c r="BS12" i="105"/>
  <c r="BR12" i="105"/>
  <c r="BQ12" i="105"/>
  <c r="BP12" i="105"/>
  <c r="BP36" i="105" s="1"/>
  <c r="U111" i="105" s="1"/>
  <c r="BO12" i="105"/>
  <c r="BN12" i="105"/>
  <c r="BM12" i="105"/>
  <c r="BL12" i="105"/>
  <c r="BK12" i="105"/>
  <c r="BJ12" i="105"/>
  <c r="BC12" i="105"/>
  <c r="K139" i="105" s="1"/>
  <c r="AZ12" i="105"/>
  <c r="H139" i="105" s="1"/>
  <c r="AX12" i="105"/>
  <c r="I139" i="105" s="1"/>
  <c r="AT12" i="105"/>
  <c r="AS12" i="105"/>
  <c r="AR12" i="105"/>
  <c r="AQ12" i="105"/>
  <c r="AP12" i="105"/>
  <c r="AO12" i="105"/>
  <c r="BB12" i="105" s="1"/>
  <c r="J139" i="105" s="1"/>
  <c r="AN12" i="105"/>
  <c r="AM12" i="105"/>
  <c r="AL12" i="105"/>
  <c r="AK12" i="105"/>
  <c r="CR11" i="105"/>
  <c r="CP11" i="105"/>
  <c r="CO11" i="105"/>
  <c r="CN11" i="105"/>
  <c r="CM11" i="105"/>
  <c r="CX11" i="105" s="1"/>
  <c r="CL11" i="105"/>
  <c r="CW11" i="105" s="1"/>
  <c r="CK11" i="105"/>
  <c r="CV11" i="105" s="1"/>
  <c r="CJ11" i="105"/>
  <c r="CI11" i="105"/>
  <c r="CH11" i="105"/>
  <c r="CG11" i="105"/>
  <c r="CE11" i="105"/>
  <c r="CD11" i="105"/>
  <c r="CZ11" i="105" s="1"/>
  <c r="CC11" i="105"/>
  <c r="CB11" i="105"/>
  <c r="CA11" i="105"/>
  <c r="BZ11" i="105"/>
  <c r="BY11" i="105"/>
  <c r="CU11" i="105" s="1"/>
  <c r="BX11" i="105"/>
  <c r="CT11" i="105" s="1"/>
  <c r="BW11" i="105"/>
  <c r="CS11" i="105" s="1"/>
  <c r="BV11" i="105"/>
  <c r="BT11" i="105"/>
  <c r="BS11" i="105"/>
  <c r="BR11" i="105"/>
  <c r="BQ11" i="105"/>
  <c r="BP11" i="105"/>
  <c r="BO11" i="105"/>
  <c r="BN11" i="105"/>
  <c r="BM11" i="105"/>
  <c r="BL11" i="105"/>
  <c r="BK11" i="105"/>
  <c r="BJ11" i="105"/>
  <c r="BC11" i="105"/>
  <c r="K138" i="105" s="1"/>
  <c r="AZ11" i="105"/>
  <c r="H138" i="105" s="1"/>
  <c r="AX11" i="105"/>
  <c r="I138" i="105" s="1"/>
  <c r="AT11" i="105"/>
  <c r="AS11" i="105"/>
  <c r="AR11" i="105"/>
  <c r="AQ11" i="105"/>
  <c r="AP11" i="105"/>
  <c r="AO11" i="105"/>
  <c r="AN11" i="105"/>
  <c r="AM11" i="105"/>
  <c r="AL11" i="105"/>
  <c r="AK11" i="105"/>
  <c r="CR10" i="105"/>
  <c r="CP10" i="105"/>
  <c r="DA10" i="105" s="1"/>
  <c r="CO10" i="105"/>
  <c r="CN10" i="105"/>
  <c r="CM10" i="105"/>
  <c r="CL10" i="105"/>
  <c r="CK10" i="105"/>
  <c r="CJ10" i="105"/>
  <c r="CU10" i="105" s="1"/>
  <c r="CI10" i="105"/>
  <c r="CT10" i="105" s="1"/>
  <c r="CH10" i="105"/>
  <c r="CS10" i="105" s="1"/>
  <c r="CG10" i="105"/>
  <c r="CE10" i="105"/>
  <c r="CD10" i="105"/>
  <c r="CC10" i="105"/>
  <c r="CB10" i="105"/>
  <c r="CA10" i="105"/>
  <c r="CW10" i="105" s="1"/>
  <c r="BZ10" i="105"/>
  <c r="BY10" i="105"/>
  <c r="BX10" i="105"/>
  <c r="BW10" i="105"/>
  <c r="BV10" i="105"/>
  <c r="BT10" i="105"/>
  <c r="BS10" i="105"/>
  <c r="BR10" i="105"/>
  <c r="BQ10" i="105"/>
  <c r="BP10" i="105"/>
  <c r="BO10" i="105"/>
  <c r="BN10" i="105"/>
  <c r="BM10" i="105"/>
  <c r="BL10" i="105"/>
  <c r="BK10" i="105"/>
  <c r="BJ10" i="105"/>
  <c r="BC10" i="105"/>
  <c r="K137" i="105" s="1"/>
  <c r="BA10" i="105"/>
  <c r="AZ10" i="105"/>
  <c r="H137" i="105" s="1"/>
  <c r="AY10" i="105"/>
  <c r="AX10" i="105"/>
  <c r="I137" i="105" s="1"/>
  <c r="AT10" i="105"/>
  <c r="AS10" i="105"/>
  <c r="AR10" i="105"/>
  <c r="AQ10" i="105"/>
  <c r="AP10" i="105"/>
  <c r="AO10" i="105"/>
  <c r="AN10" i="105"/>
  <c r="AM10" i="105"/>
  <c r="AL10" i="105"/>
  <c r="AK10" i="105"/>
  <c r="CR9" i="105"/>
  <c r="CP9" i="105"/>
  <c r="CO9" i="105"/>
  <c r="CN9" i="105"/>
  <c r="CY9" i="105" s="1"/>
  <c r="CM9" i="105"/>
  <c r="CX9" i="105" s="1"/>
  <c r="CL9" i="105"/>
  <c r="CK9" i="105"/>
  <c r="CK31" i="105" s="1"/>
  <c r="CJ9" i="105"/>
  <c r="CI9" i="105"/>
  <c r="CH9" i="105"/>
  <c r="CG9" i="105"/>
  <c r="CE9" i="105"/>
  <c r="DA9" i="105" s="1"/>
  <c r="CD9" i="105"/>
  <c r="CZ9" i="105" s="1"/>
  <c r="CC9" i="105"/>
  <c r="CB9" i="105"/>
  <c r="CA9" i="105"/>
  <c r="BZ9" i="105"/>
  <c r="BY9" i="105"/>
  <c r="BX9" i="105"/>
  <c r="CT9" i="105" s="1"/>
  <c r="BW9" i="105"/>
  <c r="BV9" i="105"/>
  <c r="BT9" i="105"/>
  <c r="BS9" i="105"/>
  <c r="BR9" i="105"/>
  <c r="BQ9" i="105"/>
  <c r="BP9" i="105"/>
  <c r="BO9" i="105"/>
  <c r="BO31" i="105" s="1"/>
  <c r="BN9" i="105"/>
  <c r="BM9" i="105"/>
  <c r="BL9" i="105"/>
  <c r="BK9" i="105"/>
  <c r="BJ9" i="105"/>
  <c r="BC9" i="105"/>
  <c r="K136" i="105" s="1"/>
  <c r="AZ9" i="105"/>
  <c r="BA9" i="105" s="1"/>
  <c r="AX9" i="105"/>
  <c r="AY9" i="105" s="1"/>
  <c r="AT9" i="105"/>
  <c r="AS9" i="105"/>
  <c r="AR9" i="105"/>
  <c r="AQ9" i="105"/>
  <c r="AP9" i="105"/>
  <c r="AO9" i="105"/>
  <c r="AN9" i="105"/>
  <c r="AM9" i="105"/>
  <c r="AL9" i="105"/>
  <c r="AK9" i="105"/>
  <c r="CZ8" i="105"/>
  <c r="CP8" i="105"/>
  <c r="DA8" i="105" s="1"/>
  <c r="CO8" i="105"/>
  <c r="CN8" i="105"/>
  <c r="CY8" i="105" s="1"/>
  <c r="CM8" i="105"/>
  <c r="CL8" i="105"/>
  <c r="CK8" i="105"/>
  <c r="CV8" i="105" s="1"/>
  <c r="CJ8" i="105"/>
  <c r="CU8" i="105" s="1"/>
  <c r="CI8" i="105"/>
  <c r="CI31" i="105" s="1"/>
  <c r="CH8" i="105"/>
  <c r="CG8" i="105"/>
  <c r="CG32" i="105" s="1" a="1"/>
  <c r="CG32" i="105" s="1"/>
  <c r="C41" i="105" s="1"/>
  <c r="CE8" i="105"/>
  <c r="CD8" i="105"/>
  <c r="CC8" i="105"/>
  <c r="CB8" i="105"/>
  <c r="CX8" i="105" s="1"/>
  <c r="CA8" i="105"/>
  <c r="CW8" i="105" s="1"/>
  <c r="BZ8" i="105"/>
  <c r="BY8" i="105"/>
  <c r="BX8" i="105"/>
  <c r="BW8" i="105"/>
  <c r="BV8" i="105"/>
  <c r="BT8" i="105"/>
  <c r="BS8" i="105"/>
  <c r="BR8" i="105"/>
  <c r="BQ8" i="105"/>
  <c r="BP8" i="105"/>
  <c r="BO8" i="105"/>
  <c r="BN8" i="105"/>
  <c r="BM8" i="105"/>
  <c r="BM32" i="105" s="1"/>
  <c r="BL8" i="105"/>
  <c r="BL32" i="105" s="1"/>
  <c r="BK8" i="105"/>
  <c r="BJ8" i="105"/>
  <c r="BC8" i="105"/>
  <c r="K135" i="105" s="1"/>
  <c r="BA8" i="105"/>
  <c r="AZ8" i="105"/>
  <c r="AY8" i="105"/>
  <c r="AX8" i="105"/>
  <c r="I135" i="105" s="1"/>
  <c r="AT8" i="105"/>
  <c r="AS8" i="105"/>
  <c r="AR8" i="105"/>
  <c r="AQ8" i="105"/>
  <c r="AP8" i="105"/>
  <c r="AO8" i="105"/>
  <c r="BB8" i="105" s="1"/>
  <c r="J135" i="105" s="1"/>
  <c r="AN8" i="105"/>
  <c r="AM8" i="105"/>
  <c r="AL8" i="105"/>
  <c r="AK8" i="105"/>
  <c r="CP7" i="105"/>
  <c r="CO7" i="105"/>
  <c r="CN7" i="105"/>
  <c r="CM7" i="105"/>
  <c r="CX7" i="105" s="1"/>
  <c r="CL7" i="105"/>
  <c r="CK7" i="105"/>
  <c r="CV7" i="105" s="1"/>
  <c r="CJ7" i="105"/>
  <c r="CI7" i="105"/>
  <c r="CH7" i="105"/>
  <c r="CS7" i="105" s="1"/>
  <c r="CG7" i="105"/>
  <c r="CE7" i="105"/>
  <c r="DA7" i="105" s="1"/>
  <c r="CD7" i="105"/>
  <c r="CC7" i="105"/>
  <c r="CY7" i="105" s="1"/>
  <c r="CB7" i="105"/>
  <c r="CA7" i="105"/>
  <c r="CW7" i="105" s="1"/>
  <c r="BZ7" i="105"/>
  <c r="BY7" i="105"/>
  <c r="CU7" i="105" s="1"/>
  <c r="BX7" i="105"/>
  <c r="CT7" i="105" s="1"/>
  <c r="BW7" i="105"/>
  <c r="BV7" i="105"/>
  <c r="BT7" i="105"/>
  <c r="BS7" i="105"/>
  <c r="BR7" i="105"/>
  <c r="BQ7" i="105"/>
  <c r="BP7" i="105"/>
  <c r="BO7" i="105"/>
  <c r="BN7" i="105"/>
  <c r="BM7" i="105"/>
  <c r="BL7" i="105"/>
  <c r="BK7" i="105"/>
  <c r="CR7" i="105" s="1"/>
  <c r="BJ7" i="105"/>
  <c r="BC7" i="105"/>
  <c r="K134" i="105" s="1"/>
  <c r="BB7" i="105"/>
  <c r="J134" i="105" s="1"/>
  <c r="AZ7" i="105"/>
  <c r="AX7" i="105"/>
  <c r="AY7" i="105" s="1"/>
  <c r="AT7" i="105"/>
  <c r="AS7" i="105"/>
  <c r="AR7" i="105"/>
  <c r="AQ7" i="105"/>
  <c r="AP7" i="105"/>
  <c r="AO7" i="105"/>
  <c r="AN7" i="105"/>
  <c r="AM7" i="105"/>
  <c r="AL7" i="105"/>
  <c r="AK7" i="105"/>
  <c r="CX6" i="105"/>
  <c r="CW6" i="105"/>
  <c r="CV6" i="105"/>
  <c r="CT6" i="105"/>
  <c r="CR6" i="105"/>
  <c r="CP6" i="105"/>
  <c r="DA6" i="105" s="1"/>
  <c r="CO6" i="105"/>
  <c r="CN6" i="105"/>
  <c r="CM6" i="105"/>
  <c r="CL6" i="105"/>
  <c r="CK6" i="105"/>
  <c r="CJ6" i="105"/>
  <c r="CU6" i="105" s="1"/>
  <c r="CI6" i="105"/>
  <c r="CH6" i="105"/>
  <c r="CS6" i="105" s="1"/>
  <c r="CG6" i="105"/>
  <c r="CE6" i="105"/>
  <c r="CD6" i="105"/>
  <c r="CZ6" i="105" s="1"/>
  <c r="CC6" i="105"/>
  <c r="CY6" i="105" s="1"/>
  <c r="CB6" i="105"/>
  <c r="CA6" i="105"/>
  <c r="BZ6" i="105"/>
  <c r="BY6" i="105"/>
  <c r="BX6" i="105"/>
  <c r="BW6" i="105"/>
  <c r="BV6" i="105"/>
  <c r="BT6" i="105"/>
  <c r="BS6" i="105"/>
  <c r="BR6" i="105"/>
  <c r="BQ6" i="105"/>
  <c r="BP6" i="105"/>
  <c r="BO6" i="105"/>
  <c r="BN6" i="105"/>
  <c r="BM6" i="105"/>
  <c r="BL6" i="105"/>
  <c r="BK6" i="105"/>
  <c r="BJ6" i="105"/>
  <c r="BC6" i="105"/>
  <c r="K133" i="105" s="1"/>
  <c r="BA6" i="105"/>
  <c r="AZ6" i="105"/>
  <c r="H133" i="105" s="1"/>
  <c r="AY6" i="105"/>
  <c r="AX6" i="105"/>
  <c r="I133" i="105" s="1"/>
  <c r="AT6" i="105"/>
  <c r="BB6" i="105" s="1"/>
  <c r="J133" i="105" s="1"/>
  <c r="AS6" i="105"/>
  <c r="AR6" i="105"/>
  <c r="AQ6" i="105"/>
  <c r="AP6" i="105"/>
  <c r="AO6" i="105"/>
  <c r="AN6" i="105"/>
  <c r="AM6" i="105"/>
  <c r="AL6" i="105"/>
  <c r="AK6" i="105"/>
  <c r="CU5" i="105"/>
  <c r="CT5" i="105"/>
  <c r="CP5" i="105"/>
  <c r="CO5" i="105"/>
  <c r="CN5" i="105"/>
  <c r="CY5" i="105" s="1"/>
  <c r="CM5" i="105"/>
  <c r="CX5" i="105" s="1"/>
  <c r="CL5" i="105"/>
  <c r="CK5" i="105"/>
  <c r="CJ5" i="105"/>
  <c r="CI5" i="105"/>
  <c r="CH5" i="105"/>
  <c r="CG5" i="105"/>
  <c r="CE5" i="105"/>
  <c r="CD5" i="105"/>
  <c r="CZ5" i="105" s="1"/>
  <c r="CC5" i="105"/>
  <c r="CB5" i="105"/>
  <c r="CA5" i="105"/>
  <c r="CW5" i="105" s="1"/>
  <c r="BZ5" i="105"/>
  <c r="CV5" i="105" s="1"/>
  <c r="BY5" i="105"/>
  <c r="BY35" i="105" s="1"/>
  <c r="R109" i="105" s="1"/>
  <c r="J94" i="105" s="1"/>
  <c r="BX5" i="105"/>
  <c r="BX35" i="105" s="1"/>
  <c r="R108" i="105" s="1"/>
  <c r="I94" i="105" s="1"/>
  <c r="BW5" i="105"/>
  <c r="CS5" i="105" s="1"/>
  <c r="BV5" i="105"/>
  <c r="BT5" i="105"/>
  <c r="BS5" i="105"/>
  <c r="BR5" i="105"/>
  <c r="BQ5" i="105"/>
  <c r="BP5" i="105"/>
  <c r="BO5" i="105"/>
  <c r="BN5" i="105"/>
  <c r="BM5" i="105"/>
  <c r="BL5" i="105"/>
  <c r="BK5" i="105"/>
  <c r="CR5" i="105" s="1"/>
  <c r="BJ5" i="105"/>
  <c r="BC5" i="105"/>
  <c r="K132" i="105" s="1"/>
  <c r="AZ5" i="105"/>
  <c r="H132" i="105" s="1"/>
  <c r="AX5" i="105"/>
  <c r="AT5" i="105"/>
  <c r="AS5" i="105"/>
  <c r="AR5" i="105"/>
  <c r="AQ5" i="105"/>
  <c r="AP5" i="105"/>
  <c r="AO5" i="105"/>
  <c r="AN5" i="105"/>
  <c r="AM5" i="105"/>
  <c r="AL5" i="105"/>
  <c r="AK5" i="105"/>
  <c r="CR4" i="105"/>
  <c r="CP4" i="105"/>
  <c r="CO4" i="105"/>
  <c r="CZ4" i="105" s="1"/>
  <c r="CN4" i="105"/>
  <c r="CM4" i="105"/>
  <c r="CX4" i="105" s="1"/>
  <c r="CL4" i="105"/>
  <c r="CK4" i="105"/>
  <c r="CV4" i="105" s="1"/>
  <c r="CJ4" i="105"/>
  <c r="CU4" i="105" s="1"/>
  <c r="CI4" i="105"/>
  <c r="CH4" i="105"/>
  <c r="CG4" i="105"/>
  <c r="CE4" i="105"/>
  <c r="CD4" i="105"/>
  <c r="CC4" i="105"/>
  <c r="CY4" i="105" s="1"/>
  <c r="CB4" i="105"/>
  <c r="CA4" i="105"/>
  <c r="CW4" i="105" s="1"/>
  <c r="BZ4" i="105"/>
  <c r="BY4" i="105"/>
  <c r="BX4" i="105"/>
  <c r="CT4" i="105" s="1"/>
  <c r="BW4" i="105"/>
  <c r="CS4" i="105" s="1"/>
  <c r="BV4" i="105"/>
  <c r="BV33" i="105" s="1"/>
  <c r="BT4" i="105"/>
  <c r="BT33" i="105" s="1"/>
  <c r="BS4" i="105"/>
  <c r="BS33" i="105" s="1"/>
  <c r="BR4" i="105"/>
  <c r="BQ4" i="105"/>
  <c r="BP4" i="105"/>
  <c r="BO4" i="105"/>
  <c r="BN4" i="105"/>
  <c r="BM4" i="105"/>
  <c r="BL4" i="105"/>
  <c r="BK4" i="105"/>
  <c r="BJ4" i="105"/>
  <c r="BC4" i="105"/>
  <c r="K131" i="105" s="1"/>
  <c r="BA4" i="105"/>
  <c r="AZ4" i="105"/>
  <c r="AY4" i="105"/>
  <c r="AX4" i="105"/>
  <c r="AT4" i="105"/>
  <c r="AS4" i="105"/>
  <c r="AR4" i="105"/>
  <c r="AQ4" i="105"/>
  <c r="AP4" i="105"/>
  <c r="AO4" i="105"/>
  <c r="AN4" i="105"/>
  <c r="AM4" i="105"/>
  <c r="AL4" i="105"/>
  <c r="AK4" i="105"/>
  <c r="CP3" i="105"/>
  <c r="DA3" i="105" s="1"/>
  <c r="CO3" i="105"/>
  <c r="CN3" i="105"/>
  <c r="CM3" i="105"/>
  <c r="CL3" i="105"/>
  <c r="CL33" i="105" s="1" a="1"/>
  <c r="CL33" i="105" s="1"/>
  <c r="K46" i="105" s="1"/>
  <c r="CK3" i="105"/>
  <c r="CJ3" i="105"/>
  <c r="CJ31" i="105" s="1"/>
  <c r="CI3" i="105"/>
  <c r="CH3" i="105"/>
  <c r="CG3" i="105"/>
  <c r="CE3" i="105"/>
  <c r="CD3" i="105"/>
  <c r="CC3" i="105"/>
  <c r="CB3" i="105"/>
  <c r="CA3" i="105"/>
  <c r="BZ3" i="105"/>
  <c r="BY3" i="105"/>
  <c r="BY32" i="105" s="1"/>
  <c r="BX3" i="105"/>
  <c r="BX32" i="105" s="1"/>
  <c r="BW3" i="105"/>
  <c r="BW32" i="105" s="1"/>
  <c r="BV3" i="105"/>
  <c r="BV32" i="105" s="1"/>
  <c r="BT3" i="105"/>
  <c r="BT32" i="105" s="1"/>
  <c r="BS3" i="105"/>
  <c r="BS35" i="105" s="1"/>
  <c r="S114" i="105" s="1"/>
  <c r="BR3" i="105"/>
  <c r="BQ3" i="105"/>
  <c r="BP3" i="105"/>
  <c r="BO3" i="105"/>
  <c r="BN3" i="105"/>
  <c r="BN31" i="105" s="1"/>
  <c r="BM3" i="105"/>
  <c r="BL3" i="105"/>
  <c r="BK3" i="105"/>
  <c r="BJ3" i="105"/>
  <c r="BC3" i="105"/>
  <c r="AZ3" i="105"/>
  <c r="BA3" i="105" s="1"/>
  <c r="AY3" i="105"/>
  <c r="AX3" i="105"/>
  <c r="I130" i="105" s="1"/>
  <c r="AT3" i="105"/>
  <c r="AS3" i="105"/>
  <c r="AR3" i="105"/>
  <c r="AQ3" i="105"/>
  <c r="AP3" i="105"/>
  <c r="AO3" i="105"/>
  <c r="BB3" i="105" s="1"/>
  <c r="J130" i="105" s="1"/>
  <c r="AN3" i="105"/>
  <c r="AM3" i="105"/>
  <c r="AL3" i="105"/>
  <c r="AK3" i="105"/>
  <c r="H156" i="104"/>
  <c r="I155" i="104"/>
  <c r="H155" i="104"/>
  <c r="H151" i="104"/>
  <c r="K150" i="104"/>
  <c r="I150" i="104"/>
  <c r="H150" i="104"/>
  <c r="K145" i="104"/>
  <c r="I145" i="104"/>
  <c r="H145" i="104"/>
  <c r="H141" i="104"/>
  <c r="K140" i="104"/>
  <c r="J140" i="104"/>
  <c r="H140" i="104"/>
  <c r="H136" i="104"/>
  <c r="J135" i="104"/>
  <c r="I135" i="104"/>
  <c r="H135" i="104"/>
  <c r="H131" i="104"/>
  <c r="K130" i="104"/>
  <c r="I130" i="104"/>
  <c r="H130" i="104"/>
  <c r="B64" i="104"/>
  <c r="B63" i="104"/>
  <c r="B62" i="104"/>
  <c r="R38" i="104"/>
  <c r="Q38" i="104"/>
  <c r="P38" i="104"/>
  <c r="O38" i="104"/>
  <c r="N38" i="104"/>
  <c r="M38" i="104"/>
  <c r="L38" i="104"/>
  <c r="K38" i="104"/>
  <c r="J38" i="104"/>
  <c r="I38" i="104"/>
  <c r="BW37" i="104"/>
  <c r="V107" i="104" s="1"/>
  <c r="H98" i="104" s="1"/>
  <c r="BQ36" i="104"/>
  <c r="U112" i="104" s="1"/>
  <c r="BP36" i="104"/>
  <c r="U111" i="104" s="1"/>
  <c r="AH33" i="104"/>
  <c r="AG33" i="104"/>
  <c r="AF33" i="104"/>
  <c r="AE33" i="104"/>
  <c r="AD33" i="104"/>
  <c r="AC33" i="104"/>
  <c r="AB33" i="104"/>
  <c r="AA33" i="104"/>
  <c r="Z33" i="104"/>
  <c r="Y33" i="104"/>
  <c r="R33" i="104"/>
  <c r="Q33" i="104"/>
  <c r="P33" i="104"/>
  <c r="O33" i="104"/>
  <c r="N33" i="104"/>
  <c r="M33" i="104"/>
  <c r="L33" i="104"/>
  <c r="K33" i="104"/>
  <c r="J33" i="104"/>
  <c r="I33" i="104"/>
  <c r="H33" i="104"/>
  <c r="BK32" i="104"/>
  <c r="AH32" i="104"/>
  <c r="AG32" i="104"/>
  <c r="AF32" i="104"/>
  <c r="AE32" i="104"/>
  <c r="AD32" i="104"/>
  <c r="AC32" i="104"/>
  <c r="AB32" i="104"/>
  <c r="AA32" i="104"/>
  <c r="Z32" i="104"/>
  <c r="Y32" i="104"/>
  <c r="R32" i="104"/>
  <c r="Q32" i="104"/>
  <c r="P32" i="104"/>
  <c r="O32" i="104"/>
  <c r="N32" i="104"/>
  <c r="M32" i="104"/>
  <c r="L32" i="104"/>
  <c r="K32" i="104"/>
  <c r="J32" i="104"/>
  <c r="I32" i="104"/>
  <c r="H32" i="104"/>
  <c r="CJ31" i="104"/>
  <c r="AH31" i="104"/>
  <c r="AG31" i="104"/>
  <c r="AF31" i="104"/>
  <c r="AE31" i="104"/>
  <c r="AD31" i="104"/>
  <c r="AC31" i="104"/>
  <c r="AB31" i="104"/>
  <c r="AA31" i="104"/>
  <c r="Z31" i="104"/>
  <c r="Y31" i="104"/>
  <c r="R31" i="104"/>
  <c r="Q31" i="104"/>
  <c r="P31" i="104"/>
  <c r="O31" i="104"/>
  <c r="N31" i="104"/>
  <c r="M31" i="104"/>
  <c r="L31" i="104"/>
  <c r="K31" i="104"/>
  <c r="J31" i="104"/>
  <c r="I31" i="104"/>
  <c r="H31" i="104"/>
  <c r="CP30" i="104"/>
  <c r="CO30" i="104"/>
  <c r="CZ30" i="104" s="1"/>
  <c r="CN30" i="104"/>
  <c r="CM30" i="104"/>
  <c r="CL30" i="104"/>
  <c r="CK30" i="104"/>
  <c r="CJ30" i="104"/>
  <c r="CI30" i="104"/>
  <c r="CT30" i="104" s="1"/>
  <c r="CH30" i="104"/>
  <c r="CS30" i="104" s="1"/>
  <c r="CG30" i="104"/>
  <c r="CR30" i="104" s="1"/>
  <c r="CE30" i="104"/>
  <c r="DA30" i="104" s="1"/>
  <c r="CD30" i="104"/>
  <c r="CC30" i="104"/>
  <c r="CB30" i="104"/>
  <c r="CA30" i="104"/>
  <c r="BZ30" i="104"/>
  <c r="BY30" i="104"/>
  <c r="CU30" i="104" s="1"/>
  <c r="BX30" i="104"/>
  <c r="BW30" i="104"/>
  <c r="BV30" i="104"/>
  <c r="BT30" i="104"/>
  <c r="BS30" i="104"/>
  <c r="BR30" i="104"/>
  <c r="BQ30" i="104"/>
  <c r="BP30" i="104"/>
  <c r="BO30" i="104"/>
  <c r="BN30" i="104"/>
  <c r="BM30" i="104"/>
  <c r="BL30" i="104"/>
  <c r="BK30" i="104"/>
  <c r="BJ30" i="104"/>
  <c r="BC30" i="104"/>
  <c r="K157" i="104" s="1"/>
  <c r="BA30" i="104"/>
  <c r="AZ30" i="104"/>
  <c r="H157" i="104" s="1"/>
  <c r="AY30" i="104"/>
  <c r="AX30" i="104"/>
  <c r="I157" i="104" s="1"/>
  <c r="AT30" i="104"/>
  <c r="AS30" i="104"/>
  <c r="AR30" i="104"/>
  <c r="AQ30" i="104"/>
  <c r="AP30" i="104"/>
  <c r="AO30" i="104"/>
  <c r="AN30" i="104"/>
  <c r="AM30" i="104"/>
  <c r="AL30" i="104"/>
  <c r="AK30" i="104"/>
  <c r="CR29" i="104"/>
  <c r="CP29" i="104"/>
  <c r="CO29" i="104"/>
  <c r="CN29" i="104"/>
  <c r="CM29" i="104"/>
  <c r="CL29" i="104"/>
  <c r="CW29" i="104" s="1"/>
  <c r="CK29" i="104"/>
  <c r="CJ29" i="104"/>
  <c r="CI29" i="104"/>
  <c r="CH29" i="104"/>
  <c r="CG29" i="104"/>
  <c r="CE29" i="104"/>
  <c r="DA29" i="104" s="1"/>
  <c r="CD29" i="104"/>
  <c r="CZ29" i="104" s="1"/>
  <c r="CC29" i="104"/>
  <c r="CY29" i="104" s="1"/>
  <c r="CB29" i="104"/>
  <c r="CX29" i="104" s="1"/>
  <c r="CA29" i="104"/>
  <c r="BZ29" i="104"/>
  <c r="BY29" i="104"/>
  <c r="BX29" i="104"/>
  <c r="BW29" i="104"/>
  <c r="BV29" i="104"/>
  <c r="BT29" i="104"/>
  <c r="BS29" i="104"/>
  <c r="BR29" i="104"/>
  <c r="BQ29" i="104"/>
  <c r="BP29" i="104"/>
  <c r="BO29" i="104"/>
  <c r="BN29" i="104"/>
  <c r="BM29" i="104"/>
  <c r="BL29" i="104"/>
  <c r="BK29" i="104"/>
  <c r="BJ29" i="104"/>
  <c r="BC29" i="104"/>
  <c r="K156" i="104" s="1"/>
  <c r="AZ29" i="104"/>
  <c r="BA29" i="104" s="1"/>
  <c r="AX29" i="104"/>
  <c r="AY29" i="104" s="1"/>
  <c r="AT29" i="104"/>
  <c r="AS29" i="104"/>
  <c r="AR29" i="104"/>
  <c r="AQ29" i="104"/>
  <c r="AP29" i="104"/>
  <c r="AO29" i="104"/>
  <c r="AN29" i="104"/>
  <c r="AM29" i="104"/>
  <c r="AL29" i="104"/>
  <c r="AK29" i="104"/>
  <c r="DA28" i="104"/>
  <c r="CZ28" i="104"/>
  <c r="CP28" i="104"/>
  <c r="CO28" i="104"/>
  <c r="CN28" i="104"/>
  <c r="CY28" i="104" s="1"/>
  <c r="CM28" i="104"/>
  <c r="CL28" i="104"/>
  <c r="CK28" i="104"/>
  <c r="CJ28" i="104"/>
  <c r="CI28" i="104"/>
  <c r="CT28" i="104" s="1"/>
  <c r="CH28" i="104"/>
  <c r="CG28" i="104"/>
  <c r="CE28" i="104"/>
  <c r="CD28" i="104"/>
  <c r="CC28" i="104"/>
  <c r="CB28" i="104"/>
  <c r="CX28" i="104" s="1"/>
  <c r="CA28" i="104"/>
  <c r="CW28" i="104" s="1"/>
  <c r="BZ28" i="104"/>
  <c r="CV28" i="104" s="1"/>
  <c r="BY28" i="104"/>
  <c r="CU28" i="104" s="1"/>
  <c r="BX28" i="104"/>
  <c r="BW28" i="104"/>
  <c r="BV28" i="104"/>
  <c r="BT28" i="104"/>
  <c r="BS28" i="104"/>
  <c r="BR28" i="104"/>
  <c r="BQ28" i="104"/>
  <c r="BP28" i="104"/>
  <c r="BO28" i="104"/>
  <c r="BN28" i="104"/>
  <c r="BM28" i="104"/>
  <c r="BL28" i="104"/>
  <c r="BK28" i="104"/>
  <c r="CR28" i="104" s="1"/>
  <c r="BJ28" i="104"/>
  <c r="BC28" i="104"/>
  <c r="K155" i="104" s="1"/>
  <c r="AZ28" i="104"/>
  <c r="BA28" i="104" s="1"/>
  <c r="AY28" i="104"/>
  <c r="AX28" i="104"/>
  <c r="AT28" i="104"/>
  <c r="AS28" i="104"/>
  <c r="AR28" i="104"/>
  <c r="AQ28" i="104"/>
  <c r="AP28" i="104"/>
  <c r="AO28" i="104"/>
  <c r="BB28" i="104" s="1"/>
  <c r="J155" i="104" s="1"/>
  <c r="AN28" i="104"/>
  <c r="AM28" i="104"/>
  <c r="AL28" i="104"/>
  <c r="AK28" i="104"/>
  <c r="CW27" i="104"/>
  <c r="CR27" i="104"/>
  <c r="CP27" i="104"/>
  <c r="CO27" i="104"/>
  <c r="CN27" i="104"/>
  <c r="CM27" i="104"/>
  <c r="CL27" i="104"/>
  <c r="CK27" i="104"/>
  <c r="CV27" i="104" s="1"/>
  <c r="CJ27" i="104"/>
  <c r="CI27" i="104"/>
  <c r="CH27" i="104"/>
  <c r="CG27" i="104"/>
  <c r="CE27" i="104"/>
  <c r="CD27" i="104"/>
  <c r="CZ27" i="104" s="1"/>
  <c r="CC27" i="104"/>
  <c r="CY27" i="104" s="1"/>
  <c r="CB27" i="104"/>
  <c r="CX27" i="104" s="1"/>
  <c r="CA27" i="104"/>
  <c r="BZ27" i="104"/>
  <c r="BY27" i="104"/>
  <c r="CU27" i="104" s="1"/>
  <c r="BX27" i="104"/>
  <c r="CT27" i="104" s="1"/>
  <c r="BW27" i="104"/>
  <c r="CS27" i="104" s="1"/>
  <c r="BV27" i="104"/>
  <c r="BT27" i="104"/>
  <c r="BS27" i="104"/>
  <c r="BR27" i="104"/>
  <c r="BQ27" i="104"/>
  <c r="BP27" i="104"/>
  <c r="BO27" i="104"/>
  <c r="BN27" i="104"/>
  <c r="BM27" i="104"/>
  <c r="BL27" i="104"/>
  <c r="BK27" i="104"/>
  <c r="BJ27" i="104"/>
  <c r="BC27" i="104"/>
  <c r="K154" i="104" s="1"/>
  <c r="BB27" i="104"/>
  <c r="J154" i="104" s="1"/>
  <c r="BA27" i="104"/>
  <c r="AZ27" i="104"/>
  <c r="H154" i="104" s="1"/>
  <c r="AX27" i="104"/>
  <c r="AY27" i="104" s="1"/>
  <c r="AT27" i="104"/>
  <c r="AS27" i="104"/>
  <c r="AR27" i="104"/>
  <c r="AQ27" i="104"/>
  <c r="AP27" i="104"/>
  <c r="AO27" i="104"/>
  <c r="AN27" i="104"/>
  <c r="AM27" i="104"/>
  <c r="AL27" i="104"/>
  <c r="AK27" i="104"/>
  <c r="CW26" i="104"/>
  <c r="CV26" i="104"/>
  <c r="CU26" i="104"/>
  <c r="CR26" i="104"/>
  <c r="CP26" i="104"/>
  <c r="DA26" i="104" s="1"/>
  <c r="CO26" i="104"/>
  <c r="CZ26" i="104" s="1"/>
  <c r="CN26" i="104"/>
  <c r="CY26" i="104" s="1"/>
  <c r="CM26" i="104"/>
  <c r="CL26" i="104"/>
  <c r="CK26" i="104"/>
  <c r="CJ26" i="104"/>
  <c r="CI26" i="104"/>
  <c r="CH26" i="104"/>
  <c r="CS26" i="104" s="1"/>
  <c r="CG26" i="104"/>
  <c r="CE26" i="104"/>
  <c r="CD26" i="104"/>
  <c r="CC26" i="104"/>
  <c r="CB26" i="104"/>
  <c r="CX26" i="104" s="1"/>
  <c r="CA26" i="104"/>
  <c r="CA34" i="104" s="1"/>
  <c r="P111" i="104" s="1"/>
  <c r="BZ26" i="104"/>
  <c r="BZ34" i="104" s="1"/>
  <c r="P110" i="104" s="1"/>
  <c r="K100" i="104" s="1"/>
  <c r="BY26" i="104"/>
  <c r="BX26" i="104"/>
  <c r="CT26" i="104" s="1"/>
  <c r="BW26" i="104"/>
  <c r="BV26" i="104"/>
  <c r="BT26" i="104"/>
  <c r="BS26" i="104"/>
  <c r="BR26" i="104"/>
  <c r="BQ26" i="104"/>
  <c r="BP26" i="104"/>
  <c r="BO26" i="104"/>
  <c r="BN26" i="104"/>
  <c r="BM26" i="104"/>
  <c r="BL26" i="104"/>
  <c r="BK26" i="104"/>
  <c r="BJ26" i="104"/>
  <c r="BC26" i="104"/>
  <c r="K153" i="104" s="1"/>
  <c r="AZ26" i="104"/>
  <c r="AX26" i="104"/>
  <c r="I153" i="104" s="1"/>
  <c r="AT26" i="104"/>
  <c r="AS26" i="104"/>
  <c r="AR26" i="104"/>
  <c r="AQ26" i="104"/>
  <c r="AP26" i="104"/>
  <c r="AO26" i="104"/>
  <c r="AN26" i="104"/>
  <c r="AM26" i="104"/>
  <c r="AL26" i="104"/>
  <c r="AK26" i="104"/>
  <c r="CR25" i="104"/>
  <c r="CP25" i="104"/>
  <c r="CO25" i="104"/>
  <c r="CN25" i="104"/>
  <c r="CY25" i="104" s="1"/>
  <c r="CM25" i="104"/>
  <c r="CX25" i="104" s="1"/>
  <c r="CL25" i="104"/>
  <c r="CW25" i="104" s="1"/>
  <c r="CK25" i="104"/>
  <c r="CV25" i="104" s="1"/>
  <c r="CJ25" i="104"/>
  <c r="CI25" i="104"/>
  <c r="CH25" i="104"/>
  <c r="CG25" i="104"/>
  <c r="CE25" i="104"/>
  <c r="CD25" i="104"/>
  <c r="CZ25" i="104" s="1"/>
  <c r="CC25" i="104"/>
  <c r="CB25" i="104"/>
  <c r="CA25" i="104"/>
  <c r="BZ25" i="104"/>
  <c r="BY25" i="104"/>
  <c r="BX25" i="104"/>
  <c r="BW25" i="104"/>
  <c r="CS25" i="104" s="1"/>
  <c r="BV25" i="104"/>
  <c r="BV37" i="104" s="1"/>
  <c r="V106" i="104" s="1"/>
  <c r="G98" i="104" s="1"/>
  <c r="BT25" i="104"/>
  <c r="BS25" i="104"/>
  <c r="BR25" i="104"/>
  <c r="BQ25" i="104"/>
  <c r="BP25" i="104"/>
  <c r="BO25" i="104"/>
  <c r="BN25" i="104"/>
  <c r="BM25" i="104"/>
  <c r="BL25" i="104"/>
  <c r="BK25" i="104"/>
  <c r="BJ25" i="104"/>
  <c r="BC25" i="104"/>
  <c r="K152" i="104" s="1"/>
  <c r="AZ25" i="104"/>
  <c r="H152" i="104" s="1"/>
  <c r="AX25" i="104"/>
  <c r="I152" i="104" s="1"/>
  <c r="AT25" i="104"/>
  <c r="AS25" i="104"/>
  <c r="AR25" i="104"/>
  <c r="AQ25" i="104"/>
  <c r="AP25" i="104"/>
  <c r="AO25" i="104"/>
  <c r="AN25" i="104"/>
  <c r="AM25" i="104"/>
  <c r="AL25" i="104"/>
  <c r="AK25" i="104"/>
  <c r="BB25" i="104" s="1"/>
  <c r="J152" i="104" s="1"/>
  <c r="CR24" i="104"/>
  <c r="CP24" i="104"/>
  <c r="DA24" i="104" s="1"/>
  <c r="CO24" i="104"/>
  <c r="CN24" i="104"/>
  <c r="CM24" i="104"/>
  <c r="CL24" i="104"/>
  <c r="CK24" i="104"/>
  <c r="CV24" i="104" s="1"/>
  <c r="CJ24" i="104"/>
  <c r="CU24" i="104" s="1"/>
  <c r="CI24" i="104"/>
  <c r="CT24" i="104" s="1"/>
  <c r="CH24" i="104"/>
  <c r="CS24" i="104" s="1"/>
  <c r="CG24" i="104"/>
  <c r="CE24" i="104"/>
  <c r="CD24" i="104"/>
  <c r="CC24" i="104"/>
  <c r="CB24" i="104"/>
  <c r="CA24" i="104"/>
  <c r="CW24" i="104" s="1"/>
  <c r="BZ24" i="104"/>
  <c r="BY24" i="104"/>
  <c r="BX24" i="104"/>
  <c r="BW24" i="104"/>
  <c r="BV24" i="104"/>
  <c r="BT24" i="104"/>
  <c r="BS24" i="104"/>
  <c r="BR24" i="104"/>
  <c r="BQ24" i="104"/>
  <c r="BP24" i="104"/>
  <c r="BP37" i="104" s="1"/>
  <c r="W111" i="104" s="1"/>
  <c r="BO24" i="104"/>
  <c r="BO37" i="104" s="1"/>
  <c r="W110" i="104" s="1"/>
  <c r="K97" i="104" s="1"/>
  <c r="BN24" i="104"/>
  <c r="BN37" i="104" s="1"/>
  <c r="W109" i="104" s="1"/>
  <c r="J97" i="104" s="1"/>
  <c r="BM24" i="104"/>
  <c r="BM37" i="104" s="1"/>
  <c r="W108" i="104" s="1"/>
  <c r="I97" i="104" s="1"/>
  <c r="BL24" i="104"/>
  <c r="BL37" i="104" s="1"/>
  <c r="W107" i="104" s="1"/>
  <c r="H97" i="104" s="1"/>
  <c r="BK24" i="104"/>
  <c r="BJ24" i="104"/>
  <c r="BC24" i="104"/>
  <c r="K151" i="104" s="1"/>
  <c r="BA24" i="104"/>
  <c r="BA45" i="104" s="1"/>
  <c r="H161" i="104" s="1"/>
  <c r="AZ24" i="104"/>
  <c r="AX24" i="104"/>
  <c r="AY24" i="104" s="1"/>
  <c r="AT24" i="104"/>
  <c r="AS24" i="104"/>
  <c r="AR24" i="104"/>
  <c r="AQ24" i="104"/>
  <c r="AP24" i="104"/>
  <c r="AO24" i="104"/>
  <c r="AN24" i="104"/>
  <c r="AM24" i="104"/>
  <c r="AL24" i="104"/>
  <c r="AK24" i="104"/>
  <c r="CP23" i="104"/>
  <c r="CO23" i="104"/>
  <c r="CN23" i="104"/>
  <c r="CY23" i="104" s="1"/>
  <c r="CM23" i="104"/>
  <c r="CL23" i="104"/>
  <c r="CK23" i="104"/>
  <c r="CJ23" i="104"/>
  <c r="CI23" i="104"/>
  <c r="CH23" i="104"/>
  <c r="CS23" i="104" s="1"/>
  <c r="CG23" i="104"/>
  <c r="CE23" i="104"/>
  <c r="DA23" i="104" s="1"/>
  <c r="CD23" i="104"/>
  <c r="CZ23" i="104" s="1"/>
  <c r="CC23" i="104"/>
  <c r="CB23" i="104"/>
  <c r="CA23" i="104"/>
  <c r="BZ23" i="104"/>
  <c r="BY23" i="104"/>
  <c r="BX23" i="104"/>
  <c r="CT23" i="104" s="1"/>
  <c r="BW23" i="104"/>
  <c r="BV23" i="104"/>
  <c r="BT23" i="104"/>
  <c r="BS23" i="104"/>
  <c r="BR23" i="104"/>
  <c r="BQ23" i="104"/>
  <c r="BP23" i="104"/>
  <c r="BO23" i="104"/>
  <c r="BN23" i="104"/>
  <c r="BM23" i="104"/>
  <c r="BL23" i="104"/>
  <c r="BK23" i="104"/>
  <c r="CR23" i="104" s="1"/>
  <c r="BJ23" i="104"/>
  <c r="BC23" i="104"/>
  <c r="AZ23" i="104"/>
  <c r="BA23" i="104" s="1"/>
  <c r="AY23" i="104"/>
  <c r="AX23" i="104"/>
  <c r="AT23" i="104"/>
  <c r="AS23" i="104"/>
  <c r="AR23" i="104"/>
  <c r="AQ23" i="104"/>
  <c r="AP23" i="104"/>
  <c r="AO23" i="104"/>
  <c r="AN23" i="104"/>
  <c r="AM23" i="104"/>
  <c r="AL23" i="104"/>
  <c r="AK23" i="104"/>
  <c r="CP22" i="104"/>
  <c r="DA22" i="104" s="1"/>
  <c r="CO22" i="104"/>
  <c r="CN22" i="104"/>
  <c r="CM22" i="104"/>
  <c r="CL22" i="104"/>
  <c r="CK22" i="104"/>
  <c r="CV22" i="104" s="1"/>
  <c r="CJ22" i="104"/>
  <c r="CI22" i="104"/>
  <c r="CH22" i="104"/>
  <c r="CG22" i="104"/>
  <c r="CE22" i="104"/>
  <c r="CD22" i="104"/>
  <c r="CZ22" i="104" s="1"/>
  <c r="CC22" i="104"/>
  <c r="CY22" i="104" s="1"/>
  <c r="CB22" i="104"/>
  <c r="CX22" i="104" s="1"/>
  <c r="CA22" i="104"/>
  <c r="CW22" i="104" s="1"/>
  <c r="BZ22" i="104"/>
  <c r="BY22" i="104"/>
  <c r="BX22" i="104"/>
  <c r="BW22" i="104"/>
  <c r="BV22" i="104"/>
  <c r="BT22" i="104"/>
  <c r="BS22" i="104"/>
  <c r="BR22" i="104"/>
  <c r="BQ22" i="104"/>
  <c r="BP22" i="104"/>
  <c r="BO22" i="104"/>
  <c r="BN22" i="104"/>
  <c r="BM22" i="104"/>
  <c r="BL22" i="104"/>
  <c r="BK22" i="104"/>
  <c r="CR22" i="104" s="1"/>
  <c r="BJ22" i="104"/>
  <c r="BC22" i="104"/>
  <c r="K149" i="104" s="1"/>
  <c r="BA22" i="104"/>
  <c r="AZ22" i="104"/>
  <c r="H149" i="104" s="1"/>
  <c r="AY22" i="104"/>
  <c r="AX22" i="104"/>
  <c r="I149" i="104" s="1"/>
  <c r="AT22" i="104"/>
  <c r="AS22" i="104"/>
  <c r="AR22" i="104"/>
  <c r="BB22" i="104" s="1"/>
  <c r="J149" i="104" s="1"/>
  <c r="AQ22" i="104"/>
  <c r="AP22" i="104"/>
  <c r="AO22" i="104"/>
  <c r="AN22" i="104"/>
  <c r="AM22" i="104"/>
  <c r="AL22" i="104"/>
  <c r="AK22" i="104"/>
  <c r="DA21" i="104"/>
  <c r="CZ21" i="104"/>
  <c r="CY21" i="104"/>
  <c r="CP21" i="104"/>
  <c r="CO21" i="104"/>
  <c r="CN21" i="104"/>
  <c r="CM21" i="104"/>
  <c r="CX21" i="104" s="1"/>
  <c r="CL21" i="104"/>
  <c r="CK21" i="104"/>
  <c r="CJ21" i="104"/>
  <c r="CI21" i="104"/>
  <c r="CH21" i="104"/>
  <c r="CS21" i="104" s="1"/>
  <c r="CG21" i="104"/>
  <c r="CE21" i="104"/>
  <c r="CD21" i="104"/>
  <c r="CC21" i="104"/>
  <c r="CB21" i="104"/>
  <c r="CA21" i="104"/>
  <c r="CW21" i="104" s="1"/>
  <c r="BZ21" i="104"/>
  <c r="CV21" i="104" s="1"/>
  <c r="BY21" i="104"/>
  <c r="CU21" i="104" s="1"/>
  <c r="BX21" i="104"/>
  <c r="CT21" i="104" s="1"/>
  <c r="BW21" i="104"/>
  <c r="BV21" i="104"/>
  <c r="BT21" i="104"/>
  <c r="BS21" i="104"/>
  <c r="BR21" i="104"/>
  <c r="BQ21" i="104"/>
  <c r="BP21" i="104"/>
  <c r="BO21" i="104"/>
  <c r="BN21" i="104"/>
  <c r="BM21" i="104"/>
  <c r="BL21" i="104"/>
  <c r="BK21" i="104"/>
  <c r="CR21" i="104" s="1"/>
  <c r="BJ21" i="104"/>
  <c r="BC21" i="104"/>
  <c r="K148" i="104" s="1"/>
  <c r="BB21" i="104"/>
  <c r="J148" i="104" s="1"/>
  <c r="AZ21" i="104"/>
  <c r="BA21" i="104" s="1"/>
  <c r="AX21" i="104"/>
  <c r="AY21" i="104" s="1"/>
  <c r="AT21" i="104"/>
  <c r="AS21" i="104"/>
  <c r="AR21" i="104"/>
  <c r="AQ21" i="104"/>
  <c r="AP21" i="104"/>
  <c r="AO21" i="104"/>
  <c r="AN21" i="104"/>
  <c r="AM21" i="104"/>
  <c r="AL21" i="104"/>
  <c r="AK21" i="104"/>
  <c r="CY20" i="104"/>
  <c r="CR20" i="104"/>
  <c r="CP20" i="104"/>
  <c r="DA20" i="104" s="1"/>
  <c r="CO20" i="104"/>
  <c r="CN20" i="104"/>
  <c r="CM20" i="104"/>
  <c r="CL20" i="104"/>
  <c r="CK20" i="104"/>
  <c r="CJ20" i="104"/>
  <c r="CU20" i="104" s="1"/>
  <c r="CI20" i="104"/>
  <c r="CH20" i="104"/>
  <c r="CG20" i="104"/>
  <c r="CE20" i="104"/>
  <c r="CD20" i="104"/>
  <c r="CZ20" i="104" s="1"/>
  <c r="CC20" i="104"/>
  <c r="AF34" i="104" s="1"/>
  <c r="CB20" i="104"/>
  <c r="CX20" i="104" s="1"/>
  <c r="CA20" i="104"/>
  <c r="CW20" i="104" s="1"/>
  <c r="BZ20" i="104"/>
  <c r="CV20" i="104" s="1"/>
  <c r="BY20" i="104"/>
  <c r="BX20" i="104"/>
  <c r="CT20" i="104" s="1"/>
  <c r="BW20" i="104"/>
  <c r="CS20" i="104" s="1"/>
  <c r="BV20" i="104"/>
  <c r="BT20" i="104"/>
  <c r="BS20" i="104"/>
  <c r="BR20" i="104"/>
  <c r="BQ20" i="104"/>
  <c r="BP20" i="104"/>
  <c r="BO20" i="104"/>
  <c r="BN20" i="104"/>
  <c r="BM20" i="104"/>
  <c r="BL20" i="104"/>
  <c r="BK20" i="104"/>
  <c r="BJ20" i="104"/>
  <c r="BC20" i="104"/>
  <c r="K147" i="104" s="1"/>
  <c r="BB20" i="104"/>
  <c r="J147" i="104" s="1"/>
  <c r="AZ20" i="104"/>
  <c r="H147" i="104" s="1"/>
  <c r="AY20" i="104"/>
  <c r="AX20" i="104"/>
  <c r="I147" i="104" s="1"/>
  <c r="AT20" i="104"/>
  <c r="AS20" i="104"/>
  <c r="AR20" i="104"/>
  <c r="AQ20" i="104"/>
  <c r="AP20" i="104"/>
  <c r="AO20" i="104"/>
  <c r="AN20" i="104"/>
  <c r="AM20" i="104"/>
  <c r="AL20" i="104"/>
  <c r="AK20" i="104"/>
  <c r="CW19" i="104"/>
  <c r="CV19" i="104"/>
  <c r="CT19" i="104"/>
  <c r="CS19" i="104"/>
  <c r="CP19" i="104"/>
  <c r="DA19" i="104" s="1"/>
  <c r="CO19" i="104"/>
  <c r="CZ19" i="104" s="1"/>
  <c r="CN19" i="104"/>
  <c r="CY19" i="104" s="1"/>
  <c r="CM19" i="104"/>
  <c r="CX19" i="104" s="1"/>
  <c r="CL19" i="104"/>
  <c r="CK19" i="104"/>
  <c r="CJ19" i="104"/>
  <c r="CI19" i="104"/>
  <c r="CH19" i="104"/>
  <c r="CG19" i="104"/>
  <c r="CE19" i="104"/>
  <c r="CD19" i="104"/>
  <c r="CC19" i="104"/>
  <c r="CB19" i="104"/>
  <c r="CA19" i="104"/>
  <c r="BZ19" i="104"/>
  <c r="BY19" i="104"/>
  <c r="CU19" i="104" s="1"/>
  <c r="BX19" i="104"/>
  <c r="BW19" i="104"/>
  <c r="BV19" i="104"/>
  <c r="BT19" i="104"/>
  <c r="BS19" i="104"/>
  <c r="BR19" i="104"/>
  <c r="BQ19" i="104"/>
  <c r="BP19" i="104"/>
  <c r="BO19" i="104"/>
  <c r="BN19" i="104"/>
  <c r="BM19" i="104"/>
  <c r="BL19" i="104"/>
  <c r="BK19" i="104"/>
  <c r="CR19" i="104" s="1"/>
  <c r="BJ19" i="104"/>
  <c r="BC19" i="104"/>
  <c r="K146" i="104" s="1"/>
  <c r="AZ19" i="104"/>
  <c r="BA19" i="104" s="1"/>
  <c r="AX19" i="104"/>
  <c r="I146" i="104" s="1"/>
  <c r="AT19" i="104"/>
  <c r="AS19" i="104"/>
  <c r="AR19" i="104"/>
  <c r="AQ19" i="104"/>
  <c r="AP19" i="104"/>
  <c r="AO19" i="104"/>
  <c r="BB19" i="104" s="1"/>
  <c r="J146" i="104" s="1"/>
  <c r="AN19" i="104"/>
  <c r="AM19" i="104"/>
  <c r="AL19" i="104"/>
  <c r="AK19" i="104"/>
  <c r="CR18" i="104"/>
  <c r="CP18" i="104"/>
  <c r="CO18" i="104"/>
  <c r="CN18" i="104"/>
  <c r="CM18" i="104"/>
  <c r="CX18" i="104" s="1"/>
  <c r="CL18" i="104"/>
  <c r="CK18" i="104"/>
  <c r="CV18" i="104" s="1"/>
  <c r="CJ18" i="104"/>
  <c r="CU18" i="104" s="1"/>
  <c r="CI18" i="104"/>
  <c r="CH18" i="104"/>
  <c r="CG18" i="104"/>
  <c r="CE18" i="104"/>
  <c r="CD18" i="104"/>
  <c r="CC18" i="104"/>
  <c r="CY18" i="104" s="1"/>
  <c r="CB18" i="104"/>
  <c r="CA18" i="104"/>
  <c r="BZ18" i="104"/>
  <c r="BY18" i="104"/>
  <c r="BX18" i="104"/>
  <c r="CT18" i="104" s="1"/>
  <c r="BW18" i="104"/>
  <c r="CS18" i="104" s="1"/>
  <c r="BV18" i="104"/>
  <c r="BT18" i="104"/>
  <c r="BS18" i="104"/>
  <c r="BR18" i="104"/>
  <c r="BQ18" i="104"/>
  <c r="BP18" i="104"/>
  <c r="CW18" i="104" s="1"/>
  <c r="BO18" i="104"/>
  <c r="BN18" i="104"/>
  <c r="BM18" i="104"/>
  <c r="BL18" i="104"/>
  <c r="BK18" i="104"/>
  <c r="BJ18" i="104"/>
  <c r="BC18" i="104"/>
  <c r="AZ18" i="104"/>
  <c r="BA18" i="104" s="1"/>
  <c r="AY18" i="104"/>
  <c r="AX18" i="104"/>
  <c r="AT18" i="104"/>
  <c r="AS18" i="104"/>
  <c r="AR18" i="104"/>
  <c r="AQ18" i="104"/>
  <c r="AP18" i="104"/>
  <c r="AO18" i="104"/>
  <c r="AN18" i="104"/>
  <c r="AM18" i="104"/>
  <c r="AL18" i="104"/>
  <c r="AK18" i="104"/>
  <c r="CP17" i="104"/>
  <c r="DA17" i="104" s="1"/>
  <c r="CO17" i="104"/>
  <c r="CN17" i="104"/>
  <c r="CM17" i="104"/>
  <c r="CL17" i="104"/>
  <c r="CK17" i="104"/>
  <c r="CJ17" i="104"/>
  <c r="CU17" i="104" s="1"/>
  <c r="CI17" i="104"/>
  <c r="CH17" i="104"/>
  <c r="CS17" i="104" s="1"/>
  <c r="CG17" i="104"/>
  <c r="CE17" i="104"/>
  <c r="CD17" i="104"/>
  <c r="CC17" i="104"/>
  <c r="CB17" i="104"/>
  <c r="CA17" i="104"/>
  <c r="BZ17" i="104"/>
  <c r="CV17" i="104" s="1"/>
  <c r="BY17" i="104"/>
  <c r="BX17" i="104"/>
  <c r="CT17" i="104" s="1"/>
  <c r="BW17" i="104"/>
  <c r="BV17" i="104"/>
  <c r="BT17" i="104"/>
  <c r="BS17" i="104"/>
  <c r="BS36" i="104" s="1"/>
  <c r="U114" i="104" s="1"/>
  <c r="BR17" i="104"/>
  <c r="BR36" i="104" s="1"/>
  <c r="U113" i="104" s="1"/>
  <c r="BQ17" i="104"/>
  <c r="BP17" i="104"/>
  <c r="BO17" i="104"/>
  <c r="BN17" i="104"/>
  <c r="BM17" i="104"/>
  <c r="BL17" i="104"/>
  <c r="BK17" i="104"/>
  <c r="CR17" i="104" s="1"/>
  <c r="BJ17" i="104"/>
  <c r="BC17" i="104"/>
  <c r="K144" i="104" s="1"/>
  <c r="BA17" i="104"/>
  <c r="AZ17" i="104"/>
  <c r="H144" i="104" s="1"/>
  <c r="AY17" i="104"/>
  <c r="AX17" i="104"/>
  <c r="I144" i="104" s="1"/>
  <c r="AT17" i="104"/>
  <c r="AS17" i="104"/>
  <c r="AR17" i="104"/>
  <c r="AQ17" i="104"/>
  <c r="AP17" i="104"/>
  <c r="AO17" i="104"/>
  <c r="BB17" i="104" s="1"/>
  <c r="J144" i="104" s="1"/>
  <c r="AN17" i="104"/>
  <c r="AM17" i="104"/>
  <c r="AL17" i="104"/>
  <c r="AK17" i="104"/>
  <c r="CP16" i="104"/>
  <c r="DA16" i="104" s="1"/>
  <c r="CO16" i="104"/>
  <c r="CN16" i="104"/>
  <c r="CM16" i="104"/>
  <c r="CX16" i="104" s="1"/>
  <c r="CL16" i="104"/>
  <c r="CK16" i="104"/>
  <c r="CV16" i="104" s="1"/>
  <c r="CJ16" i="104"/>
  <c r="CI16" i="104"/>
  <c r="CH16" i="104"/>
  <c r="CG16" i="104"/>
  <c r="CE16" i="104"/>
  <c r="CD16" i="104"/>
  <c r="CZ16" i="104" s="1"/>
  <c r="CC16" i="104"/>
  <c r="CY16" i="104" s="1"/>
  <c r="CB16" i="104"/>
  <c r="CA16" i="104"/>
  <c r="BZ16" i="104"/>
  <c r="BY16" i="104"/>
  <c r="BX16" i="104"/>
  <c r="BW16" i="104"/>
  <c r="CS16" i="104" s="1"/>
  <c r="BV16" i="104"/>
  <c r="BT16" i="104"/>
  <c r="BS16" i="104"/>
  <c r="BR16" i="104"/>
  <c r="BQ16" i="104"/>
  <c r="BP16" i="104"/>
  <c r="BO16" i="104"/>
  <c r="BO36" i="104" s="1"/>
  <c r="U110" i="104" s="1"/>
  <c r="K95" i="104" s="1"/>
  <c r="BN16" i="104"/>
  <c r="BM16" i="104"/>
  <c r="BL16" i="104"/>
  <c r="BK16" i="104"/>
  <c r="CR16" i="104" s="1"/>
  <c r="BJ16" i="104"/>
  <c r="BC16" i="104"/>
  <c r="K143" i="104" s="1"/>
  <c r="BA16" i="104"/>
  <c r="AZ16" i="104"/>
  <c r="H143" i="104" s="1"/>
  <c r="AY16" i="104"/>
  <c r="AX16" i="104"/>
  <c r="I143" i="104" s="1"/>
  <c r="AT16" i="104"/>
  <c r="AS16" i="104"/>
  <c r="AR16" i="104"/>
  <c r="AQ16" i="104"/>
  <c r="AP16" i="104"/>
  <c r="AO16" i="104"/>
  <c r="AN16" i="104"/>
  <c r="AM16" i="104"/>
  <c r="AL16" i="104"/>
  <c r="AK16" i="104"/>
  <c r="DA15" i="104"/>
  <c r="CP15" i="104"/>
  <c r="CO15" i="104"/>
  <c r="CZ15" i="104" s="1"/>
  <c r="CN15" i="104"/>
  <c r="CM15" i="104"/>
  <c r="CX15" i="104" s="1"/>
  <c r="CL15" i="104"/>
  <c r="CK15" i="104"/>
  <c r="CJ15" i="104"/>
  <c r="CU15" i="104" s="1"/>
  <c r="CI15" i="104"/>
  <c r="CH15" i="104"/>
  <c r="CG15" i="104"/>
  <c r="CG31" i="104" s="1"/>
  <c r="CE15" i="104"/>
  <c r="CD15" i="104"/>
  <c r="CC15" i="104"/>
  <c r="CY15" i="104" s="1"/>
  <c r="CB15" i="104"/>
  <c r="CA15" i="104"/>
  <c r="CW15" i="104" s="1"/>
  <c r="BZ15" i="104"/>
  <c r="CV15" i="104" s="1"/>
  <c r="BY15" i="104"/>
  <c r="BX15" i="104"/>
  <c r="BW15" i="104"/>
  <c r="BV15" i="104"/>
  <c r="BT15" i="104"/>
  <c r="BS15" i="104"/>
  <c r="BR15" i="104"/>
  <c r="BQ15" i="104"/>
  <c r="BP15" i="104"/>
  <c r="BO15" i="104"/>
  <c r="BN15" i="104"/>
  <c r="BM15" i="104"/>
  <c r="BL15" i="104"/>
  <c r="BK15" i="104"/>
  <c r="CR15" i="104" s="1"/>
  <c r="BJ15" i="104"/>
  <c r="BC15" i="104"/>
  <c r="K142" i="104" s="1"/>
  <c r="AZ15" i="104"/>
  <c r="BA15" i="104" s="1"/>
  <c r="AX15" i="104"/>
  <c r="AY15" i="104" s="1"/>
  <c r="AT15" i="104"/>
  <c r="AS15" i="104"/>
  <c r="AR15" i="104"/>
  <c r="BB15" i="104" s="1"/>
  <c r="J142" i="104" s="1"/>
  <c r="AQ15" i="104"/>
  <c r="AP15" i="104"/>
  <c r="AO15" i="104"/>
  <c r="AN15" i="104"/>
  <c r="AM15" i="104"/>
  <c r="AL15" i="104"/>
  <c r="AK15" i="104"/>
  <c r="CP14" i="104"/>
  <c r="CO14" i="104"/>
  <c r="CN14" i="104"/>
  <c r="CM14" i="104"/>
  <c r="CL14" i="104"/>
  <c r="CW14" i="104" s="1"/>
  <c r="CK14" i="104"/>
  <c r="CJ14" i="104"/>
  <c r="CU14" i="104" s="1"/>
  <c r="CI14" i="104"/>
  <c r="CH14" i="104"/>
  <c r="CG14" i="104"/>
  <c r="CE14" i="104"/>
  <c r="DA14" i="104" s="1"/>
  <c r="CD14" i="104"/>
  <c r="CZ14" i="104" s="1"/>
  <c r="CC14" i="104"/>
  <c r="CY14" i="104" s="1"/>
  <c r="CB14" i="104"/>
  <c r="CX14" i="104" s="1"/>
  <c r="CA14" i="104"/>
  <c r="BZ14" i="104"/>
  <c r="CV14" i="104" s="1"/>
  <c r="BY14" i="104"/>
  <c r="BX14" i="104"/>
  <c r="CT14" i="104" s="1"/>
  <c r="BW14" i="104"/>
  <c r="CS14" i="104" s="1"/>
  <c r="BV14" i="104"/>
  <c r="BT14" i="104"/>
  <c r="BS14" i="104"/>
  <c r="BR14" i="104"/>
  <c r="BQ14" i="104"/>
  <c r="BP14" i="104"/>
  <c r="BO14" i="104"/>
  <c r="BN14" i="104"/>
  <c r="BM14" i="104"/>
  <c r="BL14" i="104"/>
  <c r="BK14" i="104"/>
  <c r="CR14" i="104" s="1"/>
  <c r="BJ14" i="104"/>
  <c r="BJ32" i="104" s="1"/>
  <c r="BC14" i="104"/>
  <c r="K141" i="104" s="1"/>
  <c r="BB14" i="104"/>
  <c r="J141" i="104" s="1"/>
  <c r="BA14" i="104"/>
  <c r="AZ14" i="104"/>
  <c r="AY14" i="104"/>
  <c r="AX14" i="104"/>
  <c r="I141" i="104" s="1"/>
  <c r="AT14" i="104"/>
  <c r="AS14" i="104"/>
  <c r="AR14" i="104"/>
  <c r="AQ14" i="104"/>
  <c r="AP14" i="104"/>
  <c r="AO14" i="104"/>
  <c r="AN14" i="104"/>
  <c r="AM14" i="104"/>
  <c r="AL14" i="104"/>
  <c r="AK14" i="104"/>
  <c r="CX13" i="104"/>
  <c r="CW13" i="104"/>
  <c r="CV13" i="104"/>
  <c r="CU13" i="104"/>
  <c r="CP13" i="104"/>
  <c r="DA13" i="104" s="1"/>
  <c r="CO13" i="104"/>
  <c r="CZ13" i="104" s="1"/>
  <c r="CN13" i="104"/>
  <c r="CM13" i="104"/>
  <c r="CL13" i="104"/>
  <c r="CK13" i="104"/>
  <c r="CJ13" i="104"/>
  <c r="CI13" i="104"/>
  <c r="CT13" i="104" s="1"/>
  <c r="CH13" i="104"/>
  <c r="CG13" i="104"/>
  <c r="CE13" i="104"/>
  <c r="CD13" i="104"/>
  <c r="CC13" i="104"/>
  <c r="CY13" i="104" s="1"/>
  <c r="CB13" i="104"/>
  <c r="CA13" i="104"/>
  <c r="BZ13" i="104"/>
  <c r="BY13" i="104"/>
  <c r="BX13" i="104"/>
  <c r="BW13" i="104"/>
  <c r="CS13" i="104" s="1"/>
  <c r="BV13" i="104"/>
  <c r="BT13" i="104"/>
  <c r="BS13" i="104"/>
  <c r="BR13" i="104"/>
  <c r="BQ13" i="104"/>
  <c r="BP13" i="104"/>
  <c r="BO13" i="104"/>
  <c r="BN13" i="104"/>
  <c r="BM13" i="104"/>
  <c r="BL13" i="104"/>
  <c r="BK13" i="104"/>
  <c r="CR13" i="104" s="1"/>
  <c r="BJ13" i="104"/>
  <c r="BC13" i="104"/>
  <c r="BB13" i="104"/>
  <c r="AZ13" i="104"/>
  <c r="BA13" i="104" s="1"/>
  <c r="AX13" i="104"/>
  <c r="AY13" i="104" s="1"/>
  <c r="AT13" i="104"/>
  <c r="AS13" i="104"/>
  <c r="AR13" i="104"/>
  <c r="AQ13" i="104"/>
  <c r="AP13" i="104"/>
  <c r="AO13" i="104"/>
  <c r="AN13" i="104"/>
  <c r="AM13" i="104"/>
  <c r="AL13" i="104"/>
  <c r="AK13" i="104"/>
  <c r="CR12" i="104"/>
  <c r="CP12" i="104"/>
  <c r="CO12" i="104"/>
  <c r="CZ12" i="104" s="1"/>
  <c r="CN12" i="104"/>
  <c r="CM12" i="104"/>
  <c r="CX12" i="104" s="1"/>
  <c r="CL12" i="104"/>
  <c r="CW12" i="104" s="1"/>
  <c r="CK12" i="104"/>
  <c r="CJ12" i="104"/>
  <c r="CI12" i="104"/>
  <c r="CH12" i="104"/>
  <c r="CG12" i="104"/>
  <c r="CE12" i="104"/>
  <c r="CD12" i="104"/>
  <c r="CD36" i="104" s="1"/>
  <c r="T114" i="104" s="1"/>
  <c r="CC12" i="104"/>
  <c r="CB12" i="104"/>
  <c r="CA12" i="104"/>
  <c r="BZ12" i="104"/>
  <c r="BY12" i="104"/>
  <c r="BX12" i="104"/>
  <c r="BW12" i="104"/>
  <c r="BV12" i="104"/>
  <c r="BT12" i="104"/>
  <c r="BT36" i="104" s="1"/>
  <c r="U115" i="104" s="1"/>
  <c r="BS12" i="104"/>
  <c r="BR12" i="104"/>
  <c r="BQ12" i="104"/>
  <c r="BP12" i="104"/>
  <c r="BO12" i="104"/>
  <c r="BN12" i="104"/>
  <c r="BN36" i="104" s="1"/>
  <c r="U109" i="104" s="1"/>
  <c r="J95" i="104" s="1"/>
  <c r="BM12" i="104"/>
  <c r="BM36" i="104" s="1"/>
  <c r="U108" i="104" s="1"/>
  <c r="I95" i="104" s="1"/>
  <c r="BL12" i="104"/>
  <c r="BL36" i="104" s="1"/>
  <c r="U107" i="104" s="1"/>
  <c r="H95" i="104" s="1"/>
  <c r="BK12" i="104"/>
  <c r="BK36" i="104" s="1"/>
  <c r="U106" i="104" s="1"/>
  <c r="G95" i="104" s="1"/>
  <c r="BJ12" i="104"/>
  <c r="BC12" i="104"/>
  <c r="K139" i="104" s="1"/>
  <c r="BA12" i="104"/>
  <c r="AZ12" i="104"/>
  <c r="H139" i="104" s="1"/>
  <c r="AX12" i="104"/>
  <c r="AT12" i="104"/>
  <c r="AS12" i="104"/>
  <c r="AR12" i="104"/>
  <c r="AQ12" i="104"/>
  <c r="AP12" i="104"/>
  <c r="BB12" i="104" s="1"/>
  <c r="J139" i="104" s="1"/>
  <c r="AO12" i="104"/>
  <c r="AN12" i="104"/>
  <c r="AM12" i="104"/>
  <c r="AL12" i="104"/>
  <c r="AK12" i="104"/>
  <c r="CS11" i="104"/>
  <c r="CR11" i="104"/>
  <c r="CP11" i="104"/>
  <c r="CO11" i="104"/>
  <c r="CZ11" i="104" s="1"/>
  <c r="CN11" i="104"/>
  <c r="CM11" i="104"/>
  <c r="CL11" i="104"/>
  <c r="CW11" i="104" s="1"/>
  <c r="CK11" i="104"/>
  <c r="CJ11" i="104"/>
  <c r="CU11" i="104" s="1"/>
  <c r="CI11" i="104"/>
  <c r="CT11" i="104" s="1"/>
  <c r="CH11" i="104"/>
  <c r="CG11" i="104"/>
  <c r="CE11" i="104"/>
  <c r="CD11" i="104"/>
  <c r="CC11" i="104"/>
  <c r="CB11" i="104"/>
  <c r="CX11" i="104" s="1"/>
  <c r="CA11" i="104"/>
  <c r="BZ11" i="104"/>
  <c r="CV11" i="104" s="1"/>
  <c r="BY11" i="104"/>
  <c r="BX11" i="104"/>
  <c r="BW11" i="104"/>
  <c r="BV11" i="104"/>
  <c r="BT11" i="104"/>
  <c r="BS11" i="104"/>
  <c r="BR11" i="104"/>
  <c r="BQ11" i="104"/>
  <c r="BP11" i="104"/>
  <c r="BO11" i="104"/>
  <c r="BN11" i="104"/>
  <c r="BM11" i="104"/>
  <c r="BL11" i="104"/>
  <c r="BK11" i="104"/>
  <c r="BJ11" i="104"/>
  <c r="BC11" i="104"/>
  <c r="K138" i="104" s="1"/>
  <c r="BA11" i="104"/>
  <c r="AZ11" i="104"/>
  <c r="H138" i="104" s="1"/>
  <c r="AX11" i="104"/>
  <c r="I138" i="104" s="1"/>
  <c r="AT11" i="104"/>
  <c r="AS11" i="104"/>
  <c r="AR11" i="104"/>
  <c r="AQ11" i="104"/>
  <c r="AP11" i="104"/>
  <c r="AO11" i="104"/>
  <c r="BB11" i="104" s="1"/>
  <c r="J138" i="104" s="1"/>
  <c r="AN11" i="104"/>
  <c r="AM11" i="104"/>
  <c r="AL11" i="104"/>
  <c r="AK11" i="104"/>
  <c r="CP10" i="104"/>
  <c r="CO10" i="104"/>
  <c r="CZ10" i="104" s="1"/>
  <c r="CN10" i="104"/>
  <c r="CM10" i="104"/>
  <c r="CL10" i="104"/>
  <c r="CK10" i="104"/>
  <c r="CJ10" i="104"/>
  <c r="CI10" i="104"/>
  <c r="CT10" i="104" s="1"/>
  <c r="CH10" i="104"/>
  <c r="CG10" i="104"/>
  <c r="CE10" i="104"/>
  <c r="DA10" i="104" s="1"/>
  <c r="CD10" i="104"/>
  <c r="CC10" i="104"/>
  <c r="CB10" i="104"/>
  <c r="CA10" i="104"/>
  <c r="BZ10" i="104"/>
  <c r="BY10" i="104"/>
  <c r="CU10" i="104" s="1"/>
  <c r="BX10" i="104"/>
  <c r="BW10" i="104"/>
  <c r="CS10" i="104" s="1"/>
  <c r="BV10" i="104"/>
  <c r="BT10" i="104"/>
  <c r="BS10" i="104"/>
  <c r="BR10" i="104"/>
  <c r="BQ10" i="104"/>
  <c r="BP10" i="104"/>
  <c r="BO10" i="104"/>
  <c r="BN10" i="104"/>
  <c r="BM10" i="104"/>
  <c r="BL10" i="104"/>
  <c r="BK10" i="104"/>
  <c r="CR10" i="104" s="1"/>
  <c r="BJ10" i="104"/>
  <c r="BC10" i="104"/>
  <c r="K137" i="104" s="1"/>
  <c r="BA10" i="104"/>
  <c r="AZ10" i="104"/>
  <c r="H137" i="104" s="1"/>
  <c r="AY10" i="104"/>
  <c r="AX10" i="104"/>
  <c r="I137" i="104" s="1"/>
  <c r="AT10" i="104"/>
  <c r="AS10" i="104"/>
  <c r="AR10" i="104"/>
  <c r="AQ10" i="104"/>
  <c r="AP10" i="104"/>
  <c r="AO10" i="104"/>
  <c r="AN10" i="104"/>
  <c r="AM10" i="104"/>
  <c r="AL10" i="104"/>
  <c r="AK10" i="104"/>
  <c r="CR9" i="104"/>
  <c r="CP9" i="104"/>
  <c r="CO9" i="104"/>
  <c r="CZ9" i="104" s="1"/>
  <c r="CN9" i="104"/>
  <c r="CM9" i="104"/>
  <c r="CL9" i="104"/>
  <c r="CW9" i="104" s="1"/>
  <c r="CK9" i="104"/>
  <c r="CV9" i="104" s="1"/>
  <c r="CJ9" i="104"/>
  <c r="CU9" i="104" s="1"/>
  <c r="CI9" i="104"/>
  <c r="CH9" i="104"/>
  <c r="CS9" i="104" s="1"/>
  <c r="CG9" i="104"/>
  <c r="CE9" i="104"/>
  <c r="DA9" i="104" s="1"/>
  <c r="CD9" i="104"/>
  <c r="CC9" i="104"/>
  <c r="CY9" i="104" s="1"/>
  <c r="CB9" i="104"/>
  <c r="CX9" i="104" s="1"/>
  <c r="CA9" i="104"/>
  <c r="BZ9" i="104"/>
  <c r="BY9" i="104"/>
  <c r="BX9" i="104"/>
  <c r="BW9" i="104"/>
  <c r="BV9" i="104"/>
  <c r="BT9" i="104"/>
  <c r="BS9" i="104"/>
  <c r="BR9" i="104"/>
  <c r="BQ9" i="104"/>
  <c r="BP9" i="104"/>
  <c r="BO9" i="104"/>
  <c r="BN9" i="104"/>
  <c r="BM9" i="104"/>
  <c r="BM31" i="104" s="1"/>
  <c r="BL9" i="104"/>
  <c r="BL32" i="104" s="1"/>
  <c r="BK9" i="104"/>
  <c r="BJ9" i="104"/>
  <c r="BC9" i="104"/>
  <c r="K136" i="104" s="1"/>
  <c r="AZ9" i="104"/>
  <c r="BA9" i="104" s="1"/>
  <c r="AX9" i="104"/>
  <c r="AY9" i="104" s="1"/>
  <c r="AT9" i="104"/>
  <c r="AS9" i="104"/>
  <c r="AR9" i="104"/>
  <c r="AQ9" i="104"/>
  <c r="AP9" i="104"/>
  <c r="AO9" i="104"/>
  <c r="AN9" i="104"/>
  <c r="AM9" i="104"/>
  <c r="AL9" i="104"/>
  <c r="BB9" i="104" s="1"/>
  <c r="J136" i="104" s="1"/>
  <c r="AK9" i="104"/>
  <c r="DA8" i="104"/>
  <c r="CZ8" i="104"/>
  <c r="CP8" i="104"/>
  <c r="CO8" i="104"/>
  <c r="CN8" i="104"/>
  <c r="CY8" i="104" s="1"/>
  <c r="CM8" i="104"/>
  <c r="CL8" i="104"/>
  <c r="CW8" i="104" s="1"/>
  <c r="CK8" i="104"/>
  <c r="CJ8" i="104"/>
  <c r="CI8" i="104"/>
  <c r="CT8" i="104" s="1"/>
  <c r="CH8" i="104"/>
  <c r="CG8" i="104"/>
  <c r="CG32" i="104" s="1" a="1"/>
  <c r="CG32" i="104" s="1"/>
  <c r="C41" i="104" s="1"/>
  <c r="CE8" i="104"/>
  <c r="CE32" i="104" s="1"/>
  <c r="CD8" i="104"/>
  <c r="CC8" i="104"/>
  <c r="CB8" i="104"/>
  <c r="CX8" i="104" s="1"/>
  <c r="CA8" i="104"/>
  <c r="BZ8" i="104"/>
  <c r="CV8" i="104" s="1"/>
  <c r="BY8" i="104"/>
  <c r="CU8" i="104" s="1"/>
  <c r="BX8" i="104"/>
  <c r="BW8" i="104"/>
  <c r="BV8" i="104"/>
  <c r="BT8" i="104"/>
  <c r="BS8" i="104"/>
  <c r="BR8" i="104"/>
  <c r="BQ8" i="104"/>
  <c r="BP8" i="104"/>
  <c r="BO8" i="104"/>
  <c r="BN8" i="104"/>
  <c r="BM8" i="104"/>
  <c r="BL8" i="104"/>
  <c r="BL31" i="104" s="1"/>
  <c r="BK8" i="104"/>
  <c r="CR8" i="104" s="1"/>
  <c r="BJ8" i="104"/>
  <c r="BC8" i="104"/>
  <c r="K135" i="104" s="1"/>
  <c r="BA8" i="104"/>
  <c r="AZ8" i="104"/>
  <c r="AY8" i="104"/>
  <c r="AX8" i="104"/>
  <c r="AT8" i="104"/>
  <c r="AS8" i="104"/>
  <c r="AR8" i="104"/>
  <c r="AQ8" i="104"/>
  <c r="AP8" i="104"/>
  <c r="AO8" i="104"/>
  <c r="BB8" i="104" s="1"/>
  <c r="AN8" i="104"/>
  <c r="AM8" i="104"/>
  <c r="AL8" i="104"/>
  <c r="AK8" i="104"/>
  <c r="CR7" i="104"/>
  <c r="CP7" i="104"/>
  <c r="CO7" i="104"/>
  <c r="CN7" i="104"/>
  <c r="CM7" i="104"/>
  <c r="CL7" i="104"/>
  <c r="CK7" i="104"/>
  <c r="CV7" i="104" s="1"/>
  <c r="CJ7" i="104"/>
  <c r="CI7" i="104"/>
  <c r="CT7" i="104" s="1"/>
  <c r="CH7" i="104"/>
  <c r="CG7" i="104"/>
  <c r="CE7" i="104"/>
  <c r="DA7" i="104" s="1"/>
  <c r="CD7" i="104"/>
  <c r="CZ7" i="104" s="1"/>
  <c r="CC7" i="104"/>
  <c r="CY7" i="104" s="1"/>
  <c r="CB7" i="104"/>
  <c r="CX7" i="104" s="1"/>
  <c r="CA7" i="104"/>
  <c r="CW7" i="104" s="1"/>
  <c r="BZ7" i="104"/>
  <c r="BY7" i="104"/>
  <c r="CU7" i="104" s="1"/>
  <c r="BX7" i="104"/>
  <c r="BW7" i="104"/>
  <c r="CS7" i="104" s="1"/>
  <c r="BV7" i="104"/>
  <c r="BT7" i="104"/>
  <c r="BS7" i="104"/>
  <c r="BR7" i="104"/>
  <c r="BQ7" i="104"/>
  <c r="BP7" i="104"/>
  <c r="BO7" i="104"/>
  <c r="BN7" i="104"/>
  <c r="BM7" i="104"/>
  <c r="BL7" i="104"/>
  <c r="BK7" i="104"/>
  <c r="BJ7" i="104"/>
  <c r="BC7" i="104"/>
  <c r="K134" i="104" s="1"/>
  <c r="BB7" i="104"/>
  <c r="J134" i="104" s="1"/>
  <c r="BA7" i="104"/>
  <c r="AZ7" i="104"/>
  <c r="H134" i="104" s="1"/>
  <c r="AX7" i="104"/>
  <c r="AY7" i="104" s="1"/>
  <c r="AT7" i="104"/>
  <c r="AS7" i="104"/>
  <c r="AR7" i="104"/>
  <c r="AQ7" i="104"/>
  <c r="AP7" i="104"/>
  <c r="AO7" i="104"/>
  <c r="AN7" i="104"/>
  <c r="AM7" i="104"/>
  <c r="AL7" i="104"/>
  <c r="AK7" i="104"/>
  <c r="DA6" i="104"/>
  <c r="CW6" i="104"/>
  <c r="CV6" i="104"/>
  <c r="CU6" i="104"/>
  <c r="CT6" i="104"/>
  <c r="CR6" i="104"/>
  <c r="CP6" i="104"/>
  <c r="CO6" i="104"/>
  <c r="CZ6" i="104" s="1"/>
  <c r="CN6" i="104"/>
  <c r="CY6" i="104" s="1"/>
  <c r="CM6" i="104"/>
  <c r="CL6" i="104"/>
  <c r="CK6" i="104"/>
  <c r="CJ6" i="104"/>
  <c r="CI6" i="104"/>
  <c r="CH6" i="104"/>
  <c r="CS6" i="104" s="1"/>
  <c r="CG6" i="104"/>
  <c r="CE6" i="104"/>
  <c r="CD6" i="104"/>
  <c r="CC6" i="104"/>
  <c r="CB6" i="104"/>
  <c r="CX6" i="104" s="1"/>
  <c r="CA6" i="104"/>
  <c r="BZ6" i="104"/>
  <c r="BY6" i="104"/>
  <c r="BX6" i="104"/>
  <c r="BW6" i="104"/>
  <c r="BV6" i="104"/>
  <c r="BT6" i="104"/>
  <c r="BS6" i="104"/>
  <c r="BR6" i="104"/>
  <c r="BQ6" i="104"/>
  <c r="BP6" i="104"/>
  <c r="BO6" i="104"/>
  <c r="BN6" i="104"/>
  <c r="BM6" i="104"/>
  <c r="BL6" i="104"/>
  <c r="BK6" i="104"/>
  <c r="BJ6" i="104"/>
  <c r="BC6" i="104"/>
  <c r="K133" i="104" s="1"/>
  <c r="AZ6" i="104"/>
  <c r="AY6" i="104"/>
  <c r="AX6" i="104"/>
  <c r="I133" i="104" s="1"/>
  <c r="AT6" i="104"/>
  <c r="AS6" i="104"/>
  <c r="AR6" i="104"/>
  <c r="AQ6" i="104"/>
  <c r="AP6" i="104"/>
  <c r="AO6" i="104"/>
  <c r="BB6" i="104" s="1"/>
  <c r="J133" i="104" s="1"/>
  <c r="AN6" i="104"/>
  <c r="AM6" i="104"/>
  <c r="AL6" i="104"/>
  <c r="AK6" i="104"/>
  <c r="CR5" i="104"/>
  <c r="CP5" i="104"/>
  <c r="CO5" i="104"/>
  <c r="CN5" i="104"/>
  <c r="CY5" i="104" s="1"/>
  <c r="CM5" i="104"/>
  <c r="CX5" i="104" s="1"/>
  <c r="CL5" i="104"/>
  <c r="CW5" i="104" s="1"/>
  <c r="CK5" i="104"/>
  <c r="CV5" i="104" s="1"/>
  <c r="CJ5" i="104"/>
  <c r="CI5" i="104"/>
  <c r="CH5" i="104"/>
  <c r="CG5" i="104"/>
  <c r="CE5" i="104"/>
  <c r="CD5" i="104"/>
  <c r="CZ5" i="104" s="1"/>
  <c r="CC5" i="104"/>
  <c r="CB5" i="104"/>
  <c r="CA5" i="104"/>
  <c r="BZ5" i="104"/>
  <c r="BY5" i="104"/>
  <c r="CU5" i="104" s="1"/>
  <c r="BX5" i="104"/>
  <c r="BW5" i="104"/>
  <c r="BW35" i="104" s="1"/>
  <c r="R107" i="104" s="1"/>
  <c r="H94" i="104" s="1"/>
  <c r="BV5" i="104"/>
  <c r="BV35" i="104" s="1"/>
  <c r="R106" i="104" s="1"/>
  <c r="G94" i="104" s="1"/>
  <c r="BT5" i="104"/>
  <c r="BS5" i="104"/>
  <c r="BR5" i="104"/>
  <c r="BQ5" i="104"/>
  <c r="BP5" i="104"/>
  <c r="BO5" i="104"/>
  <c r="BN5" i="104"/>
  <c r="BM5" i="104"/>
  <c r="BL5" i="104"/>
  <c r="BK5" i="104"/>
  <c r="BJ5" i="104"/>
  <c r="BC5" i="104"/>
  <c r="K132" i="104" s="1"/>
  <c r="AZ5" i="104"/>
  <c r="H132" i="104" s="1"/>
  <c r="AX5" i="104"/>
  <c r="I132" i="104" s="1"/>
  <c r="AT5" i="104"/>
  <c r="AS5" i="104"/>
  <c r="AR5" i="104"/>
  <c r="AQ5" i="104"/>
  <c r="AP5" i="104"/>
  <c r="AO5" i="104"/>
  <c r="AN5" i="104"/>
  <c r="AM5" i="104"/>
  <c r="AL5" i="104"/>
  <c r="AK5" i="104"/>
  <c r="CR4" i="104"/>
  <c r="CP4" i="104"/>
  <c r="CO4" i="104"/>
  <c r="CN4" i="104"/>
  <c r="CM4" i="104"/>
  <c r="CX4" i="104" s="1"/>
  <c r="CL4" i="104"/>
  <c r="CK4" i="104"/>
  <c r="CV4" i="104" s="1"/>
  <c r="CJ4" i="104"/>
  <c r="CU4" i="104" s="1"/>
  <c r="CI4" i="104"/>
  <c r="CH4" i="104"/>
  <c r="CS4" i="104" s="1"/>
  <c r="CG4" i="104"/>
  <c r="CE4" i="104"/>
  <c r="CD4" i="104"/>
  <c r="CC4" i="104"/>
  <c r="CB4" i="104"/>
  <c r="CA4" i="104"/>
  <c r="CW4" i="104" s="1"/>
  <c r="BZ4" i="104"/>
  <c r="BY4" i="104"/>
  <c r="BX4" i="104"/>
  <c r="BW4" i="104"/>
  <c r="BV4" i="104"/>
  <c r="BT4" i="104"/>
  <c r="BS4" i="104"/>
  <c r="BS33" i="104" s="1"/>
  <c r="BR4" i="104"/>
  <c r="BR33" i="104" s="1"/>
  <c r="BQ4" i="104"/>
  <c r="BP4" i="104"/>
  <c r="BO4" i="104"/>
  <c r="BN4" i="104"/>
  <c r="BM4" i="104"/>
  <c r="CT4" i="104" s="1"/>
  <c r="BL4" i="104"/>
  <c r="BK4" i="104"/>
  <c r="BJ4" i="104"/>
  <c r="BC4" i="104"/>
  <c r="K131" i="104" s="1"/>
  <c r="AZ4" i="104"/>
  <c r="BA4" i="104" s="1"/>
  <c r="AX4" i="104"/>
  <c r="AY4" i="104" s="1"/>
  <c r="AT4" i="104"/>
  <c r="AS4" i="104"/>
  <c r="AR4" i="104"/>
  <c r="AQ4" i="104"/>
  <c r="AP4" i="104"/>
  <c r="AO4" i="104"/>
  <c r="AN4" i="104"/>
  <c r="AM4" i="104"/>
  <c r="AL4" i="104"/>
  <c r="AK4" i="104"/>
  <c r="CP3" i="104"/>
  <c r="CO3" i="104"/>
  <c r="CN3" i="104"/>
  <c r="CN32" i="104" s="1" a="1"/>
  <c r="CN32" i="104" s="1"/>
  <c r="C48" i="104" s="1"/>
  <c r="CM3" i="104"/>
  <c r="CL3" i="104"/>
  <c r="CK3" i="104"/>
  <c r="CK33" i="104" s="1" a="1"/>
  <c r="CK33" i="104" s="1"/>
  <c r="K45" i="104" s="1"/>
  <c r="CJ3" i="104"/>
  <c r="CJ33" i="104" s="1" a="1"/>
  <c r="CJ33" i="104" s="1"/>
  <c r="K44" i="104" s="1"/>
  <c r="CI3" i="104"/>
  <c r="CH3" i="104"/>
  <c r="CG3" i="104"/>
  <c r="CE3" i="104"/>
  <c r="CD3" i="104"/>
  <c r="CC3" i="104"/>
  <c r="CB3" i="104"/>
  <c r="CA3" i="104"/>
  <c r="BZ3" i="104"/>
  <c r="BY3" i="104"/>
  <c r="BX3" i="104"/>
  <c r="BW3" i="104"/>
  <c r="BW32" i="104" s="1"/>
  <c r="BV3" i="104"/>
  <c r="BT3" i="104"/>
  <c r="BS3" i="104"/>
  <c r="BR3" i="104"/>
  <c r="BR35" i="104" s="1"/>
  <c r="S113" i="104" s="1"/>
  <c r="BQ3" i="104"/>
  <c r="BP3" i="104"/>
  <c r="BO3" i="104"/>
  <c r="BN3" i="104"/>
  <c r="BN31" i="104" s="1"/>
  <c r="BM3" i="104"/>
  <c r="BL3" i="104"/>
  <c r="BK3" i="104"/>
  <c r="BJ3" i="104"/>
  <c r="BC3" i="104"/>
  <c r="AZ3" i="104"/>
  <c r="BA3" i="104" s="1"/>
  <c r="AY3" i="104"/>
  <c r="AX3" i="104"/>
  <c r="AT3" i="104"/>
  <c r="AS3" i="104"/>
  <c r="AR3" i="104"/>
  <c r="AQ3" i="104"/>
  <c r="AP3" i="104"/>
  <c r="AO3" i="104"/>
  <c r="AN3" i="104"/>
  <c r="AM3" i="104"/>
  <c r="AL3" i="104"/>
  <c r="AK3" i="104"/>
  <c r="K156" i="103"/>
  <c r="I156" i="103"/>
  <c r="H156" i="103"/>
  <c r="I155" i="103"/>
  <c r="H155" i="103"/>
  <c r="K151" i="103"/>
  <c r="I151" i="103"/>
  <c r="H151" i="103"/>
  <c r="K150" i="103"/>
  <c r="I150" i="103"/>
  <c r="H150" i="103"/>
  <c r="K145" i="103"/>
  <c r="J145" i="103"/>
  <c r="H145" i="103"/>
  <c r="I141" i="103"/>
  <c r="H141" i="103"/>
  <c r="K140" i="103"/>
  <c r="J140" i="103"/>
  <c r="K136" i="103"/>
  <c r="I136" i="103"/>
  <c r="H136" i="103"/>
  <c r="I135" i="103"/>
  <c r="H135" i="103"/>
  <c r="K131" i="103"/>
  <c r="I131" i="103"/>
  <c r="H131" i="103"/>
  <c r="K130" i="103"/>
  <c r="I130" i="103"/>
  <c r="H130" i="103"/>
  <c r="T108" i="103"/>
  <c r="I96" i="103" s="1"/>
  <c r="B64" i="103"/>
  <c r="B63" i="103"/>
  <c r="B62" i="103"/>
  <c r="R38" i="103"/>
  <c r="Q38" i="103"/>
  <c r="P38" i="103"/>
  <c r="O38" i="103"/>
  <c r="N38" i="103"/>
  <c r="M38" i="103"/>
  <c r="L38" i="103"/>
  <c r="K38" i="103"/>
  <c r="J38" i="103"/>
  <c r="I38" i="103"/>
  <c r="BW35" i="103"/>
  <c r="R107" i="103" s="1"/>
  <c r="H94" i="103" s="1"/>
  <c r="AH33" i="103"/>
  <c r="AG33" i="103"/>
  <c r="AF33" i="103"/>
  <c r="AE33" i="103"/>
  <c r="AD33" i="103"/>
  <c r="AC33" i="103"/>
  <c r="AB33" i="103"/>
  <c r="AA33" i="103"/>
  <c r="Z33" i="103"/>
  <c r="Y33" i="103"/>
  <c r="R33" i="103"/>
  <c r="Q33" i="103"/>
  <c r="P33" i="103"/>
  <c r="O33" i="103"/>
  <c r="N33" i="103"/>
  <c r="M33" i="103"/>
  <c r="L33" i="103"/>
  <c r="K33" i="103"/>
  <c r="J33" i="103"/>
  <c r="I33" i="103"/>
  <c r="H33" i="103"/>
  <c r="BK32" i="103"/>
  <c r="AH32" i="103"/>
  <c r="AG32" i="103"/>
  <c r="AF32" i="103"/>
  <c r="AE32" i="103"/>
  <c r="AD32" i="103"/>
  <c r="AC32" i="103"/>
  <c r="AB32" i="103"/>
  <c r="AA32" i="103"/>
  <c r="Z32" i="103"/>
  <c r="Y32" i="103"/>
  <c r="R32" i="103"/>
  <c r="Q32" i="103"/>
  <c r="P32" i="103"/>
  <c r="O32" i="103"/>
  <c r="N32" i="103"/>
  <c r="M32" i="103"/>
  <c r="L32" i="103"/>
  <c r="K32" i="103"/>
  <c r="J32" i="103"/>
  <c r="I32" i="103"/>
  <c r="H32" i="103"/>
  <c r="CG31" i="103"/>
  <c r="BM31" i="103"/>
  <c r="AH31" i="103"/>
  <c r="AG31" i="103"/>
  <c r="AF31" i="103"/>
  <c r="AE31" i="103"/>
  <c r="AD31" i="103"/>
  <c r="AC31" i="103"/>
  <c r="AB31" i="103"/>
  <c r="AA31" i="103"/>
  <c r="Z31" i="103"/>
  <c r="Y31" i="103"/>
  <c r="R31" i="103"/>
  <c r="Q31" i="103"/>
  <c r="P31" i="103"/>
  <c r="O31" i="103"/>
  <c r="N31" i="103"/>
  <c r="M31" i="103"/>
  <c r="L31" i="103"/>
  <c r="K31" i="103"/>
  <c r="J31" i="103"/>
  <c r="I31" i="103"/>
  <c r="H31" i="103"/>
  <c r="CS30" i="103"/>
  <c r="CP30" i="103"/>
  <c r="DA30" i="103" s="1"/>
  <c r="CO30" i="103"/>
  <c r="CZ30" i="103" s="1"/>
  <c r="CN30" i="103"/>
  <c r="CY30" i="103" s="1"/>
  <c r="CM30" i="103"/>
  <c r="CL30" i="103"/>
  <c r="CK30" i="103"/>
  <c r="CJ30" i="103"/>
  <c r="CU30" i="103" s="1"/>
  <c r="CI30" i="103"/>
  <c r="CT30" i="103" s="1"/>
  <c r="CH30" i="103"/>
  <c r="CG30" i="103"/>
  <c r="CE30" i="103"/>
  <c r="CD30" i="103"/>
  <c r="CC30" i="103"/>
  <c r="CB30" i="103"/>
  <c r="CA30" i="103"/>
  <c r="BZ30" i="103"/>
  <c r="BY30" i="103"/>
  <c r="BX30" i="103"/>
  <c r="BW30" i="103"/>
  <c r="BV30" i="103"/>
  <c r="CR30" i="103" s="1"/>
  <c r="BT30" i="103"/>
  <c r="BS30" i="103"/>
  <c r="BR30" i="103"/>
  <c r="BQ30" i="103"/>
  <c r="BP30" i="103"/>
  <c r="BO30" i="103"/>
  <c r="BN30" i="103"/>
  <c r="BM30" i="103"/>
  <c r="BL30" i="103"/>
  <c r="BK30" i="103"/>
  <c r="BJ30" i="103"/>
  <c r="BC30" i="103"/>
  <c r="K157" i="103" s="1"/>
  <c r="BA30" i="103"/>
  <c r="AZ30" i="103"/>
  <c r="H157" i="103" s="1"/>
  <c r="AX30" i="103"/>
  <c r="AY30" i="103" s="1"/>
  <c r="AT30" i="103"/>
  <c r="AS30" i="103"/>
  <c r="AR30" i="103"/>
  <c r="AQ30" i="103"/>
  <c r="AP30" i="103"/>
  <c r="AO30" i="103"/>
  <c r="AN30" i="103"/>
  <c r="AM30" i="103"/>
  <c r="AL30" i="103"/>
  <c r="AK30" i="103"/>
  <c r="CR29" i="103"/>
  <c r="CP29" i="103"/>
  <c r="CO29" i="103"/>
  <c r="CZ29" i="103" s="1"/>
  <c r="CN29" i="103"/>
  <c r="CY29" i="103" s="1"/>
  <c r="CM29" i="103"/>
  <c r="CX29" i="103" s="1"/>
  <c r="CL29" i="103"/>
  <c r="CW29" i="103" s="1"/>
  <c r="CK29" i="103"/>
  <c r="CV29" i="103" s="1"/>
  <c r="CJ29" i="103"/>
  <c r="CU29" i="103" s="1"/>
  <c r="CI29" i="103"/>
  <c r="CT29" i="103" s="1"/>
  <c r="CH29" i="103"/>
  <c r="CS29" i="103" s="1"/>
  <c r="CG29" i="103"/>
  <c r="CE29" i="103"/>
  <c r="DA29" i="103" s="1"/>
  <c r="CD29" i="103"/>
  <c r="CC29" i="103"/>
  <c r="CB29" i="103"/>
  <c r="CA29" i="103"/>
  <c r="BZ29" i="103"/>
  <c r="BY29" i="103"/>
  <c r="BX29" i="103"/>
  <c r="BW29" i="103"/>
  <c r="BV29" i="103"/>
  <c r="BT29" i="103"/>
  <c r="BS29" i="103"/>
  <c r="BR29" i="103"/>
  <c r="BQ29" i="103"/>
  <c r="BP29" i="103"/>
  <c r="BO29" i="103"/>
  <c r="BN29" i="103"/>
  <c r="BM29" i="103"/>
  <c r="BL29" i="103"/>
  <c r="BK29" i="103"/>
  <c r="BJ29" i="103"/>
  <c r="BC29" i="103"/>
  <c r="AZ29" i="103"/>
  <c r="BA29" i="103" s="1"/>
  <c r="AX29" i="103"/>
  <c r="AY29" i="103" s="1"/>
  <c r="AT29" i="103"/>
  <c r="AS29" i="103"/>
  <c r="AR29" i="103"/>
  <c r="AQ29" i="103"/>
  <c r="AP29" i="103"/>
  <c r="AO29" i="103"/>
  <c r="AN29" i="103"/>
  <c r="AM29" i="103"/>
  <c r="AL29" i="103"/>
  <c r="AK29" i="103"/>
  <c r="DA28" i="103"/>
  <c r="CZ28" i="103"/>
  <c r="CP28" i="103"/>
  <c r="CO28" i="103"/>
  <c r="CN28" i="103"/>
  <c r="CY28" i="103" s="1"/>
  <c r="CM28" i="103"/>
  <c r="CL28" i="103"/>
  <c r="CW28" i="103" s="1"/>
  <c r="CK28" i="103"/>
  <c r="CV28" i="103" s="1"/>
  <c r="CJ28" i="103"/>
  <c r="CU28" i="103" s="1"/>
  <c r="CI28" i="103"/>
  <c r="CT28" i="103" s="1"/>
  <c r="CH28" i="103"/>
  <c r="CS28" i="103" s="1"/>
  <c r="CG28" i="103"/>
  <c r="CE28" i="103"/>
  <c r="CD28" i="103"/>
  <c r="CC28" i="103"/>
  <c r="CB28" i="103"/>
  <c r="CX28" i="103" s="1"/>
  <c r="CA28" i="103"/>
  <c r="BZ28" i="103"/>
  <c r="BY28" i="103"/>
  <c r="BX28" i="103"/>
  <c r="BW28" i="103"/>
  <c r="BV28" i="103"/>
  <c r="BT28" i="103"/>
  <c r="BS28" i="103"/>
  <c r="BR28" i="103"/>
  <c r="BQ28" i="103"/>
  <c r="BP28" i="103"/>
  <c r="BO28" i="103"/>
  <c r="BN28" i="103"/>
  <c r="BM28" i="103"/>
  <c r="BL28" i="103"/>
  <c r="BK28" i="103"/>
  <c r="CR28" i="103" s="1"/>
  <c r="BJ28" i="103"/>
  <c r="BC28" i="103"/>
  <c r="K155" i="103" s="1"/>
  <c r="AZ28" i="103"/>
  <c r="BA28" i="103" s="1"/>
  <c r="AY28" i="103"/>
  <c r="AX28" i="103"/>
  <c r="AT28" i="103"/>
  <c r="AS28" i="103"/>
  <c r="AR28" i="103"/>
  <c r="AQ28" i="103"/>
  <c r="AP28" i="103"/>
  <c r="AO28" i="103"/>
  <c r="BB28" i="103" s="1"/>
  <c r="J155" i="103" s="1"/>
  <c r="AN28" i="103"/>
  <c r="AM28" i="103"/>
  <c r="AL28" i="103"/>
  <c r="AK28" i="103"/>
  <c r="CZ27" i="103"/>
  <c r="CP27" i="103"/>
  <c r="CO27" i="103"/>
  <c r="CN27" i="103"/>
  <c r="CM27" i="103"/>
  <c r="CL27" i="103"/>
  <c r="CK27" i="103"/>
  <c r="CV27" i="103" s="1"/>
  <c r="CJ27" i="103"/>
  <c r="CI27" i="103"/>
  <c r="CT27" i="103" s="1"/>
  <c r="CH27" i="103"/>
  <c r="CS27" i="103" s="1"/>
  <c r="CG27" i="103"/>
  <c r="CE27" i="103"/>
  <c r="CD27" i="103"/>
  <c r="CC27" i="103"/>
  <c r="CB27" i="103"/>
  <c r="CB34" i="103" s="1"/>
  <c r="P112" i="103" s="1"/>
  <c r="CA27" i="103"/>
  <c r="AD34" i="103" s="1"/>
  <c r="BZ27" i="103"/>
  <c r="BY27" i="103"/>
  <c r="CU27" i="103" s="1"/>
  <c r="BX27" i="103"/>
  <c r="BW27" i="103"/>
  <c r="BV27" i="103"/>
  <c r="BT27" i="103"/>
  <c r="BS27" i="103"/>
  <c r="BR27" i="103"/>
  <c r="BQ27" i="103"/>
  <c r="BP27" i="103"/>
  <c r="BO27" i="103"/>
  <c r="BN27" i="103"/>
  <c r="BM27" i="103"/>
  <c r="BL27" i="103"/>
  <c r="BK27" i="103"/>
  <c r="BJ27" i="103"/>
  <c r="BC27" i="103"/>
  <c r="K154" i="103" s="1"/>
  <c r="BB27" i="103"/>
  <c r="J154" i="103" s="1"/>
  <c r="AZ27" i="103"/>
  <c r="H154" i="103" s="1"/>
  <c r="AX27" i="103"/>
  <c r="AY27" i="103" s="1"/>
  <c r="AT27" i="103"/>
  <c r="AS27" i="103"/>
  <c r="AR27" i="103"/>
  <c r="AQ27" i="103"/>
  <c r="AP27" i="103"/>
  <c r="AO27" i="103"/>
  <c r="AN27" i="103"/>
  <c r="AM27" i="103"/>
  <c r="AL27" i="103"/>
  <c r="AK27" i="103"/>
  <c r="CV26" i="103"/>
  <c r="CT26" i="103"/>
  <c r="CR26" i="103"/>
  <c r="CP26" i="103"/>
  <c r="CO26" i="103"/>
  <c r="CN26" i="103"/>
  <c r="CM26" i="103"/>
  <c r="CL26" i="103"/>
  <c r="CK26" i="103"/>
  <c r="CJ26" i="103"/>
  <c r="CI26" i="103"/>
  <c r="CH26" i="103"/>
  <c r="CS26" i="103" s="1"/>
  <c r="CG26" i="103"/>
  <c r="CE26" i="103"/>
  <c r="DA26" i="103" s="1"/>
  <c r="CD26" i="103"/>
  <c r="CZ26" i="103" s="1"/>
  <c r="CC26" i="103"/>
  <c r="CY26" i="103" s="1"/>
  <c r="CB26" i="103"/>
  <c r="CX26" i="103" s="1"/>
  <c r="CA26" i="103"/>
  <c r="CW26" i="103" s="1"/>
  <c r="BZ26" i="103"/>
  <c r="BZ34" i="103" s="1"/>
  <c r="P110" i="103" s="1"/>
  <c r="K100" i="103" s="1"/>
  <c r="BY26" i="103"/>
  <c r="CU26" i="103" s="1"/>
  <c r="BX26" i="103"/>
  <c r="BW26" i="103"/>
  <c r="BV26" i="103"/>
  <c r="BT26" i="103"/>
  <c r="BS26" i="103"/>
  <c r="BR26" i="103"/>
  <c r="BQ26" i="103"/>
  <c r="BP26" i="103"/>
  <c r="BO26" i="103"/>
  <c r="BN26" i="103"/>
  <c r="BM26" i="103"/>
  <c r="BL26" i="103"/>
  <c r="BK26" i="103"/>
  <c r="BJ26" i="103"/>
  <c r="BC26" i="103"/>
  <c r="K153" i="103" s="1"/>
  <c r="AZ26" i="103"/>
  <c r="H153" i="103" s="1"/>
  <c r="AY26" i="103"/>
  <c r="AX26" i="103"/>
  <c r="I153" i="103" s="1"/>
  <c r="AT26" i="103"/>
  <c r="BB26" i="103" s="1"/>
  <c r="J153" i="103" s="1"/>
  <c r="AS26" i="103"/>
  <c r="AR26" i="103"/>
  <c r="AQ26" i="103"/>
  <c r="AP26" i="103"/>
  <c r="AO26" i="103"/>
  <c r="AN26" i="103"/>
  <c r="AM26" i="103"/>
  <c r="AL26" i="103"/>
  <c r="AK26" i="103"/>
  <c r="CR25" i="103"/>
  <c r="CP25" i="103"/>
  <c r="CO25" i="103"/>
  <c r="CN25" i="103"/>
  <c r="CY25" i="103" s="1"/>
  <c r="CM25" i="103"/>
  <c r="CL25" i="103"/>
  <c r="CK25" i="103"/>
  <c r="CJ25" i="103"/>
  <c r="CI25" i="103"/>
  <c r="CH25" i="103"/>
  <c r="CG25" i="103"/>
  <c r="CE25" i="103"/>
  <c r="CD25" i="103"/>
  <c r="CZ25" i="103" s="1"/>
  <c r="CC25" i="103"/>
  <c r="CB25" i="103"/>
  <c r="CX25" i="103" s="1"/>
  <c r="CA25" i="103"/>
  <c r="BZ25" i="103"/>
  <c r="CV25" i="103" s="1"/>
  <c r="BY25" i="103"/>
  <c r="BY37" i="103" s="1"/>
  <c r="V109" i="103" s="1"/>
  <c r="J98" i="103" s="1"/>
  <c r="BX25" i="103"/>
  <c r="CT25" i="103" s="1"/>
  <c r="BW25" i="103"/>
  <c r="BW37" i="103" s="1"/>
  <c r="V107" i="103" s="1"/>
  <c r="H98" i="103" s="1"/>
  <c r="BV25" i="103"/>
  <c r="BT25" i="103"/>
  <c r="BS25" i="103"/>
  <c r="BR25" i="103"/>
  <c r="BQ25" i="103"/>
  <c r="BP25" i="103"/>
  <c r="BO25" i="103"/>
  <c r="BN25" i="103"/>
  <c r="BM25" i="103"/>
  <c r="BL25" i="103"/>
  <c r="BK25" i="103"/>
  <c r="BJ25" i="103"/>
  <c r="BC25" i="103"/>
  <c r="K152" i="103" s="1"/>
  <c r="AZ25" i="103"/>
  <c r="BA25" i="103" s="1"/>
  <c r="AX25" i="103"/>
  <c r="AY25" i="103" s="1"/>
  <c r="AT25" i="103"/>
  <c r="AS25" i="103"/>
  <c r="AR25" i="103"/>
  <c r="AQ25" i="103"/>
  <c r="AP25" i="103"/>
  <c r="AO25" i="103"/>
  <c r="AN25" i="103"/>
  <c r="AM25" i="103"/>
  <c r="AL25" i="103"/>
  <c r="AK25" i="103"/>
  <c r="CR24" i="103"/>
  <c r="CP24" i="103"/>
  <c r="CO24" i="103"/>
  <c r="CN24" i="103"/>
  <c r="CM24" i="103"/>
  <c r="CL24" i="103"/>
  <c r="CK24" i="103"/>
  <c r="CV24" i="103" s="1"/>
  <c r="CJ24" i="103"/>
  <c r="CI24" i="103"/>
  <c r="CH24" i="103"/>
  <c r="CG24" i="103"/>
  <c r="CE24" i="103"/>
  <c r="CE37" i="103" s="1"/>
  <c r="V115" i="103" s="1"/>
  <c r="CD24" i="103"/>
  <c r="CD37" i="103" s="1"/>
  <c r="V114" i="103" s="1"/>
  <c r="CC24" i="103"/>
  <c r="CC37" i="103" s="1"/>
  <c r="V113" i="103" s="1"/>
  <c r="CB24" i="103"/>
  <c r="CA24" i="103"/>
  <c r="CW24" i="103" s="1"/>
  <c r="BZ24" i="103"/>
  <c r="BY24" i="103"/>
  <c r="BX24" i="103"/>
  <c r="BW24" i="103"/>
  <c r="BV24" i="103"/>
  <c r="BT24" i="103"/>
  <c r="BT37" i="103" s="1"/>
  <c r="W115" i="103" s="1"/>
  <c r="BS24" i="103"/>
  <c r="BR24" i="103"/>
  <c r="BQ24" i="103"/>
  <c r="BP24" i="103"/>
  <c r="BP37" i="103" s="1"/>
  <c r="W111" i="103" s="1"/>
  <c r="BO24" i="103"/>
  <c r="BO37" i="103" s="1"/>
  <c r="W110" i="103" s="1"/>
  <c r="K97" i="103" s="1"/>
  <c r="BN24" i="103"/>
  <c r="BM24" i="103"/>
  <c r="BL24" i="103"/>
  <c r="BK24" i="103"/>
  <c r="BK37" i="103" s="1"/>
  <c r="W106" i="103" s="1"/>
  <c r="G97" i="103" s="1"/>
  <c r="BJ24" i="103"/>
  <c r="BJ37" i="103" s="1"/>
  <c r="W105" i="103" s="1"/>
  <c r="F97" i="103" s="1"/>
  <c r="BC24" i="103"/>
  <c r="AZ24" i="103"/>
  <c r="BA24" i="103" s="1"/>
  <c r="AX24" i="103"/>
  <c r="AY24" i="103" s="1"/>
  <c r="AT24" i="103"/>
  <c r="AS24" i="103"/>
  <c r="AR24" i="103"/>
  <c r="AQ24" i="103"/>
  <c r="AP24" i="103"/>
  <c r="AO24" i="103"/>
  <c r="AN24" i="103"/>
  <c r="AM24" i="103"/>
  <c r="AL24" i="103"/>
  <c r="AK24" i="103"/>
  <c r="CR23" i="103"/>
  <c r="CP23" i="103"/>
  <c r="DA23" i="103" s="1"/>
  <c r="CO23" i="103"/>
  <c r="CZ23" i="103" s="1"/>
  <c r="CN23" i="103"/>
  <c r="CY23" i="103" s="1"/>
  <c r="CM23" i="103"/>
  <c r="CX23" i="103" s="1"/>
  <c r="CL23" i="103"/>
  <c r="CW23" i="103" s="1"/>
  <c r="CK23" i="103"/>
  <c r="CV23" i="103" s="1"/>
  <c r="CJ23" i="103"/>
  <c r="CU23" i="103" s="1"/>
  <c r="CI23" i="103"/>
  <c r="CH23" i="103"/>
  <c r="CS23" i="103" s="1"/>
  <c r="CG23" i="103"/>
  <c r="CE23" i="103"/>
  <c r="CD23" i="103"/>
  <c r="CC23" i="103"/>
  <c r="CB23" i="103"/>
  <c r="CA23" i="103"/>
  <c r="BZ23" i="103"/>
  <c r="BY23" i="103"/>
  <c r="BX23" i="103"/>
  <c r="CT23" i="103" s="1"/>
  <c r="BW23" i="103"/>
  <c r="BV23" i="103"/>
  <c r="BT23" i="103"/>
  <c r="BS23" i="103"/>
  <c r="BR23" i="103"/>
  <c r="BQ23" i="103"/>
  <c r="BP23" i="103"/>
  <c r="BO23" i="103"/>
  <c r="BN23" i="103"/>
  <c r="BM23" i="103"/>
  <c r="BL23" i="103"/>
  <c r="BK23" i="103"/>
  <c r="BJ23" i="103"/>
  <c r="BC23" i="103"/>
  <c r="AZ23" i="103"/>
  <c r="BA23" i="103" s="1"/>
  <c r="AY23" i="103"/>
  <c r="AX23" i="103"/>
  <c r="AT23" i="103"/>
  <c r="AS23" i="103"/>
  <c r="AR23" i="103"/>
  <c r="AQ23" i="103"/>
  <c r="AP23" i="103"/>
  <c r="AO23" i="103"/>
  <c r="AN23" i="103"/>
  <c r="AM23" i="103"/>
  <c r="AL23" i="103"/>
  <c r="AK23" i="103"/>
  <c r="CP22" i="103"/>
  <c r="DA22" i="103" s="1"/>
  <c r="CO22" i="103"/>
  <c r="CN22" i="103"/>
  <c r="CY22" i="103" s="1"/>
  <c r="CM22" i="103"/>
  <c r="CX22" i="103" s="1"/>
  <c r="CL22" i="103"/>
  <c r="CW22" i="103" s="1"/>
  <c r="CK22" i="103"/>
  <c r="CV22" i="103" s="1"/>
  <c r="CJ22" i="103"/>
  <c r="CI22" i="103"/>
  <c r="CH22" i="103"/>
  <c r="CG22" i="103"/>
  <c r="CE22" i="103"/>
  <c r="CD22" i="103"/>
  <c r="CZ22" i="103" s="1"/>
  <c r="CC22" i="103"/>
  <c r="CB22" i="103"/>
  <c r="CA22" i="103"/>
  <c r="BZ22" i="103"/>
  <c r="BY22" i="103"/>
  <c r="BX22" i="103"/>
  <c r="BW22" i="103"/>
  <c r="BV22" i="103"/>
  <c r="BT22" i="103"/>
  <c r="BS22" i="103"/>
  <c r="BR22" i="103"/>
  <c r="BQ22" i="103"/>
  <c r="BP22" i="103"/>
  <c r="BO22" i="103"/>
  <c r="BN22" i="103"/>
  <c r="BM22" i="103"/>
  <c r="BL22" i="103"/>
  <c r="BK22" i="103"/>
  <c r="CR22" i="103" s="1"/>
  <c r="BJ22" i="103"/>
  <c r="BC22" i="103"/>
  <c r="K149" i="103" s="1"/>
  <c r="BA22" i="103"/>
  <c r="AZ22" i="103"/>
  <c r="H149" i="103" s="1"/>
  <c r="AY22" i="103"/>
  <c r="AX22" i="103"/>
  <c r="I149" i="103" s="1"/>
  <c r="AT22" i="103"/>
  <c r="AS22" i="103"/>
  <c r="AR22" i="103"/>
  <c r="AQ22" i="103"/>
  <c r="AP22" i="103"/>
  <c r="AO22" i="103"/>
  <c r="BB22" i="103" s="1"/>
  <c r="J149" i="103" s="1"/>
  <c r="AN22" i="103"/>
  <c r="AM22" i="103"/>
  <c r="AL22" i="103"/>
  <c r="AK22" i="103"/>
  <c r="CP21" i="103"/>
  <c r="CO21" i="103"/>
  <c r="CN21" i="103"/>
  <c r="CM21" i="103"/>
  <c r="CX21" i="103" s="1"/>
  <c r="CL21" i="103"/>
  <c r="CK21" i="103"/>
  <c r="CV21" i="103" s="1"/>
  <c r="CJ21" i="103"/>
  <c r="CU21" i="103" s="1"/>
  <c r="CI21" i="103"/>
  <c r="CT21" i="103" s="1"/>
  <c r="CH21" i="103"/>
  <c r="CS21" i="103" s="1"/>
  <c r="CG21" i="103"/>
  <c r="CE21" i="103"/>
  <c r="DA21" i="103" s="1"/>
  <c r="CD21" i="103"/>
  <c r="CZ21" i="103" s="1"/>
  <c r="CC21" i="103"/>
  <c r="CY21" i="103" s="1"/>
  <c r="CB21" i="103"/>
  <c r="CA21" i="103"/>
  <c r="CW21" i="103" s="1"/>
  <c r="BZ21" i="103"/>
  <c r="BY21" i="103"/>
  <c r="BX21" i="103"/>
  <c r="BW21" i="103"/>
  <c r="BV21" i="103"/>
  <c r="BT21" i="103"/>
  <c r="BS21" i="103"/>
  <c r="BR21" i="103"/>
  <c r="BQ21" i="103"/>
  <c r="BP21" i="103"/>
  <c r="BO21" i="103"/>
  <c r="BN21" i="103"/>
  <c r="BM21" i="103"/>
  <c r="BL21" i="103"/>
  <c r="BK21" i="103"/>
  <c r="CR21" i="103" s="1"/>
  <c r="BJ21" i="103"/>
  <c r="BC21" i="103"/>
  <c r="K148" i="103" s="1"/>
  <c r="BB21" i="103"/>
  <c r="J148" i="103" s="1"/>
  <c r="AZ21" i="103"/>
  <c r="BA21" i="103" s="1"/>
  <c r="AX21" i="103"/>
  <c r="AY21" i="103" s="1"/>
  <c r="AT21" i="103"/>
  <c r="AS21" i="103"/>
  <c r="AR21" i="103"/>
  <c r="AQ21" i="103"/>
  <c r="AP21" i="103"/>
  <c r="AO21" i="103"/>
  <c r="AN21" i="103"/>
  <c r="AM21" i="103"/>
  <c r="AL21" i="103"/>
  <c r="AK21" i="103"/>
  <c r="DA20" i="103"/>
  <c r="CY20" i="103"/>
  <c r="CX20" i="103"/>
  <c r="CW20" i="103"/>
  <c r="CV20" i="103"/>
  <c r="CP20" i="103"/>
  <c r="CO20" i="103"/>
  <c r="CN20" i="103"/>
  <c r="CM20" i="103"/>
  <c r="CL20" i="103"/>
  <c r="CK20" i="103"/>
  <c r="CJ20" i="103"/>
  <c r="CU20" i="103" s="1"/>
  <c r="CI20" i="103"/>
  <c r="CH20" i="103"/>
  <c r="CS20" i="103" s="1"/>
  <c r="CG20" i="103"/>
  <c r="CE20" i="103"/>
  <c r="CD20" i="103"/>
  <c r="CZ20" i="103" s="1"/>
  <c r="CC20" i="103"/>
  <c r="CB20" i="103"/>
  <c r="CA20" i="103"/>
  <c r="BZ20" i="103"/>
  <c r="BY20" i="103"/>
  <c r="BX20" i="103"/>
  <c r="CT20" i="103" s="1"/>
  <c r="BW20" i="103"/>
  <c r="BV20" i="103"/>
  <c r="BT20" i="103"/>
  <c r="BS20" i="103"/>
  <c r="BR20" i="103"/>
  <c r="BQ20" i="103"/>
  <c r="BP20" i="103"/>
  <c r="BO20" i="103"/>
  <c r="BN20" i="103"/>
  <c r="BM20" i="103"/>
  <c r="BL20" i="103"/>
  <c r="BK20" i="103"/>
  <c r="CR20" i="103" s="1"/>
  <c r="BJ20" i="103"/>
  <c r="BC20" i="103"/>
  <c r="K147" i="103" s="1"/>
  <c r="BB20" i="103"/>
  <c r="J147" i="103" s="1"/>
  <c r="AZ20" i="103"/>
  <c r="H147" i="103" s="1"/>
  <c r="AY20" i="103"/>
  <c r="AX20" i="103"/>
  <c r="I147" i="103" s="1"/>
  <c r="AT20" i="103"/>
  <c r="AS20" i="103"/>
  <c r="AR20" i="103"/>
  <c r="AQ20" i="103"/>
  <c r="AP20" i="103"/>
  <c r="AO20" i="103"/>
  <c r="AN20" i="103"/>
  <c r="AM20" i="103"/>
  <c r="AL20" i="103"/>
  <c r="AK20" i="103"/>
  <c r="CV19" i="103"/>
  <c r="CT19" i="103"/>
  <c r="CP19" i="103"/>
  <c r="DA19" i="103" s="1"/>
  <c r="CO19" i="103"/>
  <c r="CN19" i="103"/>
  <c r="CM19" i="103"/>
  <c r="CL19" i="103"/>
  <c r="CK19" i="103"/>
  <c r="CJ19" i="103"/>
  <c r="CI19" i="103"/>
  <c r="CH19" i="103"/>
  <c r="CG19" i="103"/>
  <c r="CE19" i="103"/>
  <c r="CD19" i="103"/>
  <c r="CZ19" i="103" s="1"/>
  <c r="CC19" i="103"/>
  <c r="CY19" i="103" s="1"/>
  <c r="CB19" i="103"/>
  <c r="CX19" i="103" s="1"/>
  <c r="CA19" i="103"/>
  <c r="CW19" i="103" s="1"/>
  <c r="BZ19" i="103"/>
  <c r="BY19" i="103"/>
  <c r="CU19" i="103" s="1"/>
  <c r="BX19" i="103"/>
  <c r="BW19" i="103"/>
  <c r="CS19" i="103" s="1"/>
  <c r="BV19" i="103"/>
  <c r="BT19" i="103"/>
  <c r="BS19" i="103"/>
  <c r="BR19" i="103"/>
  <c r="BQ19" i="103"/>
  <c r="BP19" i="103"/>
  <c r="BO19" i="103"/>
  <c r="BN19" i="103"/>
  <c r="BM19" i="103"/>
  <c r="BL19" i="103"/>
  <c r="BK19" i="103"/>
  <c r="CR19" i="103" s="1"/>
  <c r="BJ19" i="103"/>
  <c r="BC19" i="103"/>
  <c r="K146" i="103" s="1"/>
  <c r="AZ19" i="103"/>
  <c r="BA19" i="103" s="1"/>
  <c r="AY19" i="103"/>
  <c r="AX19" i="103"/>
  <c r="I146" i="103" s="1"/>
  <c r="AT19" i="103"/>
  <c r="AS19" i="103"/>
  <c r="BB19" i="103" s="1"/>
  <c r="J146" i="103" s="1"/>
  <c r="AR19" i="103"/>
  <c r="AQ19" i="103"/>
  <c r="AP19" i="103"/>
  <c r="AO19" i="103"/>
  <c r="AN19" i="103"/>
  <c r="AM19" i="103"/>
  <c r="AL19" i="103"/>
  <c r="AK19" i="103"/>
  <c r="CR18" i="103"/>
  <c r="CP18" i="103"/>
  <c r="CO18" i="103"/>
  <c r="CN18" i="103"/>
  <c r="CM18" i="103"/>
  <c r="CX18" i="103" s="1"/>
  <c r="CL18" i="103"/>
  <c r="CK18" i="103"/>
  <c r="CJ18" i="103"/>
  <c r="CI18" i="103"/>
  <c r="CH18" i="103"/>
  <c r="CG18" i="103"/>
  <c r="CE18" i="103"/>
  <c r="CD18" i="103"/>
  <c r="CC18" i="103"/>
  <c r="CY18" i="103" s="1"/>
  <c r="CB18" i="103"/>
  <c r="CA18" i="103"/>
  <c r="CW18" i="103" s="1"/>
  <c r="BZ18" i="103"/>
  <c r="CV18" i="103" s="1"/>
  <c r="BY18" i="103"/>
  <c r="CU18" i="103" s="1"/>
  <c r="BX18" i="103"/>
  <c r="CT18" i="103" s="1"/>
  <c r="BW18" i="103"/>
  <c r="CS18" i="103" s="1"/>
  <c r="BV18" i="103"/>
  <c r="BT18" i="103"/>
  <c r="BS18" i="103"/>
  <c r="BR18" i="103"/>
  <c r="BQ18" i="103"/>
  <c r="BP18" i="103"/>
  <c r="BO18" i="103"/>
  <c r="BN18" i="103"/>
  <c r="BM18" i="103"/>
  <c r="BL18" i="103"/>
  <c r="BK18" i="103"/>
  <c r="BJ18" i="103"/>
  <c r="BC18" i="103"/>
  <c r="AZ18" i="103"/>
  <c r="BA18" i="103" s="1"/>
  <c r="AX18" i="103"/>
  <c r="AY18" i="103" s="1"/>
  <c r="AT18" i="103"/>
  <c r="AS18" i="103"/>
  <c r="AR18" i="103"/>
  <c r="AQ18" i="103"/>
  <c r="AP18" i="103"/>
  <c r="BB18" i="103" s="1"/>
  <c r="AO18" i="103"/>
  <c r="AN18" i="103"/>
  <c r="AM18" i="103"/>
  <c r="AL18" i="103"/>
  <c r="AK18" i="103"/>
  <c r="CR17" i="103"/>
  <c r="CP17" i="103"/>
  <c r="DA17" i="103" s="1"/>
  <c r="CO17" i="103"/>
  <c r="CZ17" i="103" s="1"/>
  <c r="CN17" i="103"/>
  <c r="CM17" i="103"/>
  <c r="CL17" i="103"/>
  <c r="CK17" i="103"/>
  <c r="CJ17" i="103"/>
  <c r="CU17" i="103" s="1"/>
  <c r="CI17" i="103"/>
  <c r="CH17" i="103"/>
  <c r="CG17" i="103"/>
  <c r="CE17" i="103"/>
  <c r="CD17" i="103"/>
  <c r="CC17" i="103"/>
  <c r="CB17" i="103"/>
  <c r="CA17" i="103"/>
  <c r="BZ17" i="103"/>
  <c r="CV17" i="103" s="1"/>
  <c r="BY17" i="103"/>
  <c r="BX17" i="103"/>
  <c r="CT17" i="103" s="1"/>
  <c r="BW17" i="103"/>
  <c r="CS17" i="103" s="1"/>
  <c r="BV17" i="103"/>
  <c r="BT17" i="103"/>
  <c r="BT36" i="103" s="1"/>
  <c r="U115" i="103" s="1"/>
  <c r="BS17" i="103"/>
  <c r="BS36" i="103" s="1"/>
  <c r="U114" i="103" s="1"/>
  <c r="BR17" i="103"/>
  <c r="BR36" i="103" s="1"/>
  <c r="U113" i="103" s="1"/>
  <c r="BQ17" i="103"/>
  <c r="BQ36" i="103" s="1"/>
  <c r="U112" i="103" s="1"/>
  <c r="BP17" i="103"/>
  <c r="BO17" i="103"/>
  <c r="BN17" i="103"/>
  <c r="BM17" i="103"/>
  <c r="BL17" i="103"/>
  <c r="BK17" i="103"/>
  <c r="BJ17" i="103"/>
  <c r="BC17" i="103"/>
  <c r="K144" i="103" s="1"/>
  <c r="BA17" i="103"/>
  <c r="AZ17" i="103"/>
  <c r="H144" i="103" s="1"/>
  <c r="AY17" i="103"/>
  <c r="AX17" i="103"/>
  <c r="I144" i="103" s="1"/>
  <c r="AT17" i="103"/>
  <c r="AS17" i="103"/>
  <c r="AR17" i="103"/>
  <c r="AQ17" i="103"/>
  <c r="AP17" i="103"/>
  <c r="AO17" i="103"/>
  <c r="BB17" i="103" s="1"/>
  <c r="J144" i="103" s="1"/>
  <c r="AN17" i="103"/>
  <c r="AM17" i="103"/>
  <c r="AL17" i="103"/>
  <c r="AK17" i="103"/>
  <c r="CP16" i="103"/>
  <c r="DA16" i="103" s="1"/>
  <c r="CO16" i="103"/>
  <c r="CZ16" i="103" s="1"/>
  <c r="CN16" i="103"/>
  <c r="CY16" i="103" s="1"/>
  <c r="CM16" i="103"/>
  <c r="CX16" i="103" s="1"/>
  <c r="CL16" i="103"/>
  <c r="CK16" i="103"/>
  <c r="CJ16" i="103"/>
  <c r="CI16" i="103"/>
  <c r="CH16" i="103"/>
  <c r="CG16" i="103"/>
  <c r="CE16" i="103"/>
  <c r="CD16" i="103"/>
  <c r="CC16" i="103"/>
  <c r="CB16" i="103"/>
  <c r="CA16" i="103"/>
  <c r="BZ16" i="103"/>
  <c r="BY16" i="103"/>
  <c r="BX16" i="103"/>
  <c r="BW16" i="103"/>
  <c r="CS16" i="103" s="1"/>
  <c r="BV16" i="103"/>
  <c r="BT16" i="103"/>
  <c r="BS16" i="103"/>
  <c r="BR16" i="103"/>
  <c r="BQ16" i="103"/>
  <c r="BP16" i="103"/>
  <c r="BO16" i="103"/>
  <c r="BO36" i="103" s="1"/>
  <c r="U110" i="103" s="1"/>
  <c r="K95" i="103" s="1"/>
  <c r="BN16" i="103"/>
  <c r="BM16" i="103"/>
  <c r="BL16" i="103"/>
  <c r="BK16" i="103"/>
  <c r="CR16" i="103" s="1"/>
  <c r="BJ16" i="103"/>
  <c r="BC16" i="103"/>
  <c r="K143" i="103" s="1"/>
  <c r="BA16" i="103"/>
  <c r="AZ16" i="103"/>
  <c r="H143" i="103" s="1"/>
  <c r="AY16" i="103"/>
  <c r="AX16" i="103"/>
  <c r="I143" i="103" s="1"/>
  <c r="AT16" i="103"/>
  <c r="AS16" i="103"/>
  <c r="AR16" i="103"/>
  <c r="AQ16" i="103"/>
  <c r="AP16" i="103"/>
  <c r="AO16" i="103"/>
  <c r="AN16" i="103"/>
  <c r="AM16" i="103"/>
  <c r="AL16" i="103"/>
  <c r="AK16" i="103"/>
  <c r="DA15" i="103"/>
  <c r="CP15" i="103"/>
  <c r="CO15" i="103"/>
  <c r="CZ15" i="103" s="1"/>
  <c r="CN15" i="103"/>
  <c r="CM15" i="103"/>
  <c r="CX15" i="103" s="1"/>
  <c r="CL15" i="103"/>
  <c r="CW15" i="103" s="1"/>
  <c r="CK15" i="103"/>
  <c r="CV15" i="103" s="1"/>
  <c r="CJ15" i="103"/>
  <c r="CU15" i="103" s="1"/>
  <c r="CI15" i="103"/>
  <c r="CH15" i="103"/>
  <c r="CS15" i="103" s="1"/>
  <c r="CG15" i="103"/>
  <c r="CE15" i="103"/>
  <c r="CD15" i="103"/>
  <c r="CC15" i="103"/>
  <c r="CY15" i="103" s="1"/>
  <c r="CB15" i="103"/>
  <c r="CA15" i="103"/>
  <c r="BZ15" i="103"/>
  <c r="BY15" i="103"/>
  <c r="BX15" i="103"/>
  <c r="BW15" i="103"/>
  <c r="BV15" i="103"/>
  <c r="BT15" i="103"/>
  <c r="BS15" i="103"/>
  <c r="BR15" i="103"/>
  <c r="BQ15" i="103"/>
  <c r="BP15" i="103"/>
  <c r="BO15" i="103"/>
  <c r="BN15" i="103"/>
  <c r="BM15" i="103"/>
  <c r="BL15" i="103"/>
  <c r="BK15" i="103"/>
  <c r="CR15" i="103" s="1"/>
  <c r="BJ15" i="103"/>
  <c r="BC15" i="103"/>
  <c r="K142" i="103" s="1"/>
  <c r="AZ15" i="103"/>
  <c r="BA15" i="103" s="1"/>
  <c r="AX15" i="103"/>
  <c r="AY15" i="103" s="1"/>
  <c r="AT15" i="103"/>
  <c r="AS15" i="103"/>
  <c r="AR15" i="103"/>
  <c r="AQ15" i="103"/>
  <c r="AP15" i="103"/>
  <c r="BB15" i="103" s="1"/>
  <c r="J142" i="103" s="1"/>
  <c r="AO15" i="103"/>
  <c r="AN15" i="103"/>
  <c r="AM15" i="103"/>
  <c r="AL15" i="103"/>
  <c r="AK15" i="103"/>
  <c r="DA14" i="103"/>
  <c r="CZ14" i="103"/>
  <c r="CY14" i="103"/>
  <c r="CX14" i="103"/>
  <c r="CP14" i="103"/>
  <c r="CO14" i="103"/>
  <c r="CN14" i="103"/>
  <c r="CM14" i="103"/>
  <c r="CL14" i="103"/>
  <c r="CW14" i="103" s="1"/>
  <c r="CK14" i="103"/>
  <c r="CJ14" i="103"/>
  <c r="CU14" i="103" s="1"/>
  <c r="CI14" i="103"/>
  <c r="CT14" i="103" s="1"/>
  <c r="CH14" i="103"/>
  <c r="CS14" i="103" s="1"/>
  <c r="CG14" i="103"/>
  <c r="CE14" i="103"/>
  <c r="CD14" i="103"/>
  <c r="CC14" i="103"/>
  <c r="CB14" i="103"/>
  <c r="CA14" i="103"/>
  <c r="BZ14" i="103"/>
  <c r="CV14" i="103" s="1"/>
  <c r="BY14" i="103"/>
  <c r="BX14" i="103"/>
  <c r="BW14" i="103"/>
  <c r="BV14" i="103"/>
  <c r="BT14" i="103"/>
  <c r="BS14" i="103"/>
  <c r="BR14" i="103"/>
  <c r="BQ14" i="103"/>
  <c r="BP14" i="103"/>
  <c r="BO14" i="103"/>
  <c r="BN14" i="103"/>
  <c r="BM14" i="103"/>
  <c r="BL14" i="103"/>
  <c r="BK14" i="103"/>
  <c r="CR14" i="103" s="1"/>
  <c r="BJ14" i="103"/>
  <c r="BC14" i="103"/>
  <c r="K141" i="103" s="1"/>
  <c r="BB14" i="103"/>
  <c r="J141" i="103" s="1"/>
  <c r="BA14" i="103"/>
  <c r="AZ14" i="103"/>
  <c r="AX14" i="103"/>
  <c r="AY14" i="103" s="1"/>
  <c r="AT14" i="103"/>
  <c r="AS14" i="103"/>
  <c r="AR14" i="103"/>
  <c r="AQ14" i="103"/>
  <c r="AP14" i="103"/>
  <c r="AO14" i="103"/>
  <c r="AN14" i="103"/>
  <c r="AM14" i="103"/>
  <c r="AL14" i="103"/>
  <c r="AK14" i="103"/>
  <c r="CW13" i="103"/>
  <c r="CV13" i="103"/>
  <c r="CU13" i="103"/>
  <c r="CP13" i="103"/>
  <c r="CO13" i="103"/>
  <c r="CN13" i="103"/>
  <c r="CM13" i="103"/>
  <c r="CL13" i="103"/>
  <c r="CK13" i="103"/>
  <c r="CJ13" i="103"/>
  <c r="CI13" i="103"/>
  <c r="CT13" i="103" s="1"/>
  <c r="CH13" i="103"/>
  <c r="CG13" i="103"/>
  <c r="CE13" i="103"/>
  <c r="DA13" i="103" s="1"/>
  <c r="CD13" i="103"/>
  <c r="CZ13" i="103" s="1"/>
  <c r="CC13" i="103"/>
  <c r="CY13" i="103" s="1"/>
  <c r="CB13" i="103"/>
  <c r="CX13" i="103" s="1"/>
  <c r="CA13" i="103"/>
  <c r="BZ13" i="103"/>
  <c r="BY13" i="103"/>
  <c r="BX13" i="103"/>
  <c r="BW13" i="103"/>
  <c r="CS13" i="103" s="1"/>
  <c r="BV13" i="103"/>
  <c r="BT13" i="103"/>
  <c r="BS13" i="103"/>
  <c r="BR13" i="103"/>
  <c r="BQ13" i="103"/>
  <c r="BP13" i="103"/>
  <c r="BO13" i="103"/>
  <c r="BN13" i="103"/>
  <c r="BM13" i="103"/>
  <c r="BL13" i="103"/>
  <c r="BK13" i="103"/>
  <c r="CR13" i="103" s="1"/>
  <c r="BJ13" i="103"/>
  <c r="BC13" i="103"/>
  <c r="BB13" i="103"/>
  <c r="BA13" i="103"/>
  <c r="AZ13" i="103"/>
  <c r="H140" i="103" s="1"/>
  <c r="AY13" i="103"/>
  <c r="AX13" i="103"/>
  <c r="I140" i="103" s="1"/>
  <c r="AT13" i="103"/>
  <c r="AS13" i="103"/>
  <c r="AR13" i="103"/>
  <c r="AQ13" i="103"/>
  <c r="AP13" i="103"/>
  <c r="AO13" i="103"/>
  <c r="AN13" i="103"/>
  <c r="AM13" i="103"/>
  <c r="AL13" i="103"/>
  <c r="AK13" i="103"/>
  <c r="CU12" i="103"/>
  <c r="CR12" i="103"/>
  <c r="CP12" i="103"/>
  <c r="CO12" i="103"/>
  <c r="CZ12" i="103" s="1"/>
  <c r="CN12" i="103"/>
  <c r="CM12" i="103"/>
  <c r="CL12" i="103"/>
  <c r="CK12" i="103"/>
  <c r="CJ12" i="103"/>
  <c r="CI12" i="103"/>
  <c r="CH12" i="103"/>
  <c r="CG12" i="103"/>
  <c r="CE12" i="103"/>
  <c r="CD12" i="103"/>
  <c r="CC12" i="103"/>
  <c r="CB12" i="103"/>
  <c r="CB36" i="103" s="1"/>
  <c r="T112" i="103" s="1"/>
  <c r="CA12" i="103"/>
  <c r="CW12" i="103" s="1"/>
  <c r="BZ12" i="103"/>
  <c r="CV12" i="103" s="1"/>
  <c r="BY12" i="103"/>
  <c r="BY36" i="103" s="1"/>
  <c r="T109" i="103" s="1"/>
  <c r="J96" i="103" s="1"/>
  <c r="BX12" i="103"/>
  <c r="BX36" i="103" s="1"/>
  <c r="BW12" i="103"/>
  <c r="BW36" i="103" s="1"/>
  <c r="T107" i="103" s="1"/>
  <c r="H96" i="103" s="1"/>
  <c r="BV12" i="103"/>
  <c r="BV36" i="103" s="1"/>
  <c r="T106" i="103" s="1"/>
  <c r="G96" i="103" s="1"/>
  <c r="BT12" i="103"/>
  <c r="BS12" i="103"/>
  <c r="BR12" i="103"/>
  <c r="BQ12" i="103"/>
  <c r="BP12" i="103"/>
  <c r="BO12" i="103"/>
  <c r="BN12" i="103"/>
  <c r="BM12" i="103"/>
  <c r="BL12" i="103"/>
  <c r="BK12" i="103"/>
  <c r="BJ12" i="103"/>
  <c r="BC12" i="103"/>
  <c r="K139" i="103" s="1"/>
  <c r="AZ12" i="103"/>
  <c r="H139" i="103" s="1"/>
  <c r="AX12" i="103"/>
  <c r="AT12" i="103"/>
  <c r="AS12" i="103"/>
  <c r="AR12" i="103"/>
  <c r="BB12" i="103" s="1"/>
  <c r="J139" i="103" s="1"/>
  <c r="AQ12" i="103"/>
  <c r="AP12" i="103"/>
  <c r="AO12" i="103"/>
  <c r="AN12" i="103"/>
  <c r="AM12" i="103"/>
  <c r="AL12" i="103"/>
  <c r="AK12" i="103"/>
  <c r="CU11" i="103"/>
  <c r="CR11" i="103"/>
  <c r="CP11" i="103"/>
  <c r="CO11" i="103"/>
  <c r="CN11" i="103"/>
  <c r="CM11" i="103"/>
  <c r="CL11" i="103"/>
  <c r="CW11" i="103" s="1"/>
  <c r="CK11" i="103"/>
  <c r="CJ11" i="103"/>
  <c r="CI11" i="103"/>
  <c r="CH11" i="103"/>
  <c r="CG11" i="103"/>
  <c r="CE11" i="103"/>
  <c r="CD11" i="103"/>
  <c r="CC11" i="103"/>
  <c r="CB11" i="103"/>
  <c r="CX11" i="103" s="1"/>
  <c r="CA11" i="103"/>
  <c r="BZ11" i="103"/>
  <c r="CV11" i="103" s="1"/>
  <c r="BY11" i="103"/>
  <c r="BX11" i="103"/>
  <c r="CT11" i="103" s="1"/>
  <c r="BW11" i="103"/>
  <c r="CS11" i="103" s="1"/>
  <c r="BV11" i="103"/>
  <c r="BT11" i="103"/>
  <c r="BS11" i="103"/>
  <c r="BR11" i="103"/>
  <c r="BQ11" i="103"/>
  <c r="BP11" i="103"/>
  <c r="BO11" i="103"/>
  <c r="BN11" i="103"/>
  <c r="BM11" i="103"/>
  <c r="BL11" i="103"/>
  <c r="BK11" i="103"/>
  <c r="BJ11" i="103"/>
  <c r="BC11" i="103"/>
  <c r="K138" i="103" s="1"/>
  <c r="BA11" i="103"/>
  <c r="AZ11" i="103"/>
  <c r="H138" i="103" s="1"/>
  <c r="AX11" i="103"/>
  <c r="I138" i="103" s="1"/>
  <c r="AT11" i="103"/>
  <c r="AS11" i="103"/>
  <c r="AR11" i="103"/>
  <c r="AQ11" i="103"/>
  <c r="AP11" i="103"/>
  <c r="AO11" i="103"/>
  <c r="AN11" i="103"/>
  <c r="AM11" i="103"/>
  <c r="AL11" i="103"/>
  <c r="AK11" i="103"/>
  <c r="BB11" i="103" s="1"/>
  <c r="J138" i="103" s="1"/>
  <c r="CR10" i="103"/>
  <c r="CP10" i="103"/>
  <c r="DA10" i="103" s="1"/>
  <c r="CO10" i="103"/>
  <c r="CZ10" i="103" s="1"/>
  <c r="CN10" i="103"/>
  <c r="CM10" i="103"/>
  <c r="CX10" i="103" s="1"/>
  <c r="CL10" i="103"/>
  <c r="CK10" i="103"/>
  <c r="CV10" i="103" s="1"/>
  <c r="CJ10" i="103"/>
  <c r="CI10" i="103"/>
  <c r="CT10" i="103" s="1"/>
  <c r="CH10" i="103"/>
  <c r="CG10" i="103"/>
  <c r="CE10" i="103"/>
  <c r="CD10" i="103"/>
  <c r="CC10" i="103"/>
  <c r="CB10" i="103"/>
  <c r="CA10" i="103"/>
  <c r="BZ10" i="103"/>
  <c r="BY10" i="103"/>
  <c r="CU10" i="103" s="1"/>
  <c r="BX10" i="103"/>
  <c r="BW10" i="103"/>
  <c r="CS10" i="103" s="1"/>
  <c r="BV10" i="103"/>
  <c r="BT10" i="103"/>
  <c r="BS10" i="103"/>
  <c r="BR10" i="103"/>
  <c r="BQ10" i="103"/>
  <c r="BP10" i="103"/>
  <c r="BO10" i="103"/>
  <c r="BN10" i="103"/>
  <c r="BM10" i="103"/>
  <c r="BL10" i="103"/>
  <c r="BK10" i="103"/>
  <c r="BJ10" i="103"/>
  <c r="BC10" i="103"/>
  <c r="K137" i="103" s="1"/>
  <c r="BA10" i="103"/>
  <c r="AZ10" i="103"/>
  <c r="H137" i="103" s="1"/>
  <c r="AX10" i="103"/>
  <c r="AY10" i="103" s="1"/>
  <c r="AT10" i="103"/>
  <c r="AS10" i="103"/>
  <c r="AR10" i="103"/>
  <c r="AQ10" i="103"/>
  <c r="AP10" i="103"/>
  <c r="AO10" i="103"/>
  <c r="AN10" i="103"/>
  <c r="AM10" i="103"/>
  <c r="AL10" i="103"/>
  <c r="AK10" i="103"/>
  <c r="CR9" i="103"/>
  <c r="CP9" i="103"/>
  <c r="CO9" i="103"/>
  <c r="CZ9" i="103" s="1"/>
  <c r="CN9" i="103"/>
  <c r="CY9" i="103" s="1"/>
  <c r="CM9" i="103"/>
  <c r="CX9" i="103" s="1"/>
  <c r="CL9" i="103"/>
  <c r="CW9" i="103" s="1"/>
  <c r="CK9" i="103"/>
  <c r="CJ9" i="103"/>
  <c r="CI9" i="103"/>
  <c r="CH9" i="103"/>
  <c r="CG9" i="103"/>
  <c r="CE9" i="103"/>
  <c r="DA9" i="103" s="1"/>
  <c r="CD9" i="103"/>
  <c r="CC9" i="103"/>
  <c r="CB9" i="103"/>
  <c r="CA9" i="103"/>
  <c r="BZ9" i="103"/>
  <c r="BY9" i="103"/>
  <c r="BX9" i="103"/>
  <c r="BW9" i="103"/>
  <c r="BV9" i="103"/>
  <c r="BT9" i="103"/>
  <c r="BS9" i="103"/>
  <c r="BR9" i="103"/>
  <c r="BQ9" i="103"/>
  <c r="BP9" i="103"/>
  <c r="BO9" i="103"/>
  <c r="BN9" i="103"/>
  <c r="BM9" i="103"/>
  <c r="BL9" i="103"/>
  <c r="BK9" i="103"/>
  <c r="BJ9" i="103"/>
  <c r="BC9" i="103"/>
  <c r="AZ9" i="103"/>
  <c r="BA9" i="103" s="1"/>
  <c r="AX9" i="103"/>
  <c r="AY9" i="103" s="1"/>
  <c r="AT9" i="103"/>
  <c r="AS9" i="103"/>
  <c r="AR9" i="103"/>
  <c r="AQ9" i="103"/>
  <c r="AP9" i="103"/>
  <c r="AO9" i="103"/>
  <c r="BB9" i="103" s="1"/>
  <c r="J136" i="103" s="1"/>
  <c r="AN9" i="103"/>
  <c r="AM9" i="103"/>
  <c r="AL9" i="103"/>
  <c r="AK9" i="103"/>
  <c r="CP8" i="103"/>
  <c r="CO8" i="103"/>
  <c r="CN8" i="103"/>
  <c r="CY8" i="103" s="1"/>
  <c r="CM8" i="103"/>
  <c r="CL8" i="103"/>
  <c r="CW8" i="103" s="1"/>
  <c r="CK8" i="103"/>
  <c r="CV8" i="103" s="1"/>
  <c r="CJ8" i="103"/>
  <c r="CU8" i="103" s="1"/>
  <c r="CI8" i="103"/>
  <c r="CT8" i="103" s="1"/>
  <c r="CH8" i="103"/>
  <c r="CG8" i="103"/>
  <c r="CG32" i="103" s="1" a="1"/>
  <c r="CG32" i="103" s="1"/>
  <c r="C41" i="103" s="1"/>
  <c r="CE8" i="103"/>
  <c r="DA8" i="103" s="1"/>
  <c r="CD8" i="103"/>
  <c r="CZ8" i="103" s="1"/>
  <c r="CC8" i="103"/>
  <c r="CB8" i="103"/>
  <c r="CX8" i="103" s="1"/>
  <c r="CA8" i="103"/>
  <c r="BZ8" i="103"/>
  <c r="BY8" i="103"/>
  <c r="BX8" i="103"/>
  <c r="BW8" i="103"/>
  <c r="BV8" i="103"/>
  <c r="BT8" i="103"/>
  <c r="BS8" i="103"/>
  <c r="BR8" i="103"/>
  <c r="BQ8" i="103"/>
  <c r="BP8" i="103"/>
  <c r="BO8" i="103"/>
  <c r="BN8" i="103"/>
  <c r="BM8" i="103"/>
  <c r="BL8" i="103"/>
  <c r="BK8" i="103"/>
  <c r="CR8" i="103" s="1"/>
  <c r="BJ8" i="103"/>
  <c r="BC8" i="103"/>
  <c r="K135" i="103" s="1"/>
  <c r="AZ8" i="103"/>
  <c r="BA8" i="103" s="1"/>
  <c r="AY8" i="103"/>
  <c r="AX8" i="103"/>
  <c r="AT8" i="103"/>
  <c r="AS8" i="103"/>
  <c r="AR8" i="103"/>
  <c r="AQ8" i="103"/>
  <c r="AP8" i="103"/>
  <c r="AO8" i="103"/>
  <c r="BB8" i="103" s="1"/>
  <c r="J135" i="103" s="1"/>
  <c r="AN8" i="103"/>
  <c r="AM8" i="103"/>
  <c r="AL8" i="103"/>
  <c r="AK8" i="103"/>
  <c r="CY7" i="103"/>
  <c r="CX7" i="103"/>
  <c r="CW7" i="103"/>
  <c r="CP7" i="103"/>
  <c r="CO7" i="103"/>
  <c r="CN7" i="103"/>
  <c r="CM7" i="103"/>
  <c r="CL7" i="103"/>
  <c r="CK7" i="103"/>
  <c r="CV7" i="103" s="1"/>
  <c r="CJ7" i="103"/>
  <c r="CI7" i="103"/>
  <c r="CT7" i="103" s="1"/>
  <c r="CH7" i="103"/>
  <c r="CS7" i="103" s="1"/>
  <c r="CG7" i="103"/>
  <c r="CE7" i="103"/>
  <c r="DA7" i="103" s="1"/>
  <c r="CD7" i="103"/>
  <c r="CZ7" i="103" s="1"/>
  <c r="CC7" i="103"/>
  <c r="CB7" i="103"/>
  <c r="CA7" i="103"/>
  <c r="BZ7" i="103"/>
  <c r="BY7" i="103"/>
  <c r="CU7" i="103" s="1"/>
  <c r="BX7" i="103"/>
  <c r="BW7" i="103"/>
  <c r="BV7" i="103"/>
  <c r="BT7" i="103"/>
  <c r="BS7" i="103"/>
  <c r="BR7" i="103"/>
  <c r="BQ7" i="103"/>
  <c r="BP7" i="103"/>
  <c r="BO7" i="103"/>
  <c r="BN7" i="103"/>
  <c r="BM7" i="103"/>
  <c r="BL7" i="103"/>
  <c r="BK7" i="103"/>
  <c r="CR7" i="103" s="1"/>
  <c r="BJ7" i="103"/>
  <c r="BC7" i="103"/>
  <c r="K134" i="103" s="1"/>
  <c r="BB7" i="103"/>
  <c r="J134" i="103" s="1"/>
  <c r="AZ7" i="103"/>
  <c r="H134" i="103" s="1"/>
  <c r="AX7" i="103"/>
  <c r="AY7" i="103" s="1"/>
  <c r="AT7" i="103"/>
  <c r="AS7" i="103"/>
  <c r="AR7" i="103"/>
  <c r="AQ7" i="103"/>
  <c r="AP7" i="103"/>
  <c r="AO7" i="103"/>
  <c r="AN7" i="103"/>
  <c r="AM7" i="103"/>
  <c r="AL7" i="103"/>
  <c r="AK7" i="103"/>
  <c r="CW6" i="103"/>
  <c r="CT6" i="103"/>
  <c r="CR6" i="103"/>
  <c r="CP6" i="103"/>
  <c r="CO6" i="103"/>
  <c r="CN6" i="103"/>
  <c r="CM6" i="103"/>
  <c r="CL6" i="103"/>
  <c r="CK6" i="103"/>
  <c r="CJ6" i="103"/>
  <c r="CI6" i="103"/>
  <c r="CH6" i="103"/>
  <c r="CS6" i="103" s="1"/>
  <c r="CG6" i="103"/>
  <c r="CE6" i="103"/>
  <c r="DA6" i="103" s="1"/>
  <c r="CD6" i="103"/>
  <c r="CZ6" i="103" s="1"/>
  <c r="CC6" i="103"/>
  <c r="CY6" i="103" s="1"/>
  <c r="CB6" i="103"/>
  <c r="CX6" i="103" s="1"/>
  <c r="CA6" i="103"/>
  <c r="BZ6" i="103"/>
  <c r="CV6" i="103" s="1"/>
  <c r="BY6" i="103"/>
  <c r="CU6" i="103" s="1"/>
  <c r="BX6" i="103"/>
  <c r="BW6" i="103"/>
  <c r="BV6" i="103"/>
  <c r="BT6" i="103"/>
  <c r="BS6" i="103"/>
  <c r="BR6" i="103"/>
  <c r="BQ6" i="103"/>
  <c r="BP6" i="103"/>
  <c r="BO6" i="103"/>
  <c r="BN6" i="103"/>
  <c r="BM6" i="103"/>
  <c r="BL6" i="103"/>
  <c r="BK6" i="103"/>
  <c r="BJ6" i="103"/>
  <c r="BC6" i="103"/>
  <c r="K133" i="103" s="1"/>
  <c r="AZ6" i="103"/>
  <c r="AX6" i="103"/>
  <c r="I133" i="103" s="1"/>
  <c r="AT6" i="103"/>
  <c r="BB6" i="103" s="1"/>
  <c r="J133" i="103" s="1"/>
  <c r="AS6" i="103"/>
  <c r="AR6" i="103"/>
  <c r="AQ6" i="103"/>
  <c r="AP6" i="103"/>
  <c r="AO6" i="103"/>
  <c r="AN6" i="103"/>
  <c r="AM6" i="103"/>
  <c r="AL6" i="103"/>
  <c r="AK6" i="103"/>
  <c r="CR5" i="103"/>
  <c r="CP5" i="103"/>
  <c r="CO5" i="103"/>
  <c r="CN5" i="103"/>
  <c r="CY5" i="103" s="1"/>
  <c r="CM5" i="103"/>
  <c r="CL5" i="103"/>
  <c r="CK5" i="103"/>
  <c r="CJ5" i="103"/>
  <c r="CI5" i="103"/>
  <c r="CH5" i="103"/>
  <c r="CG5" i="103"/>
  <c r="CE5" i="103"/>
  <c r="CD5" i="103"/>
  <c r="CZ5" i="103" s="1"/>
  <c r="CC5" i="103"/>
  <c r="CB5" i="103"/>
  <c r="CX5" i="103" s="1"/>
  <c r="CA5" i="103"/>
  <c r="BZ5" i="103"/>
  <c r="BY5" i="103"/>
  <c r="BY35" i="103" s="1"/>
  <c r="R109" i="103" s="1"/>
  <c r="J94" i="103" s="1"/>
  <c r="BX5" i="103"/>
  <c r="BX35" i="103" s="1"/>
  <c r="R108" i="103" s="1"/>
  <c r="I94" i="103" s="1"/>
  <c r="BW5" i="103"/>
  <c r="CS5" i="103" s="1"/>
  <c r="BV5" i="103"/>
  <c r="BT5" i="103"/>
  <c r="BS5" i="103"/>
  <c r="BR5" i="103"/>
  <c r="BQ5" i="103"/>
  <c r="BP5" i="103"/>
  <c r="BO5" i="103"/>
  <c r="BN5" i="103"/>
  <c r="BM5" i="103"/>
  <c r="BL5" i="103"/>
  <c r="BK5" i="103"/>
  <c r="BJ5" i="103"/>
  <c r="BC5" i="103"/>
  <c r="K132" i="103" s="1"/>
  <c r="AZ5" i="103"/>
  <c r="BA5" i="103" s="1"/>
  <c r="AX5" i="103"/>
  <c r="AY5" i="103" s="1"/>
  <c r="AT5" i="103"/>
  <c r="AS5" i="103"/>
  <c r="AR5" i="103"/>
  <c r="AQ5" i="103"/>
  <c r="AP5" i="103"/>
  <c r="AO5" i="103"/>
  <c r="AN5" i="103"/>
  <c r="AM5" i="103"/>
  <c r="AL5" i="103"/>
  <c r="AK5" i="103"/>
  <c r="BB5" i="103" s="1"/>
  <c r="J132" i="103" s="1"/>
  <c r="CR4" i="103"/>
  <c r="CP4" i="103"/>
  <c r="CP32" i="103" s="1" a="1"/>
  <c r="CP32" i="103" s="1"/>
  <c r="C50" i="103" s="1"/>
  <c r="CO4" i="103"/>
  <c r="CZ4" i="103" s="1"/>
  <c r="CN4" i="103"/>
  <c r="CY4" i="103" s="1"/>
  <c r="CM4" i="103"/>
  <c r="CL4" i="103"/>
  <c r="CK4" i="103"/>
  <c r="CV4" i="103" s="1"/>
  <c r="CJ4" i="103"/>
  <c r="CI4" i="103"/>
  <c r="CH4" i="103"/>
  <c r="CG4" i="103"/>
  <c r="CE4" i="103"/>
  <c r="CD4" i="103"/>
  <c r="CC4" i="103"/>
  <c r="CB4" i="103"/>
  <c r="CA4" i="103"/>
  <c r="CW4" i="103" s="1"/>
  <c r="BZ4" i="103"/>
  <c r="BY4" i="103"/>
  <c r="CU4" i="103" s="1"/>
  <c r="BX4" i="103"/>
  <c r="BW4" i="103"/>
  <c r="CS4" i="103" s="1"/>
  <c r="BV4" i="103"/>
  <c r="BT4" i="103"/>
  <c r="BT33" i="103" s="1"/>
  <c r="BS4" i="103"/>
  <c r="BS33" i="103" s="1"/>
  <c r="BR4" i="103"/>
  <c r="BQ4" i="103"/>
  <c r="BP4" i="103"/>
  <c r="BO4" i="103"/>
  <c r="BN4" i="103"/>
  <c r="BM4" i="103"/>
  <c r="BL4" i="103"/>
  <c r="BK4" i="103"/>
  <c r="BJ4" i="103"/>
  <c r="BC4" i="103"/>
  <c r="AZ4" i="103"/>
  <c r="BA4" i="103" s="1"/>
  <c r="AX4" i="103"/>
  <c r="AY4" i="103" s="1"/>
  <c r="AT4" i="103"/>
  <c r="AS4" i="103"/>
  <c r="AR4" i="103"/>
  <c r="AQ4" i="103"/>
  <c r="AP4" i="103"/>
  <c r="AO4" i="103"/>
  <c r="AN4" i="103"/>
  <c r="AM4" i="103"/>
  <c r="AL4" i="103"/>
  <c r="AK4" i="103"/>
  <c r="CR3" i="103"/>
  <c r="CP3" i="103"/>
  <c r="DA3" i="103" s="1"/>
  <c r="CO3" i="103"/>
  <c r="CN3" i="103"/>
  <c r="CM3" i="103"/>
  <c r="CL3" i="103"/>
  <c r="CK3" i="103"/>
  <c r="CJ3" i="103"/>
  <c r="CI3" i="103"/>
  <c r="CH3" i="103"/>
  <c r="CG3" i="103"/>
  <c r="CE3" i="103"/>
  <c r="CD3" i="103"/>
  <c r="CC3" i="103"/>
  <c r="CB3" i="103"/>
  <c r="CA3" i="103"/>
  <c r="BZ3" i="103"/>
  <c r="BY3" i="103"/>
  <c r="BY32" i="103" s="1"/>
  <c r="BX3" i="103"/>
  <c r="BX32" i="103" s="1"/>
  <c r="BW3" i="103"/>
  <c r="BV3" i="103"/>
  <c r="BT3" i="103"/>
  <c r="BS3" i="103"/>
  <c r="BR3" i="103"/>
  <c r="BQ3" i="103"/>
  <c r="BQ33" i="103" s="1"/>
  <c r="BP3" i="103"/>
  <c r="BO3" i="103"/>
  <c r="BN3" i="103"/>
  <c r="BM3" i="103"/>
  <c r="BL3" i="103"/>
  <c r="BK3" i="103"/>
  <c r="BJ3" i="103"/>
  <c r="BC3" i="103"/>
  <c r="AZ3" i="103"/>
  <c r="BA3" i="103" s="1"/>
  <c r="AY3" i="103"/>
  <c r="AX3" i="103"/>
  <c r="AT3" i="103"/>
  <c r="AS3" i="103"/>
  <c r="AR3" i="103"/>
  <c r="AQ3" i="103"/>
  <c r="AP3" i="103"/>
  <c r="AO3" i="103"/>
  <c r="AN3" i="103"/>
  <c r="AM3" i="103"/>
  <c r="AL3" i="103"/>
  <c r="AK3" i="103"/>
  <c r="I156" i="102"/>
  <c r="H156" i="102"/>
  <c r="I155" i="102"/>
  <c r="H155" i="102"/>
  <c r="I151" i="102"/>
  <c r="H151" i="102"/>
  <c r="K150" i="102"/>
  <c r="I150" i="102"/>
  <c r="H150" i="102"/>
  <c r="K145" i="102"/>
  <c r="I145" i="102"/>
  <c r="H145" i="102"/>
  <c r="I141" i="102"/>
  <c r="H141" i="102"/>
  <c r="K140" i="102"/>
  <c r="J140" i="102"/>
  <c r="H140" i="102"/>
  <c r="I136" i="102"/>
  <c r="H136" i="102"/>
  <c r="I135" i="102"/>
  <c r="H135" i="102"/>
  <c r="I131" i="102"/>
  <c r="H131" i="102"/>
  <c r="K130" i="102"/>
  <c r="I130" i="102"/>
  <c r="H130" i="102"/>
  <c r="B64" i="102"/>
  <c r="B63" i="102"/>
  <c r="B62" i="102"/>
  <c r="BA39" i="102"/>
  <c r="I161" i="102" s="1"/>
  <c r="R38" i="102"/>
  <c r="Q38" i="102"/>
  <c r="P38" i="102"/>
  <c r="O38" i="102"/>
  <c r="N38" i="102"/>
  <c r="M38" i="102"/>
  <c r="L38" i="102"/>
  <c r="K38" i="102"/>
  <c r="J38" i="102"/>
  <c r="I38" i="102"/>
  <c r="BZ34" i="102"/>
  <c r="P110" i="102" s="1"/>
  <c r="K100" i="102" s="1"/>
  <c r="AD34" i="102"/>
  <c r="CJ33" i="102" a="1"/>
  <c r="CJ33" i="102" s="1"/>
  <c r="K44" i="102" s="1"/>
  <c r="AH33" i="102"/>
  <c r="AG33" i="102"/>
  <c r="AF33" i="102"/>
  <c r="AE33" i="102"/>
  <c r="AD33" i="102"/>
  <c r="AC33" i="102"/>
  <c r="AB33" i="102"/>
  <c r="AA33" i="102"/>
  <c r="Z33" i="102"/>
  <c r="Y33" i="102"/>
  <c r="R33" i="102"/>
  <c r="Q33" i="102"/>
  <c r="P33" i="102"/>
  <c r="O33" i="102"/>
  <c r="N33" i="102"/>
  <c r="M33" i="102"/>
  <c r="L33" i="102"/>
  <c r="K33" i="102"/>
  <c r="J33" i="102"/>
  <c r="I33" i="102"/>
  <c r="H33" i="102"/>
  <c r="AH32" i="102"/>
  <c r="AG32" i="102"/>
  <c r="AF32" i="102"/>
  <c r="AE32" i="102"/>
  <c r="AD32" i="102"/>
  <c r="AC32" i="102"/>
  <c r="AB32" i="102"/>
  <c r="AA32" i="102"/>
  <c r="Z32" i="102"/>
  <c r="Y32" i="102"/>
  <c r="R32" i="102"/>
  <c r="Q32" i="102"/>
  <c r="P32" i="102"/>
  <c r="O32" i="102"/>
  <c r="N32" i="102"/>
  <c r="M32" i="102"/>
  <c r="L32" i="102"/>
  <c r="K32" i="102"/>
  <c r="J32" i="102"/>
  <c r="I32" i="102"/>
  <c r="H32" i="102"/>
  <c r="AH31" i="102"/>
  <c r="AG31" i="102"/>
  <c r="AF31" i="102"/>
  <c r="AE31" i="102"/>
  <c r="AD31" i="102"/>
  <c r="AC31" i="102"/>
  <c r="AB31" i="102"/>
  <c r="AA31" i="102"/>
  <c r="Z31" i="102"/>
  <c r="Y31" i="102"/>
  <c r="R31" i="102"/>
  <c r="Q31" i="102"/>
  <c r="P31" i="102"/>
  <c r="O31" i="102"/>
  <c r="N31" i="102"/>
  <c r="M31" i="102"/>
  <c r="L31" i="102"/>
  <c r="K31" i="102"/>
  <c r="J31" i="102"/>
  <c r="I31" i="102"/>
  <c r="H31" i="102"/>
  <c r="CP30" i="102"/>
  <c r="DA30" i="102" s="1"/>
  <c r="CO30" i="102"/>
  <c r="CZ30" i="102" s="1"/>
  <c r="CN30" i="102"/>
  <c r="CY30" i="102" s="1"/>
  <c r="CM30" i="102"/>
  <c r="CX30" i="102" s="1"/>
  <c r="CL30" i="102"/>
  <c r="CW30" i="102" s="1"/>
  <c r="CK30" i="102"/>
  <c r="CJ30" i="102"/>
  <c r="CU30" i="102" s="1"/>
  <c r="CI30" i="102"/>
  <c r="CT30" i="102" s="1"/>
  <c r="CH30" i="102"/>
  <c r="CS30" i="102" s="1"/>
  <c r="CG30" i="102"/>
  <c r="CR30" i="102" s="1"/>
  <c r="CE30" i="102"/>
  <c r="CD30" i="102"/>
  <c r="CC30" i="102"/>
  <c r="CB30" i="102"/>
  <c r="CA30" i="102"/>
  <c r="BZ30" i="102"/>
  <c r="BY30" i="102"/>
  <c r="BX30" i="102"/>
  <c r="BW30" i="102"/>
  <c r="BV30" i="102"/>
  <c r="BT30" i="102"/>
  <c r="BS30" i="102"/>
  <c r="BR30" i="102"/>
  <c r="BQ30" i="102"/>
  <c r="BP30" i="102"/>
  <c r="BO30" i="102"/>
  <c r="BN30" i="102"/>
  <c r="BM30" i="102"/>
  <c r="BL30" i="102"/>
  <c r="BK30" i="102"/>
  <c r="BJ30" i="102"/>
  <c r="BC30" i="102"/>
  <c r="K157" i="102" s="1"/>
  <c r="AZ30" i="102"/>
  <c r="BA30" i="102" s="1"/>
  <c r="AY30" i="102"/>
  <c r="AX30" i="102"/>
  <c r="I157" i="102" s="1"/>
  <c r="AT30" i="102"/>
  <c r="AS30" i="102"/>
  <c r="AR30" i="102"/>
  <c r="AQ30" i="102"/>
  <c r="AP30" i="102"/>
  <c r="AO30" i="102"/>
  <c r="AN30" i="102"/>
  <c r="AM30" i="102"/>
  <c r="AL30" i="102"/>
  <c r="AK30" i="102"/>
  <c r="CP29" i="102"/>
  <c r="CO29" i="102"/>
  <c r="CN29" i="102"/>
  <c r="CM29" i="102"/>
  <c r="CX29" i="102" s="1"/>
  <c r="CL29" i="102"/>
  <c r="CW29" i="102" s="1"/>
  <c r="CK29" i="102"/>
  <c r="CV29" i="102" s="1"/>
  <c r="CJ29" i="102"/>
  <c r="CU29" i="102" s="1"/>
  <c r="CI29" i="102"/>
  <c r="CT29" i="102" s="1"/>
  <c r="CH29" i="102"/>
  <c r="CG29" i="102"/>
  <c r="CE29" i="102"/>
  <c r="DA29" i="102" s="1"/>
  <c r="CD29" i="102"/>
  <c r="CZ29" i="102" s="1"/>
  <c r="CC29" i="102"/>
  <c r="CY29" i="102" s="1"/>
  <c r="CB29" i="102"/>
  <c r="CA29" i="102"/>
  <c r="BZ29" i="102"/>
  <c r="BY29" i="102"/>
  <c r="BX29" i="102"/>
  <c r="BW29" i="102"/>
  <c r="BV29" i="102"/>
  <c r="BT29" i="102"/>
  <c r="BS29" i="102"/>
  <c r="BR29" i="102"/>
  <c r="BQ29" i="102"/>
  <c r="BP29" i="102"/>
  <c r="BO29" i="102"/>
  <c r="BN29" i="102"/>
  <c r="BM29" i="102"/>
  <c r="BL29" i="102"/>
  <c r="BK29" i="102"/>
  <c r="CR29" i="102" s="1"/>
  <c r="BJ29" i="102"/>
  <c r="BC29" i="102"/>
  <c r="K156" i="102" s="1"/>
  <c r="AZ29" i="102"/>
  <c r="BA29" i="102" s="1"/>
  <c r="AX29" i="102"/>
  <c r="AY29" i="102" s="1"/>
  <c r="AT29" i="102"/>
  <c r="AS29" i="102"/>
  <c r="AR29" i="102"/>
  <c r="AQ29" i="102"/>
  <c r="AP29" i="102"/>
  <c r="AO29" i="102"/>
  <c r="AN29" i="102"/>
  <c r="AM29" i="102"/>
  <c r="AL29" i="102"/>
  <c r="BB29" i="102" s="1"/>
  <c r="J156" i="102" s="1"/>
  <c r="AK29" i="102"/>
  <c r="CZ28" i="102"/>
  <c r="CP28" i="102"/>
  <c r="CO28" i="102"/>
  <c r="CN28" i="102"/>
  <c r="CM28" i="102"/>
  <c r="CL28" i="102"/>
  <c r="CK28" i="102"/>
  <c r="CJ28" i="102"/>
  <c r="CU28" i="102" s="1"/>
  <c r="CI28" i="102"/>
  <c r="CT28" i="102" s="1"/>
  <c r="CH28" i="102"/>
  <c r="CS28" i="102" s="1"/>
  <c r="CG28" i="102"/>
  <c r="CE28" i="102"/>
  <c r="DA28" i="102" s="1"/>
  <c r="CD28" i="102"/>
  <c r="CC28" i="102"/>
  <c r="CY28" i="102" s="1"/>
  <c r="CB28" i="102"/>
  <c r="CX28" i="102" s="1"/>
  <c r="CA28" i="102"/>
  <c r="CW28" i="102" s="1"/>
  <c r="BZ28" i="102"/>
  <c r="CV28" i="102" s="1"/>
  <c r="BY28" i="102"/>
  <c r="BX28" i="102"/>
  <c r="BW28" i="102"/>
  <c r="BV28" i="102"/>
  <c r="BT28" i="102"/>
  <c r="BS28" i="102"/>
  <c r="BR28" i="102"/>
  <c r="BQ28" i="102"/>
  <c r="BP28" i="102"/>
  <c r="BO28" i="102"/>
  <c r="BN28" i="102"/>
  <c r="BM28" i="102"/>
  <c r="BL28" i="102"/>
  <c r="BK28" i="102"/>
  <c r="CR28" i="102" s="1"/>
  <c r="BJ28" i="102"/>
  <c r="BC28" i="102"/>
  <c r="K155" i="102" s="1"/>
  <c r="AZ28" i="102"/>
  <c r="BA28" i="102" s="1"/>
  <c r="AY28" i="102"/>
  <c r="AX28" i="102"/>
  <c r="AT28" i="102"/>
  <c r="AS28" i="102"/>
  <c r="AR28" i="102"/>
  <c r="AQ28" i="102"/>
  <c r="BB28" i="102" s="1"/>
  <c r="J155" i="102" s="1"/>
  <c r="AP28" i="102"/>
  <c r="AO28" i="102"/>
  <c r="AN28" i="102"/>
  <c r="AM28" i="102"/>
  <c r="AL28" i="102"/>
  <c r="AK28" i="102"/>
  <c r="CW27" i="102"/>
  <c r="CP27" i="102"/>
  <c r="CO27" i="102"/>
  <c r="CN27" i="102"/>
  <c r="CM27" i="102"/>
  <c r="CL27" i="102"/>
  <c r="CK27" i="102"/>
  <c r="CJ27" i="102"/>
  <c r="CI27" i="102"/>
  <c r="CH27" i="102"/>
  <c r="CG27" i="102"/>
  <c r="CE27" i="102"/>
  <c r="DA27" i="102" s="1"/>
  <c r="CD27" i="102"/>
  <c r="CZ27" i="102" s="1"/>
  <c r="CC27" i="102"/>
  <c r="CC34" i="102" s="1"/>
  <c r="P113" i="102" s="1"/>
  <c r="CB27" i="102"/>
  <c r="AE34" i="102" s="1"/>
  <c r="CA27" i="102"/>
  <c r="BZ27" i="102"/>
  <c r="CV27" i="102" s="1"/>
  <c r="BY27" i="102"/>
  <c r="CU27" i="102" s="1"/>
  <c r="BX27" i="102"/>
  <c r="CT27" i="102" s="1"/>
  <c r="BW27" i="102"/>
  <c r="CS27" i="102" s="1"/>
  <c r="BV27" i="102"/>
  <c r="BT27" i="102"/>
  <c r="BS27" i="102"/>
  <c r="BR27" i="102"/>
  <c r="BQ27" i="102"/>
  <c r="BP27" i="102"/>
  <c r="BO27" i="102"/>
  <c r="BN27" i="102"/>
  <c r="BM27" i="102"/>
  <c r="BL27" i="102"/>
  <c r="BK27" i="102"/>
  <c r="CR27" i="102" s="1"/>
  <c r="BJ27" i="102"/>
  <c r="BC27" i="102"/>
  <c r="K154" i="102" s="1"/>
  <c r="BB27" i="102"/>
  <c r="J154" i="102" s="1"/>
  <c r="AZ27" i="102"/>
  <c r="AY27" i="102"/>
  <c r="AX27" i="102"/>
  <c r="I154" i="102" s="1"/>
  <c r="AT27" i="102"/>
  <c r="AS27" i="102"/>
  <c r="AR27" i="102"/>
  <c r="AQ27" i="102"/>
  <c r="AP27" i="102"/>
  <c r="AO27" i="102"/>
  <c r="AN27" i="102"/>
  <c r="AM27" i="102"/>
  <c r="AL27" i="102"/>
  <c r="AK27" i="102"/>
  <c r="CR26" i="102"/>
  <c r="CP26" i="102"/>
  <c r="DA26" i="102" s="1"/>
  <c r="CO26" i="102"/>
  <c r="CZ26" i="102" s="1"/>
  <c r="CN26" i="102"/>
  <c r="CM26" i="102"/>
  <c r="CL26" i="102"/>
  <c r="CK26" i="102"/>
  <c r="CJ26" i="102"/>
  <c r="CI26" i="102"/>
  <c r="CH26" i="102"/>
  <c r="CG26" i="102"/>
  <c r="CE26" i="102"/>
  <c r="CD26" i="102"/>
  <c r="CC26" i="102"/>
  <c r="CY26" i="102" s="1"/>
  <c r="CB26" i="102"/>
  <c r="CX26" i="102" s="1"/>
  <c r="CA26" i="102"/>
  <c r="CW26" i="102" s="1"/>
  <c r="BZ26" i="102"/>
  <c r="CV26" i="102" s="1"/>
  <c r="BY26" i="102"/>
  <c r="CU26" i="102" s="1"/>
  <c r="BX26" i="102"/>
  <c r="CT26" i="102" s="1"/>
  <c r="BW26" i="102"/>
  <c r="CS26" i="102" s="1"/>
  <c r="BV26" i="102"/>
  <c r="BT26" i="102"/>
  <c r="BS26" i="102"/>
  <c r="BR26" i="102"/>
  <c r="BQ26" i="102"/>
  <c r="BP26" i="102"/>
  <c r="BO26" i="102"/>
  <c r="BN26" i="102"/>
  <c r="BM26" i="102"/>
  <c r="BL26" i="102"/>
  <c r="BK26" i="102"/>
  <c r="BJ26" i="102"/>
  <c r="BC26" i="102"/>
  <c r="K153" i="102" s="1"/>
  <c r="AZ26" i="102"/>
  <c r="BA26" i="102" s="1"/>
  <c r="AX26" i="102"/>
  <c r="AY26" i="102" s="1"/>
  <c r="AT26" i="102"/>
  <c r="BB26" i="102" s="1"/>
  <c r="J153" i="102" s="1"/>
  <c r="AS26" i="102"/>
  <c r="AR26" i="102"/>
  <c r="AQ26" i="102"/>
  <c r="AP26" i="102"/>
  <c r="AO26" i="102"/>
  <c r="AN26" i="102"/>
  <c r="AM26" i="102"/>
  <c r="AL26" i="102"/>
  <c r="AK26" i="102"/>
  <c r="CV25" i="102"/>
  <c r="CR25" i="102"/>
  <c r="CP25" i="102"/>
  <c r="CO25" i="102"/>
  <c r="CZ25" i="102" s="1"/>
  <c r="CN25" i="102"/>
  <c r="CY25" i="102" s="1"/>
  <c r="CM25" i="102"/>
  <c r="CX25" i="102" s="1"/>
  <c r="CL25" i="102"/>
  <c r="CW25" i="102" s="1"/>
  <c r="CK25" i="102"/>
  <c r="CJ25" i="102"/>
  <c r="CI25" i="102"/>
  <c r="CH25" i="102"/>
  <c r="CG25" i="102"/>
  <c r="CE25" i="102"/>
  <c r="CD25" i="102"/>
  <c r="CC25" i="102"/>
  <c r="CB25" i="102"/>
  <c r="CA25" i="102"/>
  <c r="BZ25" i="102"/>
  <c r="BZ37" i="102" s="1"/>
  <c r="V110" i="102" s="1"/>
  <c r="K98" i="102" s="1"/>
  <c r="BY25" i="102"/>
  <c r="CU25" i="102" s="1"/>
  <c r="BX25" i="102"/>
  <c r="CT25" i="102" s="1"/>
  <c r="BW25" i="102"/>
  <c r="CS25" i="102" s="1"/>
  <c r="BV25" i="102"/>
  <c r="BV37" i="102" s="1"/>
  <c r="V106" i="102" s="1"/>
  <c r="G98" i="102" s="1"/>
  <c r="BT25" i="102"/>
  <c r="BT37" i="102" s="1"/>
  <c r="W115" i="102" s="1"/>
  <c r="BS25" i="102"/>
  <c r="BR25" i="102"/>
  <c r="BQ25" i="102"/>
  <c r="BP25" i="102"/>
  <c r="BO25" i="102"/>
  <c r="BN25" i="102"/>
  <c r="BM25" i="102"/>
  <c r="BL25" i="102"/>
  <c r="BK25" i="102"/>
  <c r="BJ25" i="102"/>
  <c r="BC25" i="102"/>
  <c r="K152" i="102" s="1"/>
  <c r="AZ25" i="102"/>
  <c r="H152" i="102" s="1"/>
  <c r="AX25" i="102"/>
  <c r="AY25" i="102" s="1"/>
  <c r="AT25" i="102"/>
  <c r="AS25" i="102"/>
  <c r="AR25" i="102"/>
  <c r="AQ25" i="102"/>
  <c r="AP25" i="102"/>
  <c r="AO25" i="102"/>
  <c r="BB25" i="102" s="1"/>
  <c r="J152" i="102" s="1"/>
  <c r="AN25" i="102"/>
  <c r="AM25" i="102"/>
  <c r="AL25" i="102"/>
  <c r="AK25" i="102"/>
  <c r="CR24" i="102"/>
  <c r="CP24" i="102"/>
  <c r="DA24" i="102" s="1"/>
  <c r="CO24" i="102"/>
  <c r="CZ24" i="102" s="1"/>
  <c r="CN24" i="102"/>
  <c r="CM24" i="102"/>
  <c r="CL24" i="102"/>
  <c r="CW24" i="102" s="1"/>
  <c r="CK24" i="102"/>
  <c r="CV24" i="102" s="1"/>
  <c r="CJ24" i="102"/>
  <c r="CU24" i="102" s="1"/>
  <c r="CI24" i="102"/>
  <c r="CT24" i="102" s="1"/>
  <c r="CH24" i="102"/>
  <c r="CG24" i="102"/>
  <c r="CE24" i="102"/>
  <c r="CE37" i="102" s="1"/>
  <c r="V115" i="102" s="1"/>
  <c r="CD24" i="102"/>
  <c r="CD37" i="102" s="1"/>
  <c r="V114" i="102" s="1"/>
  <c r="CC24" i="102"/>
  <c r="CC37" i="102" s="1"/>
  <c r="V113" i="102" s="1"/>
  <c r="CB24" i="102"/>
  <c r="CB37" i="102" s="1"/>
  <c r="V112" i="102" s="1"/>
  <c r="CA24" i="102"/>
  <c r="CA37" i="102" s="1"/>
  <c r="V111" i="102" s="1"/>
  <c r="BZ24" i="102"/>
  <c r="BY24" i="102"/>
  <c r="BY34" i="102" s="1"/>
  <c r="P109" i="102" s="1"/>
  <c r="J100" i="102" s="1"/>
  <c r="BX24" i="102"/>
  <c r="BW24" i="102"/>
  <c r="BV24" i="102"/>
  <c r="BT24" i="102"/>
  <c r="BT34" i="102" s="1"/>
  <c r="Q115" i="102" s="1"/>
  <c r="BS24" i="102"/>
  <c r="BS37" i="102" s="1"/>
  <c r="W114" i="102" s="1"/>
  <c r="BR24" i="102"/>
  <c r="BQ24" i="102"/>
  <c r="BP24" i="102"/>
  <c r="BP37" i="102" s="1"/>
  <c r="W111" i="102" s="1"/>
  <c r="BO24" i="102"/>
  <c r="BN24" i="102"/>
  <c r="BN37" i="102" s="1"/>
  <c r="W109" i="102" s="1"/>
  <c r="J97" i="102" s="1"/>
  <c r="BM24" i="102"/>
  <c r="BM37" i="102" s="1"/>
  <c r="W108" i="102" s="1"/>
  <c r="I97" i="102" s="1"/>
  <c r="BL24" i="102"/>
  <c r="BL37" i="102" s="1"/>
  <c r="W107" i="102" s="1"/>
  <c r="H97" i="102" s="1"/>
  <c r="BK24" i="102"/>
  <c r="BK37" i="102" s="1"/>
  <c r="W106" i="102" s="1"/>
  <c r="G97" i="102" s="1"/>
  <c r="BJ24" i="102"/>
  <c r="BJ37" i="102" s="1"/>
  <c r="W105" i="102" s="1"/>
  <c r="F97" i="102" s="1"/>
  <c r="BC24" i="102"/>
  <c r="K151" i="102" s="1"/>
  <c r="BA24" i="102"/>
  <c r="BA45" i="102" s="1"/>
  <c r="H161" i="102" s="1"/>
  <c r="AZ24" i="102"/>
  <c r="AY24" i="102"/>
  <c r="BA37" i="102" s="1"/>
  <c r="J65" i="102" s="1"/>
  <c r="AX24" i="102"/>
  <c r="AT24" i="102"/>
  <c r="AS24" i="102"/>
  <c r="AR24" i="102"/>
  <c r="AQ24" i="102"/>
  <c r="AP24" i="102"/>
  <c r="AO24" i="102"/>
  <c r="BB24" i="102" s="1"/>
  <c r="J151" i="102" s="1"/>
  <c r="AN24" i="102"/>
  <c r="AM24" i="102"/>
  <c r="AL24" i="102"/>
  <c r="AK24" i="102"/>
  <c r="CP23" i="102"/>
  <c r="CO23" i="102"/>
  <c r="CZ23" i="102" s="1"/>
  <c r="CN23" i="102"/>
  <c r="CY23" i="102" s="1"/>
  <c r="CM23" i="102"/>
  <c r="CX23" i="102" s="1"/>
  <c r="CL23" i="102"/>
  <c r="CW23" i="102" s="1"/>
  <c r="CK23" i="102"/>
  <c r="CJ23" i="102"/>
  <c r="CI23" i="102"/>
  <c r="CT23" i="102" s="1"/>
  <c r="CH23" i="102"/>
  <c r="CS23" i="102" s="1"/>
  <c r="CG23" i="102"/>
  <c r="CE23" i="102"/>
  <c r="DA23" i="102" s="1"/>
  <c r="CD23" i="102"/>
  <c r="CC23" i="102"/>
  <c r="CB23" i="102"/>
  <c r="CA23" i="102"/>
  <c r="BZ23" i="102"/>
  <c r="BY23" i="102"/>
  <c r="BX23" i="102"/>
  <c r="BW23" i="102"/>
  <c r="BV23" i="102"/>
  <c r="BT23" i="102"/>
  <c r="BS23" i="102"/>
  <c r="BR23" i="102"/>
  <c r="BQ23" i="102"/>
  <c r="BP23" i="102"/>
  <c r="BO23" i="102"/>
  <c r="BO36" i="102" s="1"/>
  <c r="U110" i="102" s="1"/>
  <c r="K95" i="102" s="1"/>
  <c r="BN23" i="102"/>
  <c r="BM23" i="102"/>
  <c r="BL23" i="102"/>
  <c r="BK23" i="102"/>
  <c r="CR23" i="102" s="1"/>
  <c r="BJ23" i="102"/>
  <c r="BC23" i="102"/>
  <c r="AZ23" i="102"/>
  <c r="BA23" i="102" s="1"/>
  <c r="AY23" i="102"/>
  <c r="AX23" i="102"/>
  <c r="AT23" i="102"/>
  <c r="AS23" i="102"/>
  <c r="AR23" i="102"/>
  <c r="AQ23" i="102"/>
  <c r="AP23" i="102"/>
  <c r="AO23" i="102"/>
  <c r="AN23" i="102"/>
  <c r="AM23" i="102"/>
  <c r="AL23" i="102"/>
  <c r="AK23" i="102"/>
  <c r="CP22" i="102"/>
  <c r="CO22" i="102"/>
  <c r="CN22" i="102"/>
  <c r="CM22" i="102"/>
  <c r="CL22" i="102"/>
  <c r="CW22" i="102" s="1"/>
  <c r="CK22" i="102"/>
  <c r="CV22" i="102" s="1"/>
  <c r="CJ22" i="102"/>
  <c r="CU22" i="102" s="1"/>
  <c r="CI22" i="102"/>
  <c r="CT22" i="102" s="1"/>
  <c r="CH22" i="102"/>
  <c r="CG22" i="102"/>
  <c r="CE22" i="102"/>
  <c r="DA22" i="102" s="1"/>
  <c r="CD22" i="102"/>
  <c r="CZ22" i="102" s="1"/>
  <c r="CC22" i="102"/>
  <c r="CY22" i="102" s="1"/>
  <c r="CB22" i="102"/>
  <c r="CX22" i="102" s="1"/>
  <c r="CA22" i="102"/>
  <c r="BZ22" i="102"/>
  <c r="BY22" i="102"/>
  <c r="BX22" i="102"/>
  <c r="BW22" i="102"/>
  <c r="BV22" i="102"/>
  <c r="BT22" i="102"/>
  <c r="BS22" i="102"/>
  <c r="BR22" i="102"/>
  <c r="BQ22" i="102"/>
  <c r="BP22" i="102"/>
  <c r="BO22" i="102"/>
  <c r="BN22" i="102"/>
  <c r="BM22" i="102"/>
  <c r="BL22" i="102"/>
  <c r="BK22" i="102"/>
  <c r="CR22" i="102" s="1"/>
  <c r="BJ22" i="102"/>
  <c r="BC22" i="102"/>
  <c r="K149" i="102" s="1"/>
  <c r="BA22" i="102"/>
  <c r="AZ22" i="102"/>
  <c r="H149" i="102" s="1"/>
  <c r="AY22" i="102"/>
  <c r="AX22" i="102"/>
  <c r="I149" i="102" s="1"/>
  <c r="AT22" i="102"/>
  <c r="AS22" i="102"/>
  <c r="AR22" i="102"/>
  <c r="AQ22" i="102"/>
  <c r="AP22" i="102"/>
  <c r="AO22" i="102"/>
  <c r="AN22" i="102"/>
  <c r="AM22" i="102"/>
  <c r="AL22" i="102"/>
  <c r="BB22" i="102" s="1"/>
  <c r="J149" i="102" s="1"/>
  <c r="AK22" i="102"/>
  <c r="CP21" i="102"/>
  <c r="CO21" i="102"/>
  <c r="CN21" i="102"/>
  <c r="CM21" i="102"/>
  <c r="CL21" i="102"/>
  <c r="CK21" i="102"/>
  <c r="CJ21" i="102"/>
  <c r="CI21" i="102"/>
  <c r="CT21" i="102" s="1"/>
  <c r="CH21" i="102"/>
  <c r="CS21" i="102" s="1"/>
  <c r="CG21" i="102"/>
  <c r="CE21" i="102"/>
  <c r="DA21" i="102" s="1"/>
  <c r="CD21" i="102"/>
  <c r="CZ21" i="102" s="1"/>
  <c r="CC21" i="102"/>
  <c r="CY21" i="102" s="1"/>
  <c r="CB21" i="102"/>
  <c r="CX21" i="102" s="1"/>
  <c r="CA21" i="102"/>
  <c r="CW21" i="102" s="1"/>
  <c r="BZ21" i="102"/>
  <c r="CV21" i="102" s="1"/>
  <c r="BY21" i="102"/>
  <c r="CU21" i="102" s="1"/>
  <c r="BX21" i="102"/>
  <c r="BW21" i="102"/>
  <c r="BV21" i="102"/>
  <c r="BT21" i="102"/>
  <c r="BS21" i="102"/>
  <c r="BR21" i="102"/>
  <c r="BQ21" i="102"/>
  <c r="BP21" i="102"/>
  <c r="BO21" i="102"/>
  <c r="BN21" i="102"/>
  <c r="BM21" i="102"/>
  <c r="BL21" i="102"/>
  <c r="BK21" i="102"/>
  <c r="CR21" i="102" s="1"/>
  <c r="BJ21" i="102"/>
  <c r="BC21" i="102"/>
  <c r="K148" i="102" s="1"/>
  <c r="BB21" i="102"/>
  <c r="J148" i="102" s="1"/>
  <c r="AZ21" i="102"/>
  <c r="BA21" i="102" s="1"/>
  <c r="AX21" i="102"/>
  <c r="AY21" i="102" s="1"/>
  <c r="AT21" i="102"/>
  <c r="AS21" i="102"/>
  <c r="AR21" i="102"/>
  <c r="AQ21" i="102"/>
  <c r="AP21" i="102"/>
  <c r="AO21" i="102"/>
  <c r="AN21" i="102"/>
  <c r="AM21" i="102"/>
  <c r="AL21" i="102"/>
  <c r="AK21" i="102"/>
  <c r="CR20" i="102"/>
  <c r="CP20" i="102"/>
  <c r="CO20" i="102"/>
  <c r="CN20" i="102"/>
  <c r="CM20" i="102"/>
  <c r="CL20" i="102"/>
  <c r="CK20" i="102"/>
  <c r="CJ20" i="102"/>
  <c r="CI20" i="102"/>
  <c r="CH20" i="102"/>
  <c r="CG20" i="102"/>
  <c r="CE20" i="102"/>
  <c r="DA20" i="102" s="1"/>
  <c r="CD20" i="102"/>
  <c r="CZ20" i="102" s="1"/>
  <c r="CC20" i="102"/>
  <c r="CY20" i="102" s="1"/>
  <c r="CB20" i="102"/>
  <c r="CX20" i="102" s="1"/>
  <c r="CA20" i="102"/>
  <c r="CW20" i="102" s="1"/>
  <c r="BZ20" i="102"/>
  <c r="CV20" i="102" s="1"/>
  <c r="BY20" i="102"/>
  <c r="CU20" i="102" s="1"/>
  <c r="BX20" i="102"/>
  <c r="CT20" i="102" s="1"/>
  <c r="BW20" i="102"/>
  <c r="CS20" i="102" s="1"/>
  <c r="BV20" i="102"/>
  <c r="BT20" i="102"/>
  <c r="BS20" i="102"/>
  <c r="BR20" i="102"/>
  <c r="BQ20" i="102"/>
  <c r="BP20" i="102"/>
  <c r="BO20" i="102"/>
  <c r="BN20" i="102"/>
  <c r="BM20" i="102"/>
  <c r="BL20" i="102"/>
  <c r="BK20" i="102"/>
  <c r="BJ20" i="102"/>
  <c r="BC20" i="102"/>
  <c r="K147" i="102" s="1"/>
  <c r="BB20" i="102"/>
  <c r="J147" i="102" s="1"/>
  <c r="AZ20" i="102"/>
  <c r="AY20" i="102"/>
  <c r="AX20" i="102"/>
  <c r="I147" i="102" s="1"/>
  <c r="AT20" i="102"/>
  <c r="AS20" i="102"/>
  <c r="AR20" i="102"/>
  <c r="AQ20" i="102"/>
  <c r="AP20" i="102"/>
  <c r="AO20" i="102"/>
  <c r="AN20" i="102"/>
  <c r="AM20" i="102"/>
  <c r="AL20" i="102"/>
  <c r="AK20" i="102"/>
  <c r="CU19" i="102"/>
  <c r="CR19" i="102"/>
  <c r="CP19" i="102"/>
  <c r="DA19" i="102" s="1"/>
  <c r="CO19" i="102"/>
  <c r="CZ19" i="102" s="1"/>
  <c r="CN19" i="102"/>
  <c r="CY19" i="102" s="1"/>
  <c r="CM19" i="102"/>
  <c r="CL19" i="102"/>
  <c r="CK19" i="102"/>
  <c r="CJ19" i="102"/>
  <c r="CI19" i="102"/>
  <c r="CH19" i="102"/>
  <c r="CG19" i="102"/>
  <c r="CE19" i="102"/>
  <c r="CD19" i="102"/>
  <c r="CC19" i="102"/>
  <c r="CB19" i="102"/>
  <c r="CX19" i="102" s="1"/>
  <c r="CA19" i="102"/>
  <c r="CW19" i="102" s="1"/>
  <c r="BZ19" i="102"/>
  <c r="CV19" i="102" s="1"/>
  <c r="BY19" i="102"/>
  <c r="BX19" i="102"/>
  <c r="CT19" i="102" s="1"/>
  <c r="BW19" i="102"/>
  <c r="CS19" i="102" s="1"/>
  <c r="BV19" i="102"/>
  <c r="BT19" i="102"/>
  <c r="BS19" i="102"/>
  <c r="BR19" i="102"/>
  <c r="BQ19" i="102"/>
  <c r="BP19" i="102"/>
  <c r="BO19" i="102"/>
  <c r="BN19" i="102"/>
  <c r="BM19" i="102"/>
  <c r="BL19" i="102"/>
  <c r="BK19" i="102"/>
  <c r="BJ19" i="102"/>
  <c r="BC19" i="102"/>
  <c r="K146" i="102" s="1"/>
  <c r="AZ19" i="102"/>
  <c r="BA19" i="102" s="1"/>
  <c r="AX19" i="102"/>
  <c r="AY19" i="102" s="1"/>
  <c r="AT19" i="102"/>
  <c r="AS19" i="102"/>
  <c r="AR19" i="102"/>
  <c r="AQ19" i="102"/>
  <c r="AP19" i="102"/>
  <c r="AO19" i="102"/>
  <c r="BB19" i="102" s="1"/>
  <c r="J146" i="102" s="1"/>
  <c r="AN19" i="102"/>
  <c r="AM19" i="102"/>
  <c r="AL19" i="102"/>
  <c r="AK19" i="102"/>
  <c r="CR18" i="102"/>
  <c r="CP18" i="102"/>
  <c r="CO18" i="102"/>
  <c r="CN18" i="102"/>
  <c r="CY18" i="102" s="1"/>
  <c r="CM18" i="102"/>
  <c r="CX18" i="102" s="1"/>
  <c r="CL18" i="102"/>
  <c r="CW18" i="102" s="1"/>
  <c r="CK18" i="102"/>
  <c r="CV18" i="102" s="1"/>
  <c r="CJ18" i="102"/>
  <c r="CI18" i="102"/>
  <c r="CH18" i="102"/>
  <c r="CG18" i="102"/>
  <c r="CE18" i="102"/>
  <c r="CD18" i="102"/>
  <c r="CC18" i="102"/>
  <c r="CB18" i="102"/>
  <c r="CA18" i="102"/>
  <c r="BZ18" i="102"/>
  <c r="BY18" i="102"/>
  <c r="CU18" i="102" s="1"/>
  <c r="BX18" i="102"/>
  <c r="CT18" i="102" s="1"/>
  <c r="BW18" i="102"/>
  <c r="CS18" i="102" s="1"/>
  <c r="BV18" i="102"/>
  <c r="BT18" i="102"/>
  <c r="BS18" i="102"/>
  <c r="BR18" i="102"/>
  <c r="BQ18" i="102"/>
  <c r="BP18" i="102"/>
  <c r="BO18" i="102"/>
  <c r="BN18" i="102"/>
  <c r="BM18" i="102"/>
  <c r="BL18" i="102"/>
  <c r="BK18" i="102"/>
  <c r="BJ18" i="102"/>
  <c r="BC18" i="102"/>
  <c r="BA18" i="102"/>
  <c r="AZ18" i="102"/>
  <c r="AX18" i="102"/>
  <c r="AY18" i="102" s="1"/>
  <c r="AT18" i="102"/>
  <c r="AS18" i="102"/>
  <c r="AR18" i="102"/>
  <c r="AQ18" i="102"/>
  <c r="AP18" i="102"/>
  <c r="AO18" i="102"/>
  <c r="AN18" i="102"/>
  <c r="AM18" i="102"/>
  <c r="AL18" i="102"/>
  <c r="AK18" i="102"/>
  <c r="CR17" i="102"/>
  <c r="CP17" i="102"/>
  <c r="DA17" i="102" s="1"/>
  <c r="CO17" i="102"/>
  <c r="CZ17" i="102" s="1"/>
  <c r="CN17" i="102"/>
  <c r="CY17" i="102" s="1"/>
  <c r="CM17" i="102"/>
  <c r="CL17" i="102"/>
  <c r="CK17" i="102"/>
  <c r="CV17" i="102" s="1"/>
  <c r="CJ17" i="102"/>
  <c r="CU17" i="102" s="1"/>
  <c r="CI17" i="102"/>
  <c r="CT17" i="102" s="1"/>
  <c r="CH17" i="102"/>
  <c r="CS17" i="102" s="1"/>
  <c r="CG17" i="102"/>
  <c r="CE17" i="102"/>
  <c r="CD17" i="102"/>
  <c r="CC17" i="102"/>
  <c r="CB17" i="102"/>
  <c r="CA17" i="102"/>
  <c r="BZ17" i="102"/>
  <c r="BY17" i="102"/>
  <c r="BX17" i="102"/>
  <c r="BW17" i="102"/>
  <c r="BV17" i="102"/>
  <c r="BT17" i="102"/>
  <c r="BS17" i="102"/>
  <c r="BR17" i="102"/>
  <c r="BR36" i="102" s="1"/>
  <c r="U113" i="102" s="1"/>
  <c r="BQ17" i="102"/>
  <c r="BQ36" i="102" s="1"/>
  <c r="U112" i="102" s="1"/>
  <c r="BP17" i="102"/>
  <c r="BP36" i="102" s="1"/>
  <c r="U111" i="102" s="1"/>
  <c r="BO17" i="102"/>
  <c r="BN17" i="102"/>
  <c r="BM17" i="102"/>
  <c r="BL17" i="102"/>
  <c r="BK17" i="102"/>
  <c r="BJ17" i="102"/>
  <c r="BC17" i="102"/>
  <c r="K144" i="102" s="1"/>
  <c r="BA17" i="102"/>
  <c r="AZ17" i="102"/>
  <c r="H144" i="102" s="1"/>
  <c r="AX17" i="102"/>
  <c r="I144" i="102" s="1"/>
  <c r="AT17" i="102"/>
  <c r="AS17" i="102"/>
  <c r="AR17" i="102"/>
  <c r="AQ17" i="102"/>
  <c r="AP17" i="102"/>
  <c r="AO17" i="102"/>
  <c r="AN17" i="102"/>
  <c r="AM17" i="102"/>
  <c r="AL17" i="102"/>
  <c r="AK17" i="102"/>
  <c r="CP16" i="102"/>
  <c r="CO16" i="102"/>
  <c r="CN16" i="102"/>
  <c r="CY16" i="102" s="1"/>
  <c r="CM16" i="102"/>
  <c r="CX16" i="102" s="1"/>
  <c r="CL16" i="102"/>
  <c r="CW16" i="102" s="1"/>
  <c r="CK16" i="102"/>
  <c r="CV16" i="102" s="1"/>
  <c r="CJ16" i="102"/>
  <c r="CI16" i="102"/>
  <c r="CH16" i="102"/>
  <c r="CS16" i="102" s="1"/>
  <c r="CG16" i="102"/>
  <c r="CE16" i="102"/>
  <c r="DA16" i="102" s="1"/>
  <c r="CD16" i="102"/>
  <c r="CZ16" i="102" s="1"/>
  <c r="CC16" i="102"/>
  <c r="CB16" i="102"/>
  <c r="CA16" i="102"/>
  <c r="BZ16" i="102"/>
  <c r="BY16" i="102"/>
  <c r="BX16" i="102"/>
  <c r="BW16" i="102"/>
  <c r="BV16" i="102"/>
  <c r="BT16" i="102"/>
  <c r="BS16" i="102"/>
  <c r="BR16" i="102"/>
  <c r="BQ16" i="102"/>
  <c r="BP16" i="102"/>
  <c r="BO16" i="102"/>
  <c r="BN16" i="102"/>
  <c r="BM16" i="102"/>
  <c r="BL16" i="102"/>
  <c r="BK16" i="102"/>
  <c r="CR16" i="102" s="1"/>
  <c r="BJ16" i="102"/>
  <c r="BC16" i="102"/>
  <c r="K143" i="102" s="1"/>
  <c r="BA16" i="102"/>
  <c r="AZ16" i="102"/>
  <c r="H143" i="102" s="1"/>
  <c r="AX16" i="102"/>
  <c r="I143" i="102" s="1"/>
  <c r="AT16" i="102"/>
  <c r="AS16" i="102"/>
  <c r="AR16" i="102"/>
  <c r="AQ16" i="102"/>
  <c r="AP16" i="102"/>
  <c r="AO16" i="102"/>
  <c r="BB16" i="102" s="1"/>
  <c r="J143" i="102" s="1"/>
  <c r="AN16" i="102"/>
  <c r="AM16" i="102"/>
  <c r="AL16" i="102"/>
  <c r="AK16" i="102"/>
  <c r="CP15" i="102"/>
  <c r="CO15" i="102"/>
  <c r="CN15" i="102"/>
  <c r="CM15" i="102"/>
  <c r="CL15" i="102"/>
  <c r="CK15" i="102"/>
  <c r="CV15" i="102" s="1"/>
  <c r="CJ15" i="102"/>
  <c r="CU15" i="102" s="1"/>
  <c r="CI15" i="102"/>
  <c r="CT15" i="102" s="1"/>
  <c r="CH15" i="102"/>
  <c r="CS15" i="102" s="1"/>
  <c r="CG15" i="102"/>
  <c r="CG31" i="102" s="1"/>
  <c r="CE15" i="102"/>
  <c r="DA15" i="102" s="1"/>
  <c r="CD15" i="102"/>
  <c r="CZ15" i="102" s="1"/>
  <c r="CC15" i="102"/>
  <c r="CY15" i="102" s="1"/>
  <c r="CB15" i="102"/>
  <c r="CX15" i="102" s="1"/>
  <c r="CA15" i="102"/>
  <c r="CW15" i="102" s="1"/>
  <c r="BZ15" i="102"/>
  <c r="BY15" i="102"/>
  <c r="BX15" i="102"/>
  <c r="BW15" i="102"/>
  <c r="BV15" i="102"/>
  <c r="BT15" i="102"/>
  <c r="BS15" i="102"/>
  <c r="BR15" i="102"/>
  <c r="BQ15" i="102"/>
  <c r="BP15" i="102"/>
  <c r="BO15" i="102"/>
  <c r="BN15" i="102"/>
  <c r="BM15" i="102"/>
  <c r="BL15" i="102"/>
  <c r="BK15" i="102"/>
  <c r="CR15" i="102" s="1"/>
  <c r="BJ15" i="102"/>
  <c r="BC15" i="102"/>
  <c r="K142" i="102" s="1"/>
  <c r="AZ15" i="102"/>
  <c r="BA15" i="102" s="1"/>
  <c r="AX15" i="102"/>
  <c r="AY15" i="102" s="1"/>
  <c r="AT15" i="102"/>
  <c r="AS15" i="102"/>
  <c r="AR15" i="102"/>
  <c r="AQ15" i="102"/>
  <c r="AP15" i="102"/>
  <c r="AO15" i="102"/>
  <c r="AN15" i="102"/>
  <c r="AM15" i="102"/>
  <c r="AL15" i="102"/>
  <c r="BB15" i="102" s="1"/>
  <c r="J142" i="102" s="1"/>
  <c r="AK15" i="102"/>
  <c r="CY14" i="102"/>
  <c r="CX14" i="102"/>
  <c r="CP14" i="102"/>
  <c r="CO14" i="102"/>
  <c r="CN14" i="102"/>
  <c r="CM14" i="102"/>
  <c r="CL14" i="102"/>
  <c r="CK14" i="102"/>
  <c r="CJ14" i="102"/>
  <c r="CI14" i="102"/>
  <c r="CH14" i="102"/>
  <c r="CS14" i="102" s="1"/>
  <c r="CG14" i="102"/>
  <c r="CE14" i="102"/>
  <c r="DA14" i="102" s="1"/>
  <c r="CD14" i="102"/>
  <c r="CZ14" i="102" s="1"/>
  <c r="CC14" i="102"/>
  <c r="CB14" i="102"/>
  <c r="CA14" i="102"/>
  <c r="CW14" i="102" s="1"/>
  <c r="BZ14" i="102"/>
  <c r="CV14" i="102" s="1"/>
  <c r="BY14" i="102"/>
  <c r="CU14" i="102" s="1"/>
  <c r="BX14" i="102"/>
  <c r="CT14" i="102" s="1"/>
  <c r="BW14" i="102"/>
  <c r="BV14" i="102"/>
  <c r="BT14" i="102"/>
  <c r="BS14" i="102"/>
  <c r="BR14" i="102"/>
  <c r="BQ14" i="102"/>
  <c r="BP14" i="102"/>
  <c r="BO14" i="102"/>
  <c r="BN14" i="102"/>
  <c r="BM14" i="102"/>
  <c r="BL14" i="102"/>
  <c r="BK14" i="102"/>
  <c r="CR14" i="102" s="1"/>
  <c r="BJ14" i="102"/>
  <c r="BC14" i="102"/>
  <c r="K141" i="102" s="1"/>
  <c r="BB14" i="102"/>
  <c r="J141" i="102" s="1"/>
  <c r="BA14" i="102"/>
  <c r="AZ14" i="102"/>
  <c r="AY14" i="102"/>
  <c r="AX14" i="102"/>
  <c r="AT14" i="102"/>
  <c r="AS14" i="102"/>
  <c r="AR14" i="102"/>
  <c r="AQ14" i="102"/>
  <c r="AP14" i="102"/>
  <c r="AO14" i="102"/>
  <c r="AN14" i="102"/>
  <c r="AM14" i="102"/>
  <c r="AL14" i="102"/>
  <c r="AK14" i="102"/>
  <c r="CV13" i="102"/>
  <c r="CU13" i="102"/>
  <c r="CR13" i="102"/>
  <c r="CP13" i="102"/>
  <c r="DA13" i="102" s="1"/>
  <c r="CO13" i="102"/>
  <c r="CN13" i="102"/>
  <c r="CM13" i="102"/>
  <c r="CL13" i="102"/>
  <c r="CK13" i="102"/>
  <c r="CJ13" i="102"/>
  <c r="CI13" i="102"/>
  <c r="CH13" i="102"/>
  <c r="CG13" i="102"/>
  <c r="CE13" i="102"/>
  <c r="CD13" i="102"/>
  <c r="CZ13" i="102" s="1"/>
  <c r="CC13" i="102"/>
  <c r="CY13" i="102" s="1"/>
  <c r="CB13" i="102"/>
  <c r="CX13" i="102" s="1"/>
  <c r="CA13" i="102"/>
  <c r="CW13" i="102" s="1"/>
  <c r="BZ13" i="102"/>
  <c r="BY13" i="102"/>
  <c r="BX13" i="102"/>
  <c r="CT13" i="102" s="1"/>
  <c r="BW13" i="102"/>
  <c r="CS13" i="102" s="1"/>
  <c r="BV13" i="102"/>
  <c r="BT13" i="102"/>
  <c r="BS13" i="102"/>
  <c r="BR13" i="102"/>
  <c r="BQ13" i="102"/>
  <c r="BP13" i="102"/>
  <c r="BO13" i="102"/>
  <c r="BN13" i="102"/>
  <c r="BM13" i="102"/>
  <c r="BL13" i="102"/>
  <c r="BK13" i="102"/>
  <c r="BJ13" i="102"/>
  <c r="BC13" i="102"/>
  <c r="BB13" i="102"/>
  <c r="AZ13" i="102"/>
  <c r="BA13" i="102" s="1"/>
  <c r="AX13" i="102"/>
  <c r="I140" i="102" s="1"/>
  <c r="AT13" i="102"/>
  <c r="AS13" i="102"/>
  <c r="AR13" i="102"/>
  <c r="AQ13" i="102"/>
  <c r="AP13" i="102"/>
  <c r="AO13" i="102"/>
  <c r="AN13" i="102"/>
  <c r="AM13" i="102"/>
  <c r="AL13" i="102"/>
  <c r="AK13" i="102"/>
  <c r="CV12" i="102"/>
  <c r="CT12" i="102"/>
  <c r="CR12" i="102"/>
  <c r="CP12" i="102"/>
  <c r="DA12" i="102" s="1"/>
  <c r="CO12" i="102"/>
  <c r="CZ12" i="102" s="1"/>
  <c r="CN12" i="102"/>
  <c r="CY12" i="102" s="1"/>
  <c r="CM12" i="102"/>
  <c r="CX12" i="102" s="1"/>
  <c r="CL12" i="102"/>
  <c r="CK12" i="102"/>
  <c r="CJ12" i="102"/>
  <c r="CI12" i="102"/>
  <c r="CH12" i="102"/>
  <c r="CG12" i="102"/>
  <c r="CE12" i="102"/>
  <c r="CE36" i="102" s="1"/>
  <c r="T115" i="102" s="1"/>
  <c r="CD12" i="102"/>
  <c r="CD36" i="102" s="1"/>
  <c r="T114" i="102" s="1"/>
  <c r="CC12" i="102"/>
  <c r="CB12" i="102"/>
  <c r="CB36" i="102" s="1"/>
  <c r="T112" i="102" s="1"/>
  <c r="CA12" i="102"/>
  <c r="CW12" i="102" s="1"/>
  <c r="BZ12" i="102"/>
  <c r="BY12" i="102"/>
  <c r="BX12" i="102"/>
  <c r="BW12" i="102"/>
  <c r="BV12" i="102"/>
  <c r="BV36" i="102" s="1"/>
  <c r="T106" i="102" s="1"/>
  <c r="G96" i="102" s="1"/>
  <c r="BT12" i="102"/>
  <c r="BS12" i="102"/>
  <c r="BR12" i="102"/>
  <c r="BQ12" i="102"/>
  <c r="BP12" i="102"/>
  <c r="BO12" i="102"/>
  <c r="BN12" i="102"/>
  <c r="BM12" i="102"/>
  <c r="BM36" i="102" s="1"/>
  <c r="U108" i="102" s="1"/>
  <c r="I95" i="102" s="1"/>
  <c r="BL12" i="102"/>
  <c r="BL36" i="102" s="1"/>
  <c r="U107" i="102" s="1"/>
  <c r="H95" i="102" s="1"/>
  <c r="BK12" i="102"/>
  <c r="BK36" i="102" s="1"/>
  <c r="U106" i="102" s="1"/>
  <c r="G95" i="102" s="1"/>
  <c r="BJ12" i="102"/>
  <c r="BJ36" i="102" s="1"/>
  <c r="U105" i="102" s="1"/>
  <c r="F95" i="102" s="1"/>
  <c r="BC12" i="102"/>
  <c r="K139" i="102" s="1"/>
  <c r="AZ12" i="102"/>
  <c r="H139" i="102" s="1"/>
  <c r="AX12" i="102"/>
  <c r="I139" i="102" s="1"/>
  <c r="AT12" i="102"/>
  <c r="AS12" i="102"/>
  <c r="AR12" i="102"/>
  <c r="AQ12" i="102"/>
  <c r="AP12" i="102"/>
  <c r="AO12" i="102"/>
  <c r="AN12" i="102"/>
  <c r="AM12" i="102"/>
  <c r="AL12" i="102"/>
  <c r="AK12" i="102"/>
  <c r="CR11" i="102"/>
  <c r="CP11" i="102"/>
  <c r="DA11" i="102" s="1"/>
  <c r="CO11" i="102"/>
  <c r="CN11" i="102"/>
  <c r="CM11" i="102"/>
  <c r="CX11" i="102" s="1"/>
  <c r="CL11" i="102"/>
  <c r="CW11" i="102" s="1"/>
  <c r="CK11" i="102"/>
  <c r="CV11" i="102" s="1"/>
  <c r="CJ11" i="102"/>
  <c r="CU11" i="102" s="1"/>
  <c r="CI11" i="102"/>
  <c r="CH11" i="102"/>
  <c r="CG11" i="102"/>
  <c r="CE11" i="102"/>
  <c r="CD11" i="102"/>
  <c r="CC11" i="102"/>
  <c r="CB11" i="102"/>
  <c r="CA11" i="102"/>
  <c r="BZ11" i="102"/>
  <c r="BY11" i="102"/>
  <c r="BX11" i="102"/>
  <c r="CT11" i="102" s="1"/>
  <c r="BW11" i="102"/>
  <c r="CS11" i="102" s="1"/>
  <c r="BV11" i="102"/>
  <c r="BT11" i="102"/>
  <c r="BS11" i="102"/>
  <c r="BR11" i="102"/>
  <c r="BQ11" i="102"/>
  <c r="BP11" i="102"/>
  <c r="BO11" i="102"/>
  <c r="BN11" i="102"/>
  <c r="BM11" i="102"/>
  <c r="BL11" i="102"/>
  <c r="BK11" i="102"/>
  <c r="BJ11" i="102"/>
  <c r="BC11" i="102"/>
  <c r="K138" i="102" s="1"/>
  <c r="AZ11" i="102"/>
  <c r="H138" i="102" s="1"/>
  <c r="AX11" i="102"/>
  <c r="I138" i="102" s="1"/>
  <c r="AT11" i="102"/>
  <c r="AS11" i="102"/>
  <c r="AR11" i="102"/>
  <c r="AQ11" i="102"/>
  <c r="AP11" i="102"/>
  <c r="AO11" i="102"/>
  <c r="AN11" i="102"/>
  <c r="AM11" i="102"/>
  <c r="AL11" i="102"/>
  <c r="AK11" i="102"/>
  <c r="BB11" i="102" s="1"/>
  <c r="J138" i="102" s="1"/>
  <c r="CP10" i="102"/>
  <c r="DA10" i="102" s="1"/>
  <c r="CO10" i="102"/>
  <c r="CZ10" i="102" s="1"/>
  <c r="CN10" i="102"/>
  <c r="CY10" i="102" s="1"/>
  <c r="CM10" i="102"/>
  <c r="CX10" i="102" s="1"/>
  <c r="CL10" i="102"/>
  <c r="CK10" i="102"/>
  <c r="CJ10" i="102"/>
  <c r="CU10" i="102" s="1"/>
  <c r="CI10" i="102"/>
  <c r="CT10" i="102" s="1"/>
  <c r="CH10" i="102"/>
  <c r="CS10" i="102" s="1"/>
  <c r="CG10" i="102"/>
  <c r="CE10" i="102"/>
  <c r="CD10" i="102"/>
  <c r="CC10" i="102"/>
  <c r="CB10" i="102"/>
  <c r="CA10" i="102"/>
  <c r="BZ10" i="102"/>
  <c r="BY10" i="102"/>
  <c r="BX10" i="102"/>
  <c r="BW10" i="102"/>
  <c r="BV10" i="102"/>
  <c r="BT10" i="102"/>
  <c r="BS10" i="102"/>
  <c r="BR10" i="102"/>
  <c r="BQ10" i="102"/>
  <c r="BP10" i="102"/>
  <c r="BO10" i="102"/>
  <c r="BN10" i="102"/>
  <c r="BM10" i="102"/>
  <c r="BL10" i="102"/>
  <c r="BK10" i="102"/>
  <c r="CR10" i="102" s="1"/>
  <c r="BJ10" i="102"/>
  <c r="BC10" i="102"/>
  <c r="K137" i="102" s="1"/>
  <c r="AZ10" i="102"/>
  <c r="BA10" i="102" s="1"/>
  <c r="AY10" i="102"/>
  <c r="AX10" i="102"/>
  <c r="I137" i="102" s="1"/>
  <c r="AT10" i="102"/>
  <c r="AS10" i="102"/>
  <c r="AR10" i="102"/>
  <c r="AQ10" i="102"/>
  <c r="AP10" i="102"/>
  <c r="AO10" i="102"/>
  <c r="AN10" i="102"/>
  <c r="AM10" i="102"/>
  <c r="AL10" i="102"/>
  <c r="AK10" i="102"/>
  <c r="CP9" i="102"/>
  <c r="CO9" i="102"/>
  <c r="CN9" i="102"/>
  <c r="CM9" i="102"/>
  <c r="CX9" i="102" s="1"/>
  <c r="CL9" i="102"/>
  <c r="CW9" i="102" s="1"/>
  <c r="CK9" i="102"/>
  <c r="CV9" i="102" s="1"/>
  <c r="CJ9" i="102"/>
  <c r="CU9" i="102" s="1"/>
  <c r="CI9" i="102"/>
  <c r="CH9" i="102"/>
  <c r="CG9" i="102"/>
  <c r="CE9" i="102"/>
  <c r="DA9" i="102" s="1"/>
  <c r="CD9" i="102"/>
  <c r="CZ9" i="102" s="1"/>
  <c r="CC9" i="102"/>
  <c r="CY9" i="102" s="1"/>
  <c r="CB9" i="102"/>
  <c r="CA9" i="102"/>
  <c r="BZ9" i="102"/>
  <c r="BY9" i="102"/>
  <c r="BX9" i="102"/>
  <c r="BW9" i="102"/>
  <c r="BV9" i="102"/>
  <c r="BT9" i="102"/>
  <c r="BS9" i="102"/>
  <c r="BR9" i="102"/>
  <c r="BQ9" i="102"/>
  <c r="BP9" i="102"/>
  <c r="BO9" i="102"/>
  <c r="BN9" i="102"/>
  <c r="BM9" i="102"/>
  <c r="BL9" i="102"/>
  <c r="BL31" i="102" s="1"/>
  <c r="BK9" i="102"/>
  <c r="CR9" i="102" s="1"/>
  <c r="BJ9" i="102"/>
  <c r="BC9" i="102"/>
  <c r="K136" i="102" s="1"/>
  <c r="AZ9" i="102"/>
  <c r="BA9" i="102" s="1"/>
  <c r="AX9" i="102"/>
  <c r="AY9" i="102" s="1"/>
  <c r="AT9" i="102"/>
  <c r="BB9" i="102" s="1"/>
  <c r="J136" i="102" s="1"/>
  <c r="AS9" i="102"/>
  <c r="AR9" i="102"/>
  <c r="AQ9" i="102"/>
  <c r="AP9" i="102"/>
  <c r="AO9" i="102"/>
  <c r="AN9" i="102"/>
  <c r="AM9" i="102"/>
  <c r="AL9" i="102"/>
  <c r="AK9" i="102"/>
  <c r="CP8" i="102"/>
  <c r="CO8" i="102"/>
  <c r="CN8" i="102"/>
  <c r="CM8" i="102"/>
  <c r="CL8" i="102"/>
  <c r="CK8" i="102"/>
  <c r="CJ8" i="102"/>
  <c r="CU8" i="102" s="1"/>
  <c r="CI8" i="102"/>
  <c r="CT8" i="102" s="1"/>
  <c r="CH8" i="102"/>
  <c r="CS8" i="102" s="1"/>
  <c r="CG8" i="102"/>
  <c r="CG32" i="102" s="1" a="1"/>
  <c r="CG32" i="102" s="1"/>
  <c r="C41" i="102" s="1"/>
  <c r="CE8" i="102"/>
  <c r="CE32" i="102" s="1"/>
  <c r="CD8" i="102"/>
  <c r="CD32" i="102" s="1"/>
  <c r="CC8" i="102"/>
  <c r="CY8" i="102" s="1"/>
  <c r="CB8" i="102"/>
  <c r="CX8" i="102" s="1"/>
  <c r="CA8" i="102"/>
  <c r="CW8" i="102" s="1"/>
  <c r="BZ8" i="102"/>
  <c r="CV8" i="102" s="1"/>
  <c r="BY8" i="102"/>
  <c r="BX8" i="102"/>
  <c r="BW8" i="102"/>
  <c r="BV8" i="102"/>
  <c r="BT8" i="102"/>
  <c r="BS8" i="102"/>
  <c r="BR8" i="102"/>
  <c r="BQ8" i="102"/>
  <c r="BP8" i="102"/>
  <c r="BO8" i="102"/>
  <c r="BN8" i="102"/>
  <c r="BM8" i="102"/>
  <c r="BM32" i="102" s="1"/>
  <c r="BL8" i="102"/>
  <c r="BL32" i="102" s="1"/>
  <c r="BK8" i="102"/>
  <c r="CR8" i="102" s="1"/>
  <c r="BJ8" i="102"/>
  <c r="BJ32" i="102" s="1"/>
  <c r="BC8" i="102"/>
  <c r="K135" i="102" s="1"/>
  <c r="AZ8" i="102"/>
  <c r="BA8" i="102" s="1"/>
  <c r="AY8" i="102"/>
  <c r="AX8" i="102"/>
  <c r="AT8" i="102"/>
  <c r="AS8" i="102"/>
  <c r="AR8" i="102"/>
  <c r="AQ8" i="102"/>
  <c r="AP8" i="102"/>
  <c r="AO8" i="102"/>
  <c r="AN8" i="102"/>
  <c r="AM8" i="102"/>
  <c r="AL8" i="102"/>
  <c r="AK8" i="102"/>
  <c r="BB8" i="102" s="1"/>
  <c r="J135" i="102" s="1"/>
  <c r="CY7" i="102"/>
  <c r="CX7" i="102"/>
  <c r="CW7" i="102"/>
  <c r="CP7" i="102"/>
  <c r="CO7" i="102"/>
  <c r="CN7" i="102"/>
  <c r="CM7" i="102"/>
  <c r="CL7" i="102"/>
  <c r="CK7" i="102"/>
  <c r="CJ7" i="102"/>
  <c r="CI7" i="102"/>
  <c r="CH7" i="102"/>
  <c r="CG7" i="102"/>
  <c r="CE7" i="102"/>
  <c r="DA7" i="102" s="1"/>
  <c r="CD7" i="102"/>
  <c r="CZ7" i="102" s="1"/>
  <c r="CC7" i="102"/>
  <c r="CB7" i="102"/>
  <c r="CA7" i="102"/>
  <c r="BZ7" i="102"/>
  <c r="CV7" i="102" s="1"/>
  <c r="BY7" i="102"/>
  <c r="CU7" i="102" s="1"/>
  <c r="BX7" i="102"/>
  <c r="CT7" i="102" s="1"/>
  <c r="BW7" i="102"/>
  <c r="CS7" i="102" s="1"/>
  <c r="BV7" i="102"/>
  <c r="BT7" i="102"/>
  <c r="BS7" i="102"/>
  <c r="BR7" i="102"/>
  <c r="BQ7" i="102"/>
  <c r="BP7" i="102"/>
  <c r="BO7" i="102"/>
  <c r="BN7" i="102"/>
  <c r="BM7" i="102"/>
  <c r="BL7" i="102"/>
  <c r="BK7" i="102"/>
  <c r="CR7" i="102" s="1"/>
  <c r="BJ7" i="102"/>
  <c r="BC7" i="102"/>
  <c r="K134" i="102" s="1"/>
  <c r="BB7" i="102"/>
  <c r="J134" i="102" s="1"/>
  <c r="AZ7" i="102"/>
  <c r="H134" i="102" s="1"/>
  <c r="AY7" i="102"/>
  <c r="AX7" i="102"/>
  <c r="I134" i="102" s="1"/>
  <c r="AT7" i="102"/>
  <c r="AS7" i="102"/>
  <c r="AR7" i="102"/>
  <c r="AQ7" i="102"/>
  <c r="AP7" i="102"/>
  <c r="AO7" i="102"/>
  <c r="AN7" i="102"/>
  <c r="AM7" i="102"/>
  <c r="AL7" i="102"/>
  <c r="AK7" i="102"/>
  <c r="CU6" i="102"/>
  <c r="CT6" i="102"/>
  <c r="CR6" i="102"/>
  <c r="CP6" i="102"/>
  <c r="DA6" i="102" s="1"/>
  <c r="CO6" i="102"/>
  <c r="CZ6" i="102" s="1"/>
  <c r="CN6" i="102"/>
  <c r="CM6" i="102"/>
  <c r="CL6" i="102"/>
  <c r="CK6" i="102"/>
  <c r="CJ6" i="102"/>
  <c r="CI6" i="102"/>
  <c r="CH6" i="102"/>
  <c r="CG6" i="102"/>
  <c r="CE6" i="102"/>
  <c r="CD6" i="102"/>
  <c r="CC6" i="102"/>
  <c r="CY6" i="102" s="1"/>
  <c r="CB6" i="102"/>
  <c r="CX6" i="102" s="1"/>
  <c r="CA6" i="102"/>
  <c r="CW6" i="102" s="1"/>
  <c r="BZ6" i="102"/>
  <c r="CV6" i="102" s="1"/>
  <c r="BY6" i="102"/>
  <c r="BX6" i="102"/>
  <c r="BW6" i="102"/>
  <c r="CS6" i="102" s="1"/>
  <c r="BV6" i="102"/>
  <c r="BT6" i="102"/>
  <c r="BS6" i="102"/>
  <c r="BR6" i="102"/>
  <c r="BQ6" i="102"/>
  <c r="BP6" i="102"/>
  <c r="BO6" i="102"/>
  <c r="BN6" i="102"/>
  <c r="BM6" i="102"/>
  <c r="BL6" i="102"/>
  <c r="BK6" i="102"/>
  <c r="BJ6" i="102"/>
  <c r="BC6" i="102"/>
  <c r="K133" i="102" s="1"/>
  <c r="AZ6" i="102"/>
  <c r="BA6" i="102" s="1"/>
  <c r="AX6" i="102"/>
  <c r="AT6" i="102"/>
  <c r="BB6" i="102" s="1"/>
  <c r="J133" i="102" s="1"/>
  <c r="AS6" i="102"/>
  <c r="AR6" i="102"/>
  <c r="AQ6" i="102"/>
  <c r="AP6" i="102"/>
  <c r="AO6" i="102"/>
  <c r="AN6" i="102"/>
  <c r="AM6" i="102"/>
  <c r="AL6" i="102"/>
  <c r="AK6" i="102"/>
  <c r="CS5" i="102"/>
  <c r="CR5" i="102"/>
  <c r="CP5" i="102"/>
  <c r="CO5" i="102"/>
  <c r="CZ5" i="102" s="1"/>
  <c r="CN5" i="102"/>
  <c r="CY5" i="102" s="1"/>
  <c r="CM5" i="102"/>
  <c r="CX5" i="102" s="1"/>
  <c r="CL5" i="102"/>
  <c r="CW5" i="102" s="1"/>
  <c r="CK5" i="102"/>
  <c r="CJ5" i="102"/>
  <c r="CI5" i="102"/>
  <c r="CH5" i="102"/>
  <c r="CG5" i="102"/>
  <c r="CE5" i="102"/>
  <c r="CD5" i="102"/>
  <c r="CC5" i="102"/>
  <c r="CB5" i="102"/>
  <c r="CA5" i="102"/>
  <c r="BZ5" i="102"/>
  <c r="CV5" i="102" s="1"/>
  <c r="BY5" i="102"/>
  <c r="BX5" i="102"/>
  <c r="BW5" i="102"/>
  <c r="BW35" i="102" s="1"/>
  <c r="R107" i="102" s="1"/>
  <c r="H94" i="102" s="1"/>
  <c r="BV5" i="102"/>
  <c r="BV35" i="102" s="1"/>
  <c r="R106" i="102" s="1"/>
  <c r="G94" i="102" s="1"/>
  <c r="BT5" i="102"/>
  <c r="BT35" i="102" s="1"/>
  <c r="S115" i="102" s="1"/>
  <c r="BS5" i="102"/>
  <c r="BR5" i="102"/>
  <c r="BQ5" i="102"/>
  <c r="BP5" i="102"/>
  <c r="BO5" i="102"/>
  <c r="BN5" i="102"/>
  <c r="BM5" i="102"/>
  <c r="BL5" i="102"/>
  <c r="BK5" i="102"/>
  <c r="BJ5" i="102"/>
  <c r="BC5" i="102"/>
  <c r="K132" i="102" s="1"/>
  <c r="AZ5" i="102"/>
  <c r="H132" i="102" s="1"/>
  <c r="AX5" i="102"/>
  <c r="AY5" i="102" s="1"/>
  <c r="AT5" i="102"/>
  <c r="AS5" i="102"/>
  <c r="AR5" i="102"/>
  <c r="AQ5" i="102"/>
  <c r="AP5" i="102"/>
  <c r="AO5" i="102"/>
  <c r="BB5" i="102" s="1"/>
  <c r="J132" i="102" s="1"/>
  <c r="AN5" i="102"/>
  <c r="AM5" i="102"/>
  <c r="AL5" i="102"/>
  <c r="AK5" i="102"/>
  <c r="CR4" i="102"/>
  <c r="CP4" i="102"/>
  <c r="DA4" i="102" s="1"/>
  <c r="CO4" i="102"/>
  <c r="CZ4" i="102" s="1"/>
  <c r="CN4" i="102"/>
  <c r="CM4" i="102"/>
  <c r="CX33" i="102" s="1"/>
  <c r="CX36" i="102" s="1"/>
  <c r="CL4" i="102"/>
  <c r="CW4" i="102" s="1"/>
  <c r="CK4" i="102"/>
  <c r="CV4" i="102" s="1"/>
  <c r="CJ4" i="102"/>
  <c r="CU4" i="102" s="1"/>
  <c r="CI4" i="102"/>
  <c r="CT4" i="102" s="1"/>
  <c r="CH4" i="102"/>
  <c r="CG4" i="102"/>
  <c r="CE4" i="102"/>
  <c r="CD4" i="102"/>
  <c r="CC4" i="102"/>
  <c r="CB4" i="102"/>
  <c r="CA4" i="102"/>
  <c r="BZ4" i="102"/>
  <c r="BY4" i="102"/>
  <c r="BX4" i="102"/>
  <c r="BW4" i="102"/>
  <c r="CS4" i="102" s="1"/>
  <c r="BV4" i="102"/>
  <c r="BT4" i="102"/>
  <c r="BT33" i="102" s="1"/>
  <c r="BS4" i="102"/>
  <c r="BR4" i="102"/>
  <c r="BR33" i="102" s="1"/>
  <c r="BQ4" i="102"/>
  <c r="BQ33" i="102" s="1"/>
  <c r="BP4" i="102"/>
  <c r="BO4" i="102"/>
  <c r="BN4" i="102"/>
  <c r="BM4" i="102"/>
  <c r="BL4" i="102"/>
  <c r="BK4" i="102"/>
  <c r="BJ4" i="102"/>
  <c r="BC4" i="102"/>
  <c r="K131" i="102" s="1"/>
  <c r="BA4" i="102"/>
  <c r="AZ4" i="102"/>
  <c r="AY4" i="102"/>
  <c r="AX4" i="102"/>
  <c r="AT4" i="102"/>
  <c r="AS4" i="102"/>
  <c r="AR4" i="102"/>
  <c r="AQ4" i="102"/>
  <c r="AP4" i="102"/>
  <c r="AO4" i="102"/>
  <c r="AN4" i="102"/>
  <c r="AM4" i="102"/>
  <c r="AL4" i="102"/>
  <c r="AK4" i="102"/>
  <c r="CP3" i="102"/>
  <c r="CP33" i="102" s="1" a="1"/>
  <c r="CP33" i="102" s="1"/>
  <c r="K50" i="102" s="1"/>
  <c r="CO3" i="102"/>
  <c r="CN3" i="102"/>
  <c r="CM3" i="102"/>
  <c r="CL3" i="102"/>
  <c r="CK3" i="102"/>
  <c r="CJ3" i="102"/>
  <c r="CI3" i="102"/>
  <c r="CI33" i="102" s="1" a="1"/>
  <c r="CI33" i="102" s="1"/>
  <c r="K43" i="102" s="1"/>
  <c r="CH3" i="102"/>
  <c r="CH33" i="102" s="1" a="1"/>
  <c r="CH33" i="102" s="1"/>
  <c r="K42" i="102" s="1"/>
  <c r="CG3" i="102"/>
  <c r="CR33" i="102" s="1"/>
  <c r="CR36" i="102" s="1"/>
  <c r="CE3" i="102"/>
  <c r="CE31" i="102" s="1"/>
  <c r="CD3" i="102"/>
  <c r="CC3" i="102"/>
  <c r="CC32" i="102" s="1"/>
  <c r="CB3" i="102"/>
  <c r="CB32" i="102" s="1"/>
  <c r="CA3" i="102"/>
  <c r="CA32" i="102" s="1"/>
  <c r="BZ3" i="102"/>
  <c r="BY3" i="102"/>
  <c r="BY32" i="102" s="1"/>
  <c r="BX3" i="102"/>
  <c r="BW3" i="102"/>
  <c r="BV3" i="102"/>
  <c r="BT3" i="102"/>
  <c r="BT32" i="102" s="1"/>
  <c r="BS3" i="102"/>
  <c r="BR3" i="102"/>
  <c r="BQ3" i="102"/>
  <c r="BQ35" i="102" s="1"/>
  <c r="S112" i="102" s="1"/>
  <c r="BP3" i="102"/>
  <c r="BO3" i="102"/>
  <c r="BN3" i="102"/>
  <c r="BM3" i="102"/>
  <c r="BM33" i="102" s="1"/>
  <c r="BL3" i="102"/>
  <c r="BL33" i="102" s="1"/>
  <c r="BK3" i="102"/>
  <c r="BK33" i="102" s="1"/>
  <c r="BJ3" i="102"/>
  <c r="BJ31" i="102" s="1"/>
  <c r="BC3" i="102"/>
  <c r="AZ3" i="102"/>
  <c r="BA3" i="102" s="1"/>
  <c r="AY3" i="102"/>
  <c r="AX3" i="102"/>
  <c r="AT3" i="102"/>
  <c r="AS3" i="102"/>
  <c r="AR3" i="102"/>
  <c r="AQ3" i="102"/>
  <c r="AP3" i="102"/>
  <c r="AO3" i="102"/>
  <c r="AN3" i="102"/>
  <c r="AM3" i="102"/>
  <c r="AL3" i="102"/>
  <c r="AK3" i="102"/>
  <c r="CR4" i="89"/>
  <c r="CR5" i="89"/>
  <c r="CR6" i="89"/>
  <c r="CR7" i="89"/>
  <c r="CR8" i="89"/>
  <c r="CR9" i="89"/>
  <c r="CR10" i="89"/>
  <c r="CR11" i="89"/>
  <c r="CR12" i="89"/>
  <c r="CR13" i="89"/>
  <c r="CR14" i="89"/>
  <c r="CR15" i="89"/>
  <c r="CR16" i="89"/>
  <c r="CR17" i="89"/>
  <c r="CR18" i="89"/>
  <c r="CR19" i="89"/>
  <c r="CR20" i="89"/>
  <c r="CR21" i="89"/>
  <c r="CR22" i="89"/>
  <c r="CR23" i="89"/>
  <c r="CR24" i="89"/>
  <c r="CR25" i="89"/>
  <c r="CR26" i="89"/>
  <c r="CR27" i="89"/>
  <c r="CR28" i="89"/>
  <c r="CR29" i="89"/>
  <c r="CR3" i="89"/>
  <c r="DA35" i="89"/>
  <c r="CZ35" i="89"/>
  <c r="CY35" i="89"/>
  <c r="CX35" i="89"/>
  <c r="CW35" i="89"/>
  <c r="CV35" i="89"/>
  <c r="CX33" i="89"/>
  <c r="CX32" i="89"/>
  <c r="CY31" i="89"/>
  <c r="CD34" i="89"/>
  <c r="CE37" i="89"/>
  <c r="AH34" i="89"/>
  <c r="AB34" i="89"/>
  <c r="AC34" i="89"/>
  <c r="AD34" i="89"/>
  <c r="AE34" i="89"/>
  <c r="AF34" i="89"/>
  <c r="AG34" i="89"/>
  <c r="R34" i="89"/>
  <c r="K34" i="89"/>
  <c r="L34" i="89"/>
  <c r="M34" i="89"/>
  <c r="N34" i="89"/>
  <c r="O34" i="89"/>
  <c r="P34" i="89"/>
  <c r="Q34" i="89"/>
  <c r="CH5" i="107" l="1"/>
  <c r="CG7" i="107"/>
  <c r="CR7" i="107" s="1"/>
  <c r="CR5" i="107"/>
  <c r="AL3" i="107"/>
  <c r="AK3" i="107"/>
  <c r="I130" i="107"/>
  <c r="BB12" i="107"/>
  <c r="J139" i="107" s="1"/>
  <c r="BB21" i="107"/>
  <c r="J148" i="107" s="1"/>
  <c r="CI11" i="107"/>
  <c r="BZ32" i="107"/>
  <c r="CR15" i="107"/>
  <c r="BV35" i="107"/>
  <c r="R106" i="107" s="1"/>
  <c r="G94" i="107" s="1"/>
  <c r="CH7" i="107"/>
  <c r="CS7" i="107" s="1"/>
  <c r="CU11" i="107"/>
  <c r="CW13" i="107"/>
  <c r="BB14" i="107"/>
  <c r="J141" i="107" s="1"/>
  <c r="CG16" i="107"/>
  <c r="CR16" i="107" s="1"/>
  <c r="CI20" i="107"/>
  <c r="CT20" i="107" s="1"/>
  <c r="CI28" i="107"/>
  <c r="BA11" i="107"/>
  <c r="CG3" i="107"/>
  <c r="CI7" i="107"/>
  <c r="CI32" i="107" s="1" a="1"/>
  <c r="CI32" i="107" s="1"/>
  <c r="C43" i="107" s="1"/>
  <c r="CV11" i="107"/>
  <c r="CG12" i="107"/>
  <c r="CR12" i="107" s="1"/>
  <c r="CH16" i="107"/>
  <c r="CV26" i="107"/>
  <c r="CH3" i="107"/>
  <c r="CS3" i="107" s="1"/>
  <c r="CH12" i="107"/>
  <c r="CS14" i="107"/>
  <c r="CI16" i="107"/>
  <c r="CG25" i="107"/>
  <c r="CR25" i="107" s="1"/>
  <c r="BB27" i="107"/>
  <c r="J154" i="107" s="1"/>
  <c r="CG29" i="107"/>
  <c r="CR29" i="107" s="1"/>
  <c r="CI3" i="107"/>
  <c r="BA4" i="107"/>
  <c r="BY35" i="107"/>
  <c r="R109" i="107" s="1"/>
  <c r="J94" i="107" s="1"/>
  <c r="CS27" i="107"/>
  <c r="CG8" i="107"/>
  <c r="CR8" i="107" s="1"/>
  <c r="CG17" i="107"/>
  <c r="CR17" i="107" s="1"/>
  <c r="CG21" i="107"/>
  <c r="CR21" i="107" s="1"/>
  <c r="CW22" i="107"/>
  <c r="CI25" i="107"/>
  <c r="CT27" i="107"/>
  <c r="CI29" i="107"/>
  <c r="BB16" i="107"/>
  <c r="J143" i="107" s="1"/>
  <c r="CS6" i="107"/>
  <c r="CH8" i="107"/>
  <c r="CG13" i="107"/>
  <c r="CR13" i="107" s="1"/>
  <c r="CH17" i="107"/>
  <c r="CH21" i="107"/>
  <c r="CS21" i="107" s="1"/>
  <c r="CU27" i="107"/>
  <c r="BV33" i="107"/>
  <c r="CR11" i="107"/>
  <c r="CW33" i="107"/>
  <c r="CW36" i="107" s="1"/>
  <c r="CG4" i="107"/>
  <c r="CR4" i="107" s="1"/>
  <c r="CT6" i="107"/>
  <c r="CI8" i="107"/>
  <c r="CH13" i="107"/>
  <c r="CS13" i="107" s="1"/>
  <c r="CI17" i="107"/>
  <c r="CI21" i="107"/>
  <c r="CV25" i="107"/>
  <c r="CV27" i="107"/>
  <c r="CG30" i="107"/>
  <c r="CH4" i="107"/>
  <c r="CS4" i="107" s="1"/>
  <c r="CU6" i="107"/>
  <c r="CI13" i="107"/>
  <c r="CT13" i="107" s="1"/>
  <c r="BV34" i="107"/>
  <c r="P106" i="107" s="1"/>
  <c r="G100" i="107" s="1"/>
  <c r="CG26" i="107"/>
  <c r="CR26" i="107" s="1"/>
  <c r="CH30" i="107"/>
  <c r="CR19" i="107"/>
  <c r="CR28" i="107"/>
  <c r="AM3" i="107"/>
  <c r="BB3" i="107" s="1"/>
  <c r="J130" i="107" s="1"/>
  <c r="CV6" i="107"/>
  <c r="CG9" i="107"/>
  <c r="CR9" i="107" s="1"/>
  <c r="CS11" i="107"/>
  <c r="CV19" i="107"/>
  <c r="BB20" i="107"/>
  <c r="J147" i="107" s="1"/>
  <c r="BW34" i="107"/>
  <c r="P107" i="107" s="1"/>
  <c r="H100" i="107" s="1"/>
  <c r="BB25" i="107"/>
  <c r="J152" i="107" s="1"/>
  <c r="CW6" i="107"/>
  <c r="BB7" i="107"/>
  <c r="J134" i="107" s="1"/>
  <c r="CS20" i="107"/>
  <c r="BZ36" i="107"/>
  <c r="T110" i="107" s="1"/>
  <c r="K96" i="107" s="1"/>
  <c r="BV32" i="107"/>
  <c r="AK4" i="107"/>
  <c r="BV36" i="107"/>
  <c r="T106" i="107" s="1"/>
  <c r="G96" i="107" s="1"/>
  <c r="AC34" i="107"/>
  <c r="H136" i="107"/>
  <c r="CR23" i="107"/>
  <c r="BB13" i="107"/>
  <c r="J140" i="107" s="1"/>
  <c r="BW32" i="107"/>
  <c r="BW36" i="107"/>
  <c r="T107" i="107" s="1"/>
  <c r="H96" i="107" s="1"/>
  <c r="AL13" i="107"/>
  <c r="BZ34" i="107"/>
  <c r="P110" i="107" s="1"/>
  <c r="K100" i="107" s="1"/>
  <c r="BV37" i="107"/>
  <c r="V106" i="107" s="1"/>
  <c r="G98" i="107" s="1"/>
  <c r="H140" i="107"/>
  <c r="CV17" i="107"/>
  <c r="BO37" i="107"/>
  <c r="W110" i="107" s="1"/>
  <c r="K97" i="107" s="1"/>
  <c r="CV24" i="107"/>
  <c r="BO33" i="107"/>
  <c r="CV33" i="107"/>
  <c r="CV36" i="107" s="1"/>
  <c r="CW19" i="107"/>
  <c r="BB23" i="107"/>
  <c r="J150" i="107" s="1"/>
  <c r="CW26" i="107"/>
  <c r="BA22" i="107"/>
  <c r="BB24" i="107"/>
  <c r="J151" i="107" s="1"/>
  <c r="BL36" i="107"/>
  <c r="U107" i="107" s="1"/>
  <c r="H95" i="107" s="1"/>
  <c r="BM36" i="107"/>
  <c r="U108" i="107" s="1"/>
  <c r="I95" i="107" s="1"/>
  <c r="CU15" i="107"/>
  <c r="BA16" i="107"/>
  <c r="CS22" i="107"/>
  <c r="CU29" i="107"/>
  <c r="BA30" i="107"/>
  <c r="BA12" i="107"/>
  <c r="BL32" i="107"/>
  <c r="AY16" i="107"/>
  <c r="BM32" i="107"/>
  <c r="BB11" i="107"/>
  <c r="J138" i="107" s="1"/>
  <c r="BN36" i="107"/>
  <c r="U109" i="107" s="1"/>
  <c r="J95" i="107" s="1"/>
  <c r="AY20" i="107"/>
  <c r="CT22" i="107"/>
  <c r="CV29" i="107"/>
  <c r="H141" i="107"/>
  <c r="CT4" i="107"/>
  <c r="BL31" i="107"/>
  <c r="AY10" i="107"/>
  <c r="CU22" i="107"/>
  <c r="BB28" i="107"/>
  <c r="J155" i="107" s="1"/>
  <c r="H145" i="107"/>
  <c r="CT28" i="107"/>
  <c r="CI31" i="107"/>
  <c r="CV22" i="107"/>
  <c r="CR30" i="107"/>
  <c r="BM31" i="107"/>
  <c r="CV7" i="107"/>
  <c r="CU9" i="107"/>
  <c r="BA10" i="107"/>
  <c r="CT14" i="107"/>
  <c r="CS16" i="107"/>
  <c r="AY17" i="107"/>
  <c r="CS18" i="107"/>
  <c r="CS23" i="107"/>
  <c r="CS25" i="107"/>
  <c r="BB26" i="107"/>
  <c r="J153" i="107" s="1"/>
  <c r="BB29" i="107"/>
  <c r="J156" i="107" s="1"/>
  <c r="CS30" i="107"/>
  <c r="CS28" i="107"/>
  <c r="BK36" i="107"/>
  <c r="U106" i="107" s="1"/>
  <c r="G95" i="107" s="1"/>
  <c r="CS29" i="107"/>
  <c r="CT15" i="107"/>
  <c r="BB5" i="107"/>
  <c r="J132" i="107" s="1"/>
  <c r="CV9" i="107"/>
  <c r="CU14" i="107"/>
  <c r="CT18" i="107"/>
  <c r="CT21" i="107"/>
  <c r="CT23" i="107"/>
  <c r="BA24" i="107"/>
  <c r="CT25" i="107"/>
  <c r="CT30" i="107"/>
  <c r="H150" i="107"/>
  <c r="CT29" i="107"/>
  <c r="CV14" i="107"/>
  <c r="CU16" i="107"/>
  <c r="CU21" i="107"/>
  <c r="CU23" i="107"/>
  <c r="CU28" i="107"/>
  <c r="CU30" i="107"/>
  <c r="I150" i="107"/>
  <c r="BB10" i="107"/>
  <c r="J137" i="107" s="1"/>
  <c r="H135" i="107"/>
  <c r="CV4" i="107"/>
  <c r="CW14" i="107"/>
  <c r="CV16" i="107"/>
  <c r="CV21" i="107"/>
  <c r="CV23" i="107"/>
  <c r="BJ37" i="107"/>
  <c r="W105" i="107" s="1"/>
  <c r="F97" i="107" s="1"/>
  <c r="CV28" i="107"/>
  <c r="CV30" i="107"/>
  <c r="CT11" i="107"/>
  <c r="CT8" i="107"/>
  <c r="BB9" i="107"/>
  <c r="J136" i="107" s="1"/>
  <c r="CS10" i="107"/>
  <c r="CW21" i="107"/>
  <c r="BK37" i="107"/>
  <c r="W106" i="107" s="1"/>
  <c r="G97" i="107" s="1"/>
  <c r="AY28" i="107"/>
  <c r="CW28" i="107"/>
  <c r="BJ36" i="107"/>
  <c r="U105" i="107" s="1"/>
  <c r="F95" i="107" s="1"/>
  <c r="AY30" i="107"/>
  <c r="BA39" i="107" s="1"/>
  <c r="I161" i="107" s="1"/>
  <c r="BK31" i="107"/>
  <c r="BK33" i="107"/>
  <c r="BB8" i="107"/>
  <c r="J135" i="107" s="1"/>
  <c r="CT10" i="107"/>
  <c r="CS17" i="107"/>
  <c r="BL37" i="107"/>
  <c r="W107" i="107" s="1"/>
  <c r="H97" i="107" s="1"/>
  <c r="CS24" i="107"/>
  <c r="CS26" i="107"/>
  <c r="H155" i="107"/>
  <c r="CU4" i="107"/>
  <c r="BL33" i="107"/>
  <c r="CS5" i="107"/>
  <c r="CU8" i="107"/>
  <c r="CU10" i="107"/>
  <c r="CT12" i="107"/>
  <c r="CT17" i="107"/>
  <c r="CT19" i="107"/>
  <c r="BB22" i="107"/>
  <c r="J149" i="107" s="1"/>
  <c r="BM37" i="107"/>
  <c r="W108" i="107" s="1"/>
  <c r="I97" i="107" s="1"/>
  <c r="CT24" i="107"/>
  <c r="CT26" i="107"/>
  <c r="BM33" i="107"/>
  <c r="CT5" i="107"/>
  <c r="CV8" i="107"/>
  <c r="CU12" i="107"/>
  <c r="BB15" i="107"/>
  <c r="J142" i="107" s="1"/>
  <c r="CV15" i="107"/>
  <c r="CU17" i="107"/>
  <c r="CU19" i="107"/>
  <c r="BN37" i="107"/>
  <c r="W109" i="107" s="1"/>
  <c r="J97" i="107" s="1"/>
  <c r="CU24" i="107"/>
  <c r="CU26" i="107"/>
  <c r="BB30" i="107"/>
  <c r="J157" i="107" s="1"/>
  <c r="H130" i="107"/>
  <c r="H156" i="107"/>
  <c r="CN32" i="107" a="1"/>
  <c r="CN32" i="107" s="1"/>
  <c r="C48" i="107" s="1"/>
  <c r="BJ32" i="107"/>
  <c r="CW17" i="107"/>
  <c r="BB17" i="107"/>
  <c r="J144" i="107" s="1"/>
  <c r="CE36" i="107"/>
  <c r="T115" i="107" s="1"/>
  <c r="BB4" i="107"/>
  <c r="J131" i="107" s="1"/>
  <c r="CS9" i="107"/>
  <c r="BX34" i="107"/>
  <c r="P108" i="107" s="1"/>
  <c r="I100" i="107" s="1"/>
  <c r="CA34" i="107"/>
  <c r="P111" i="107" s="1"/>
  <c r="CZ18" i="107"/>
  <c r="BY34" i="107"/>
  <c r="P109" i="107" s="1"/>
  <c r="J100" i="107" s="1"/>
  <c r="AE34" i="107"/>
  <c r="BY32" i="107"/>
  <c r="CD31" i="107"/>
  <c r="H134" i="107"/>
  <c r="BA7" i="107"/>
  <c r="CD34" i="107"/>
  <c r="P114" i="107" s="1"/>
  <c r="BJ31" i="107"/>
  <c r="CE31" i="107"/>
  <c r="CP32" i="107" a="1"/>
  <c r="CP32" i="107" s="1"/>
  <c r="C50" i="107" s="1"/>
  <c r="DA5" i="107"/>
  <c r="CZ8" i="107"/>
  <c r="BB19" i="107"/>
  <c r="J146" i="107" s="1"/>
  <c r="H34" i="107"/>
  <c r="AH34" i="107"/>
  <c r="CT16" i="107"/>
  <c r="BB6" i="107"/>
  <c r="J133" i="107" s="1"/>
  <c r="CX33" i="107"/>
  <c r="CX36" i="107" s="1"/>
  <c r="CX4" i="107"/>
  <c r="BN33" i="107"/>
  <c r="BN35" i="107"/>
  <c r="S109" i="107" s="1"/>
  <c r="J93" i="107" s="1"/>
  <c r="BN31" i="107"/>
  <c r="BN32" i="107"/>
  <c r="CU33" i="107"/>
  <c r="CU36" i="107" s="1"/>
  <c r="CJ33" i="107" a="1"/>
  <c r="CJ33" i="107" s="1"/>
  <c r="K44" i="107" s="1"/>
  <c r="CU3" i="107"/>
  <c r="CJ32" i="107" a="1"/>
  <c r="CJ32" i="107" s="1"/>
  <c r="C44" i="107" s="1"/>
  <c r="CJ31" i="107"/>
  <c r="CV10" i="107"/>
  <c r="I140" i="107"/>
  <c r="AY13" i="107"/>
  <c r="BQ35" i="107"/>
  <c r="S112" i="107" s="1"/>
  <c r="CM32" i="107" a="1"/>
  <c r="CM32" i="107" s="1"/>
  <c r="C47" i="107" s="1"/>
  <c r="CV20" i="107"/>
  <c r="AY26" i="107"/>
  <c r="DA33" i="107"/>
  <c r="DA36" i="107" s="1"/>
  <c r="CC34" i="107"/>
  <c r="P113" i="107" s="1"/>
  <c r="BX35" i="107"/>
  <c r="R108" i="107" s="1"/>
  <c r="I94" i="107" s="1"/>
  <c r="BX37" i="107"/>
  <c r="V108" i="107" s="1"/>
  <c r="I98" i="107" s="1"/>
  <c r="DA27" i="107"/>
  <c r="BO31" i="107"/>
  <c r="H146" i="107"/>
  <c r="AY5" i="107"/>
  <c r="AX35" i="107" s="1"/>
  <c r="AY25" i="107"/>
  <c r="BP31" i="107"/>
  <c r="CL31" i="107"/>
  <c r="BW33" i="107"/>
  <c r="I34" i="107"/>
  <c r="BJ34" i="107"/>
  <c r="Q105" i="107" s="1"/>
  <c r="F99" i="107" s="1"/>
  <c r="CE34" i="107"/>
  <c r="P115" i="107" s="1"/>
  <c r="BZ35" i="107"/>
  <c r="R110" i="107" s="1"/>
  <c r="K94" i="107" s="1"/>
  <c r="BZ37" i="107"/>
  <c r="V110" i="107" s="1"/>
  <c r="K98" i="107" s="1"/>
  <c r="I131" i="107"/>
  <c r="I136" i="107"/>
  <c r="I146" i="107"/>
  <c r="I151" i="107"/>
  <c r="I156" i="107"/>
  <c r="CS12" i="107"/>
  <c r="CX27" i="107"/>
  <c r="CE32" i="107"/>
  <c r="BK32" i="107"/>
  <c r="CV12" i="107"/>
  <c r="BA26" i="107"/>
  <c r="BQ31" i="107"/>
  <c r="CM31" i="107"/>
  <c r="BO32" i="107"/>
  <c r="BX33" i="107"/>
  <c r="CM33" i="107" a="1"/>
  <c r="CM33" i="107" s="1"/>
  <c r="K47" i="107" s="1"/>
  <c r="J34" i="107"/>
  <c r="BK34" i="107"/>
  <c r="Q106" i="107" s="1"/>
  <c r="G99" i="107" s="1"/>
  <c r="CA35" i="107"/>
  <c r="R111" i="107" s="1"/>
  <c r="CY33" i="107"/>
  <c r="CY36" i="107" s="1"/>
  <c r="BA5" i="107"/>
  <c r="AY11" i="107"/>
  <c r="BA25" i="107"/>
  <c r="BR31" i="107"/>
  <c r="CN31" i="107"/>
  <c r="BP32" i="107"/>
  <c r="BY33" i="107"/>
  <c r="K34" i="107"/>
  <c r="BL34" i="107"/>
  <c r="Q107" i="107" s="1"/>
  <c r="H99" i="107" s="1"/>
  <c r="CB35" i="107"/>
  <c r="R112" i="107" s="1"/>
  <c r="CK33" i="107" a="1"/>
  <c r="CK33" i="107" s="1"/>
  <c r="K45" i="107" s="1"/>
  <c r="CZ33" i="107"/>
  <c r="CZ36" i="107" s="1"/>
  <c r="AF34" i="107"/>
  <c r="CB34" i="107"/>
  <c r="P112" i="107" s="1"/>
  <c r="BW35" i="107"/>
  <c r="R107" i="107" s="1"/>
  <c r="H94" i="107" s="1"/>
  <c r="BW37" i="107"/>
  <c r="V107" i="107" s="1"/>
  <c r="H98" i="107" s="1"/>
  <c r="AG34" i="107"/>
  <c r="CU25" i="107"/>
  <c r="BS31" i="107"/>
  <c r="CO31" i="107"/>
  <c r="BQ32" i="107"/>
  <c r="BZ33" i="107"/>
  <c r="CN33" i="107" a="1"/>
  <c r="CN33" i="107" s="1"/>
  <c r="K48" i="107" s="1"/>
  <c r="L34" i="107"/>
  <c r="BM34" i="107"/>
  <c r="Q108" i="107" s="1"/>
  <c r="I99" i="107" s="1"/>
  <c r="CC35" i="107"/>
  <c r="R113" i="107" s="1"/>
  <c r="BX36" i="107"/>
  <c r="T108" i="107" s="1"/>
  <c r="I96" i="107" s="1"/>
  <c r="H142" i="107"/>
  <c r="H147" i="107"/>
  <c r="CT3" i="107"/>
  <c r="BT31" i="107"/>
  <c r="CP31" i="107"/>
  <c r="BR32" i="107"/>
  <c r="CA33" i="107"/>
  <c r="M34" i="107"/>
  <c r="BN34" i="107"/>
  <c r="Q109" i="107" s="1"/>
  <c r="J99" i="107" s="1"/>
  <c r="CD35" i="107"/>
  <c r="R114" i="107" s="1"/>
  <c r="BY36" i="107"/>
  <c r="T109" i="107" s="1"/>
  <c r="J96" i="107" s="1"/>
  <c r="I142" i="107"/>
  <c r="AD34" i="107"/>
  <c r="CR22" i="107"/>
  <c r="BV31" i="107"/>
  <c r="BS32" i="107"/>
  <c r="CK32" i="107" a="1"/>
  <c r="CK32" i="107" s="1"/>
  <c r="C45" i="107" s="1"/>
  <c r="CB33" i="107"/>
  <c r="CO33" i="107" a="1"/>
  <c r="CO33" i="107" s="1"/>
  <c r="K49" i="107" s="1"/>
  <c r="N34" i="107"/>
  <c r="BO34" i="107"/>
  <c r="Q110" i="107" s="1"/>
  <c r="K99" i="107" s="1"/>
  <c r="BJ35" i="107"/>
  <c r="S105" i="107" s="1"/>
  <c r="F93" i="107" s="1"/>
  <c r="CE35" i="107"/>
  <c r="R115" i="107" s="1"/>
  <c r="AY6" i="107"/>
  <c r="CL33" i="107" a="1"/>
  <c r="CL33" i="107" s="1"/>
  <c r="K46" i="107" s="1"/>
  <c r="CV3" i="107"/>
  <c r="CT9" i="107"/>
  <c r="BA17" i="107"/>
  <c r="BW31" i="107"/>
  <c r="CC33" i="107"/>
  <c r="O34" i="107"/>
  <c r="BP34" i="107"/>
  <c r="Q111" i="107" s="1"/>
  <c r="BK35" i="107"/>
  <c r="S106" i="107" s="1"/>
  <c r="G93" i="107" s="1"/>
  <c r="BA27" i="107"/>
  <c r="CW3" i="107"/>
  <c r="BX31" i="107"/>
  <c r="CL32" i="107" a="1"/>
  <c r="CL32" i="107" s="1"/>
  <c r="C46" i="107" s="1"/>
  <c r="CD33" i="107"/>
  <c r="P34" i="107"/>
  <c r="BQ34" i="107"/>
  <c r="Q112" i="107" s="1"/>
  <c r="BL35" i="107"/>
  <c r="S107" i="107" s="1"/>
  <c r="H93" i="107" s="1"/>
  <c r="H133" i="107"/>
  <c r="H148" i="107"/>
  <c r="AY12" i="107"/>
  <c r="CX3" i="107"/>
  <c r="CS8" i="107"/>
  <c r="BY31" i="107"/>
  <c r="BJ33" i="107"/>
  <c r="CE33" i="107"/>
  <c r="Q34" i="107"/>
  <c r="BR34" i="107"/>
  <c r="Q113" i="107" s="1"/>
  <c r="BM35" i="107"/>
  <c r="S108" i="107" s="1"/>
  <c r="I93" i="107" s="1"/>
  <c r="I148" i="107"/>
  <c r="CW27" i="107"/>
  <c r="CY3" i="107"/>
  <c r="BZ31" i="107"/>
  <c r="R34" i="107"/>
  <c r="BS34" i="107"/>
  <c r="Q114" i="107" s="1"/>
  <c r="CU5" i="107"/>
  <c r="CZ3" i="107"/>
  <c r="CA31" i="107"/>
  <c r="Y34" i="107"/>
  <c r="BO35" i="107"/>
  <c r="S110" i="107" s="1"/>
  <c r="K93" i="107" s="1"/>
  <c r="DA3" i="107"/>
  <c r="CB31" i="107"/>
  <c r="Z34" i="107"/>
  <c r="BP35" i="107"/>
  <c r="S111" i="107" s="1"/>
  <c r="CK31" i="107"/>
  <c r="CC31" i="107"/>
  <c r="AA34" i="107"/>
  <c r="I134" i="107"/>
  <c r="I154" i="107"/>
  <c r="AB34" i="107"/>
  <c r="CY9" i="106"/>
  <c r="CN31" i="106"/>
  <c r="CH33" i="106" a="1"/>
  <c r="CH33" i="106" s="1"/>
  <c r="K42" i="106" s="1"/>
  <c r="DA5" i="106"/>
  <c r="CZ17" i="106"/>
  <c r="CS26" i="106"/>
  <c r="CU29" i="106"/>
  <c r="BW33" i="106"/>
  <c r="BM33" i="106"/>
  <c r="BM35" i="106"/>
  <c r="S108" i="106" s="1"/>
  <c r="I93" i="106" s="1"/>
  <c r="BM32" i="106"/>
  <c r="CI33" i="106" a="1"/>
  <c r="CI33" i="106" s="1"/>
  <c r="K43" i="106" s="1"/>
  <c r="CT33" i="106"/>
  <c r="CT36" i="106" s="1"/>
  <c r="CT3" i="106"/>
  <c r="BB9" i="106"/>
  <c r="J136" i="106" s="1"/>
  <c r="CX10" i="106"/>
  <c r="BY36" i="106"/>
  <c r="T109" i="106" s="1"/>
  <c r="J96" i="106" s="1"/>
  <c r="CW12" i="106"/>
  <c r="CT15" i="106"/>
  <c r="BB17" i="106"/>
  <c r="J144" i="106" s="1"/>
  <c r="BS34" i="106"/>
  <c r="Q114" i="106" s="1"/>
  <c r="Q34" i="106"/>
  <c r="CZ24" i="106"/>
  <c r="CI31" i="106"/>
  <c r="BX33" i="106"/>
  <c r="BN33" i="106"/>
  <c r="BN35" i="106"/>
  <c r="S109" i="106" s="1"/>
  <c r="J93" i="106" s="1"/>
  <c r="BN31" i="106"/>
  <c r="CU33" i="106"/>
  <c r="CU36" i="106" s="1"/>
  <c r="CU3" i="106"/>
  <c r="CJ32" i="106" a="1"/>
  <c r="CJ32" i="106" s="1"/>
  <c r="C44" i="106" s="1"/>
  <c r="CJ31" i="106"/>
  <c r="CJ33" i="106" a="1"/>
  <c r="CJ33" i="106" s="1"/>
  <c r="K44" i="106" s="1"/>
  <c r="CY10" i="106"/>
  <c r="BZ36" i="106"/>
  <c r="T110" i="106" s="1"/>
  <c r="K96" i="106" s="1"/>
  <c r="CX12" i="106"/>
  <c r="BT34" i="106"/>
  <c r="Q115" i="106" s="1"/>
  <c r="CV26" i="106"/>
  <c r="BL34" i="106"/>
  <c r="Q107" i="106" s="1"/>
  <c r="H99" i="106" s="1"/>
  <c r="CS27" i="106"/>
  <c r="CL31" i="106"/>
  <c r="BS37" i="106"/>
  <c r="W114" i="106" s="1"/>
  <c r="BP35" i="106"/>
  <c r="S111" i="106" s="1"/>
  <c r="BP32" i="106"/>
  <c r="BQ35" i="106"/>
  <c r="S112" i="106" s="1"/>
  <c r="BQ32" i="106"/>
  <c r="BQ33" i="106"/>
  <c r="CM32" i="106" a="1"/>
  <c r="CM32" i="106" s="1"/>
  <c r="C47" i="106" s="1"/>
  <c r="CX3" i="106"/>
  <c r="CX33" i="106"/>
  <c r="CX36" i="106" s="1"/>
  <c r="BB10" i="106"/>
  <c r="J137" i="106" s="1"/>
  <c r="BA12" i="106"/>
  <c r="BX34" i="106"/>
  <c r="P108" i="106" s="1"/>
  <c r="I100" i="106" s="1"/>
  <c r="AA34" i="106"/>
  <c r="BX37" i="106"/>
  <c r="V108" i="106" s="1"/>
  <c r="I98" i="106" s="1"/>
  <c r="CU30" i="106"/>
  <c r="CM33" i="106" a="1"/>
  <c r="CM33" i="106" s="1"/>
  <c r="K47" i="106" s="1"/>
  <c r="I146" i="106"/>
  <c r="BQ37" i="106"/>
  <c r="W112" i="106" s="1"/>
  <c r="BQ34" i="106"/>
  <c r="Q112" i="106" s="1"/>
  <c r="O34" i="106"/>
  <c r="BR35" i="106"/>
  <c r="S113" i="106" s="1"/>
  <c r="CN32" i="106" a="1"/>
  <c r="CN32" i="106" s="1"/>
  <c r="C48" i="106" s="1"/>
  <c r="CS8" i="106"/>
  <c r="BB11" i="106"/>
  <c r="J138" i="106" s="1"/>
  <c r="CX11" i="106"/>
  <c r="CD36" i="106"/>
  <c r="T114" i="106" s="1"/>
  <c r="CY18" i="106"/>
  <c r="CW22" i="106"/>
  <c r="AB34" i="106"/>
  <c r="CC34" i="106"/>
  <c r="P113" i="106" s="1"/>
  <c r="CV30" i="106"/>
  <c r="BK32" i="106"/>
  <c r="CU10" i="106"/>
  <c r="BO33" i="106"/>
  <c r="CV15" i="106"/>
  <c r="CS17" i="106"/>
  <c r="CL32" i="106" a="1"/>
  <c r="CL32" i="106" s="1"/>
  <c r="C46" i="106" s="1"/>
  <c r="CW3" i="106"/>
  <c r="CL33" i="106" a="1"/>
  <c r="CL33" i="106" s="1"/>
  <c r="K46" i="106" s="1"/>
  <c r="BS32" i="106"/>
  <c r="BS31" i="106"/>
  <c r="CO32" i="106" a="1"/>
  <c r="CO32" i="106" s="1"/>
  <c r="C49" i="106" s="1"/>
  <c r="CZ3" i="106"/>
  <c r="CO33" i="106" a="1"/>
  <c r="CO33" i="106" s="1"/>
  <c r="K49" i="106" s="1"/>
  <c r="CO31" i="106"/>
  <c r="CB31" i="106"/>
  <c r="CY11" i="106"/>
  <c r="BJ36" i="106"/>
  <c r="U105" i="106" s="1"/>
  <c r="F95" i="106" s="1"/>
  <c r="CE36" i="106"/>
  <c r="T115" i="106" s="1"/>
  <c r="CZ18" i="106"/>
  <c r="CX22" i="106"/>
  <c r="AG34" i="106"/>
  <c r="BB29" i="106"/>
  <c r="J156" i="106" s="1"/>
  <c r="BN32" i="106"/>
  <c r="CZ33" i="106"/>
  <c r="CZ36" i="106" s="1"/>
  <c r="CZ5" i="106"/>
  <c r="CV10" i="106"/>
  <c r="BW34" i="106"/>
  <c r="P107" i="106" s="1"/>
  <c r="H100" i="106" s="1"/>
  <c r="Z34" i="106"/>
  <c r="BT32" i="106"/>
  <c r="BT31" i="106"/>
  <c r="BT33" i="106"/>
  <c r="BT35" i="106"/>
  <c r="S115" i="106" s="1"/>
  <c r="DA3" i="106"/>
  <c r="CP33" i="106" a="1"/>
  <c r="CP33" i="106" s="1"/>
  <c r="K50" i="106" s="1"/>
  <c r="CP31" i="106"/>
  <c r="DA33" i="106"/>
  <c r="DA36" i="106" s="1"/>
  <c r="CP32" i="106" a="1"/>
  <c r="CP32" i="106" s="1"/>
  <c r="C50" i="106" s="1"/>
  <c r="BA5" i="106"/>
  <c r="H132" i="106"/>
  <c r="CU8" i="106"/>
  <c r="BK36" i="106"/>
  <c r="U106" i="106" s="1"/>
  <c r="G95" i="106" s="1"/>
  <c r="CS16" i="106"/>
  <c r="BB18" i="106"/>
  <c r="J145" i="106" s="1"/>
  <c r="CA34" i="106"/>
  <c r="P111" i="106" s="1"/>
  <c r="CZ25" i="106"/>
  <c r="CX30" i="106"/>
  <c r="I34" i="106"/>
  <c r="BB3" i="106"/>
  <c r="J130" i="106" s="1"/>
  <c r="BV32" i="106"/>
  <c r="CW4" i="106"/>
  <c r="CV8" i="106"/>
  <c r="DA11" i="106"/>
  <c r="BL36" i="106"/>
  <c r="U107" i="106" s="1"/>
  <c r="H95" i="106" s="1"/>
  <c r="CT16" i="106"/>
  <c r="BB22" i="106"/>
  <c r="J149" i="106" s="1"/>
  <c r="BA37" i="106"/>
  <c r="J65" i="106" s="1"/>
  <c r="AY37" i="106"/>
  <c r="J63" i="106" s="1"/>
  <c r="AZ37" i="106"/>
  <c r="J64" i="106" s="1"/>
  <c r="AE34" i="106"/>
  <c r="BB25" i="106"/>
  <c r="J152" i="106" s="1"/>
  <c r="DA25" i="106"/>
  <c r="CC32" i="106"/>
  <c r="J34" i="106"/>
  <c r="CY17" i="106"/>
  <c r="CE31" i="106"/>
  <c r="BW32" i="106"/>
  <c r="CX4" i="106"/>
  <c r="H134" i="106"/>
  <c r="BA7" i="106"/>
  <c r="BM36" i="106"/>
  <c r="U108" i="106" s="1"/>
  <c r="I95" i="106" s="1"/>
  <c r="CT23" i="106"/>
  <c r="BA45" i="106"/>
  <c r="H161" i="106" s="1"/>
  <c r="CK33" i="106" a="1"/>
  <c r="CK33" i="106" s="1"/>
  <c r="K45" i="106" s="1"/>
  <c r="DA10" i="106"/>
  <c r="BX32" i="106"/>
  <c r="CS14" i="106"/>
  <c r="CV16" i="106"/>
  <c r="CU23" i="106"/>
  <c r="BB30" i="106"/>
  <c r="J157" i="106" s="1"/>
  <c r="DA30" i="106"/>
  <c r="AF34" i="106"/>
  <c r="BV34" i="106"/>
  <c r="P106" i="106" s="1"/>
  <c r="G100" i="106" s="1"/>
  <c r="BY32" i="106"/>
  <c r="CZ4" i="106"/>
  <c r="CS9" i="106"/>
  <c r="CT14" i="106"/>
  <c r="BB15" i="106"/>
  <c r="J142" i="106" s="1"/>
  <c r="BB16" i="106"/>
  <c r="J143" i="106" s="1"/>
  <c r="CW16" i="106"/>
  <c r="CI32" i="106" a="1"/>
  <c r="CI32" i="106" s="1"/>
  <c r="C43" i="106" s="1"/>
  <c r="BJ34" i="106"/>
  <c r="Q105" i="106" s="1"/>
  <c r="F99" i="106" s="1"/>
  <c r="I139" i="106"/>
  <c r="AY12" i="106"/>
  <c r="BZ32" i="106"/>
  <c r="DA4" i="106"/>
  <c r="BP36" i="106"/>
  <c r="U111" i="106" s="1"/>
  <c r="I140" i="106"/>
  <c r="AY13" i="106"/>
  <c r="DA13" i="106"/>
  <c r="CW23" i="106"/>
  <c r="BK37" i="106"/>
  <c r="W106" i="106" s="1"/>
  <c r="G97" i="106" s="1"/>
  <c r="BK34" i="106"/>
  <c r="Q106" i="106" s="1"/>
  <c r="G99" i="106" s="1"/>
  <c r="BL33" i="106"/>
  <c r="CA32" i="106"/>
  <c r="CU9" i="106"/>
  <c r="BR36" i="106"/>
  <c r="U113" i="106" s="1"/>
  <c r="CY16" i="106"/>
  <c r="CT21" i="106"/>
  <c r="BL37" i="106"/>
  <c r="W107" i="106" s="1"/>
  <c r="H97" i="106" s="1"/>
  <c r="BZ34" i="106"/>
  <c r="P110" i="106" s="1"/>
  <c r="K100" i="106" s="1"/>
  <c r="CU28" i="106"/>
  <c r="BY34" i="106"/>
  <c r="P109" i="106" s="1"/>
  <c r="J100" i="106" s="1"/>
  <c r="CB32" i="106"/>
  <c r="BB4" i="106"/>
  <c r="J131" i="106" s="1"/>
  <c r="BL32" i="106"/>
  <c r="CS7" i="106"/>
  <c r="CV9" i="106"/>
  <c r="BA13" i="106"/>
  <c r="CZ16" i="106"/>
  <c r="AY18" i="106"/>
  <c r="CU21" i="106"/>
  <c r="AD34" i="106"/>
  <c r="CV28" i="106"/>
  <c r="BK31" i="106"/>
  <c r="CW24" i="106"/>
  <c r="CX24" i="106"/>
  <c r="CV33" i="106"/>
  <c r="CV36" i="106" s="1"/>
  <c r="AY41" i="106"/>
  <c r="AX41" i="106"/>
  <c r="CC31" i="106"/>
  <c r="BX35" i="106"/>
  <c r="R108" i="106" s="1"/>
  <c r="I94" i="106" s="1"/>
  <c r="I138" i="106"/>
  <c r="AY11" i="106"/>
  <c r="AX35" i="106" s="1"/>
  <c r="BS36" i="106"/>
  <c r="U114" i="106" s="1"/>
  <c r="CV17" i="106"/>
  <c r="CZ23" i="106"/>
  <c r="BN37" i="106"/>
  <c r="W109" i="106" s="1"/>
  <c r="J97" i="106" s="1"/>
  <c r="BM31" i="106"/>
  <c r="BP37" i="106"/>
  <c r="W111" i="106" s="1"/>
  <c r="BP34" i="106"/>
  <c r="Q111" i="106" s="1"/>
  <c r="N34" i="106"/>
  <c r="CB36" i="106"/>
  <c r="T112" i="106" s="1"/>
  <c r="CD31" i="106"/>
  <c r="BY33" i="106"/>
  <c r="H133" i="106"/>
  <c r="BA6" i="106"/>
  <c r="BA41" i="106" s="1"/>
  <c r="CZ6" i="106"/>
  <c r="CX9" i="106"/>
  <c r="DA12" i="106"/>
  <c r="CW17" i="106"/>
  <c r="DA23" i="106"/>
  <c r="BA25" i="106"/>
  <c r="H152" i="106"/>
  <c r="H154" i="106"/>
  <c r="BA27" i="106"/>
  <c r="BP31" i="106"/>
  <c r="BA39" i="106"/>
  <c r="I161" i="106" s="1"/>
  <c r="BT37" i="106"/>
  <c r="W115" i="106" s="1"/>
  <c r="H145" i="106"/>
  <c r="BL31" i="106"/>
  <c r="CH31" i="106"/>
  <c r="BJ32" i="106"/>
  <c r="CE32" i="106"/>
  <c r="BR33" i="106"/>
  <c r="CY33" i="106"/>
  <c r="CY36" i="106" s="1"/>
  <c r="BV35" i="106"/>
  <c r="R106" i="106" s="1"/>
  <c r="G94" i="106" s="1"/>
  <c r="BV37" i="106"/>
  <c r="V106" i="106" s="1"/>
  <c r="G98" i="106" s="1"/>
  <c r="CR24" i="106"/>
  <c r="CG34" i="106" s="1" a="1"/>
  <c r="CG34" i="106" s="1"/>
  <c r="G41" i="106" s="1"/>
  <c r="BA26" i="106"/>
  <c r="AX43" i="106" s="1"/>
  <c r="BO31" i="106"/>
  <c r="CK31" i="106"/>
  <c r="CH32" i="106" a="1"/>
  <c r="CH32" i="106" s="1"/>
  <c r="C42" i="106" s="1"/>
  <c r="BV33" i="106"/>
  <c r="H34" i="106"/>
  <c r="AH34" i="106"/>
  <c r="CD34" i="106"/>
  <c r="P114" i="106" s="1"/>
  <c r="BY35" i="106"/>
  <c r="R109" i="106" s="1"/>
  <c r="J94" i="106" s="1"/>
  <c r="BY37" i="106"/>
  <c r="V109" i="106" s="1"/>
  <c r="J98" i="106" s="1"/>
  <c r="BA38" i="106"/>
  <c r="D65" i="106" s="1"/>
  <c r="H131" i="106"/>
  <c r="H136" i="106"/>
  <c r="H151" i="106"/>
  <c r="H156" i="106"/>
  <c r="CU4" i="106"/>
  <c r="CB35" i="106"/>
  <c r="R112" i="106" s="1"/>
  <c r="CB37" i="106"/>
  <c r="V112" i="106" s="1"/>
  <c r="CS3" i="106"/>
  <c r="BZ33" i="106"/>
  <c r="CN33" i="106" a="1"/>
  <c r="CN33" i="106" s="1"/>
  <c r="K48" i="106" s="1"/>
  <c r="L34" i="106"/>
  <c r="BM34" i="106"/>
  <c r="Q108" i="106" s="1"/>
  <c r="I99" i="106" s="1"/>
  <c r="CC35" i="106"/>
  <c r="R113" i="106" s="1"/>
  <c r="CC37" i="106"/>
  <c r="V113" i="106" s="1"/>
  <c r="H137" i="106"/>
  <c r="H142" i="106"/>
  <c r="H157" i="106"/>
  <c r="CX5" i="106"/>
  <c r="CY12" i="106"/>
  <c r="K34" i="106"/>
  <c r="BA11" i="106"/>
  <c r="AY17" i="106"/>
  <c r="BR32" i="106"/>
  <c r="CA33" i="106"/>
  <c r="M34" i="106"/>
  <c r="BN34" i="106"/>
  <c r="Q109" i="106" s="1"/>
  <c r="J99" i="106" s="1"/>
  <c r="CD35" i="106"/>
  <c r="R114" i="106" s="1"/>
  <c r="I137" i="106"/>
  <c r="I142" i="106"/>
  <c r="CU24" i="106"/>
  <c r="BV31" i="106"/>
  <c r="CK32" i="106" a="1"/>
  <c r="CK32" i="106" s="1"/>
  <c r="C45" i="106" s="1"/>
  <c r="CB33" i="106"/>
  <c r="BO34" i="106"/>
  <c r="Q110" i="106" s="1"/>
  <c r="K99" i="106" s="1"/>
  <c r="BJ35" i="106"/>
  <c r="S105" i="106" s="1"/>
  <c r="F93" i="106" s="1"/>
  <c r="CE35" i="106"/>
  <c r="R115" i="106" s="1"/>
  <c r="BW31" i="106"/>
  <c r="CC33" i="106"/>
  <c r="BK35" i="106"/>
  <c r="S106" i="106" s="1"/>
  <c r="G93" i="106" s="1"/>
  <c r="AY16" i="106"/>
  <c r="BX31" i="106"/>
  <c r="CD33" i="106"/>
  <c r="P34" i="106"/>
  <c r="BL35" i="106"/>
  <c r="S107" i="106" s="1"/>
  <c r="H93" i="106" s="1"/>
  <c r="BY31" i="106"/>
  <c r="BR34" i="106"/>
  <c r="Q113" i="106" s="1"/>
  <c r="I148" i="106"/>
  <c r="CY3" i="106"/>
  <c r="BZ31" i="106"/>
  <c r="CG33" i="106" a="1"/>
  <c r="CG33" i="106" s="1"/>
  <c r="K41" i="106" s="1"/>
  <c r="R34" i="106"/>
  <c r="CV3" i="106"/>
  <c r="CA31" i="106"/>
  <c r="CS33" i="106"/>
  <c r="CS36" i="106" s="1"/>
  <c r="Y34" i="106"/>
  <c r="BO35" i="106"/>
  <c r="S110" i="106" s="1"/>
  <c r="K93" i="106" s="1"/>
  <c r="CW17" i="105"/>
  <c r="BR35" i="105"/>
  <c r="S113" i="105" s="1"/>
  <c r="BR32" i="105"/>
  <c r="BR31" i="105"/>
  <c r="BR33" i="105"/>
  <c r="CN32" i="105" a="1"/>
  <c r="CN32" i="105" s="1"/>
  <c r="C48" i="105" s="1"/>
  <c r="CY3" i="105"/>
  <c r="CN33" i="105" a="1"/>
  <c r="CN33" i="105" s="1"/>
  <c r="K48" i="105" s="1"/>
  <c r="CN31" i="105"/>
  <c r="CY33" i="105"/>
  <c r="CY36" i="105" s="1"/>
  <c r="I132" i="105"/>
  <c r="AY5" i="105"/>
  <c r="AY35" i="105" s="1"/>
  <c r="BB11" i="105"/>
  <c r="J138" i="105" s="1"/>
  <c r="BN36" i="105"/>
  <c r="U109" i="105" s="1"/>
  <c r="J95" i="105" s="1"/>
  <c r="CV16" i="105"/>
  <c r="BQ37" i="105"/>
  <c r="W112" i="105" s="1"/>
  <c r="BQ34" i="105"/>
  <c r="Q112" i="105" s="1"/>
  <c r="O34" i="105"/>
  <c r="CX24" i="105"/>
  <c r="CC34" i="105"/>
  <c r="P113" i="105" s="1"/>
  <c r="CO32" i="105" a="1"/>
  <c r="CO32" i="105" s="1"/>
  <c r="C49" i="105" s="1"/>
  <c r="CD32" i="105"/>
  <c r="CU9" i="105"/>
  <c r="CW16" i="105"/>
  <c r="BR37" i="105"/>
  <c r="W113" i="105" s="1"/>
  <c r="BB29" i="105"/>
  <c r="J156" i="105" s="1"/>
  <c r="CD34" i="105"/>
  <c r="P114" i="105" s="1"/>
  <c r="BT34" i="105"/>
  <c r="Q115" i="105" s="1"/>
  <c r="R34" i="105"/>
  <c r="BT37" i="105"/>
  <c r="W115" i="105" s="1"/>
  <c r="BX34" i="105"/>
  <c r="P108" i="105" s="1"/>
  <c r="I100" i="105" s="1"/>
  <c r="CA32" i="105"/>
  <c r="BB4" i="105"/>
  <c r="J131" i="105" s="1"/>
  <c r="DA4" i="105"/>
  <c r="CP32" i="105" a="1"/>
  <c r="CP32" i="105" s="1"/>
  <c r="C50" i="105" s="1"/>
  <c r="BB9" i="105"/>
  <c r="J136" i="105" s="1"/>
  <c r="BW36" i="105"/>
  <c r="T107" i="105" s="1"/>
  <c r="H96" i="105" s="1"/>
  <c r="CT12" i="105"/>
  <c r="CY17" i="105"/>
  <c r="AC34" i="105"/>
  <c r="DA25" i="105"/>
  <c r="CY27" i="105"/>
  <c r="CS28" i="105"/>
  <c r="CV22" i="105"/>
  <c r="CB32" i="105"/>
  <c r="CV10" i="105"/>
  <c r="CS15" i="105"/>
  <c r="BS36" i="105"/>
  <c r="U114" i="105" s="1"/>
  <c r="CZ17" i="105"/>
  <c r="CS25" i="105"/>
  <c r="CZ27" i="105"/>
  <c r="CT28" i="105"/>
  <c r="BA41" i="105"/>
  <c r="AZ41" i="105"/>
  <c r="AY41" i="105"/>
  <c r="CC32" i="105"/>
  <c r="BY36" i="105"/>
  <c r="T109" i="105" s="1"/>
  <c r="J96" i="105" s="1"/>
  <c r="CT15" i="105"/>
  <c r="DA17" i="105"/>
  <c r="CB37" i="105"/>
  <c r="V112" i="105" s="1"/>
  <c r="BM31" i="105"/>
  <c r="CK33" i="105" a="1"/>
  <c r="CK33" i="105" s="1"/>
  <c r="K45" i="105" s="1"/>
  <c r="BB16" i="105"/>
  <c r="J143" i="105" s="1"/>
  <c r="CD31" i="105"/>
  <c r="CX10" i="105"/>
  <c r="BZ36" i="105"/>
  <c r="T110" i="105" s="1"/>
  <c r="K96" i="105" s="1"/>
  <c r="CU15" i="105"/>
  <c r="AY19" i="105"/>
  <c r="CU23" i="105"/>
  <c r="CU25" i="105"/>
  <c r="BA26" i="105"/>
  <c r="CU22" i="105"/>
  <c r="BZ32" i="105"/>
  <c r="BJ31" i="105"/>
  <c r="CE31" i="105"/>
  <c r="CY10" i="105"/>
  <c r="CA36" i="105"/>
  <c r="T111" i="105" s="1"/>
  <c r="BO36" i="105"/>
  <c r="U110" i="105" s="1"/>
  <c r="K95" i="105" s="1"/>
  <c r="BA19" i="105"/>
  <c r="H146" i="105"/>
  <c r="CD37" i="105"/>
  <c r="V114" i="105" s="1"/>
  <c r="CZ24" i="105"/>
  <c r="BV34" i="105"/>
  <c r="P106" i="105" s="1"/>
  <c r="G100" i="105" s="1"/>
  <c r="Y34" i="105"/>
  <c r="BV37" i="105"/>
  <c r="V106" i="105" s="1"/>
  <c r="G98" i="105" s="1"/>
  <c r="BK33" i="105"/>
  <c r="CR33" i="105"/>
  <c r="CR36" i="105" s="1"/>
  <c r="DA5" i="105"/>
  <c r="CR8" i="105"/>
  <c r="BK31" i="105"/>
  <c r="CG31" i="105"/>
  <c r="BB10" i="105"/>
  <c r="J137" i="105" s="1"/>
  <c r="CZ10" i="105"/>
  <c r="AY12" i="105"/>
  <c r="CB36" i="105"/>
  <c r="T112" i="105" s="1"/>
  <c r="CW23" i="105"/>
  <c r="BJ37" i="105"/>
  <c r="W105" i="105" s="1"/>
  <c r="F97" i="105" s="1"/>
  <c r="CE37" i="105"/>
  <c r="V115" i="105" s="1"/>
  <c r="BZ37" i="105"/>
  <c r="V110" i="105" s="1"/>
  <c r="K98" i="105" s="1"/>
  <c r="CZ33" i="105"/>
  <c r="CZ36" i="105" s="1"/>
  <c r="BL33" i="105"/>
  <c r="CH33" i="105" a="1"/>
  <c r="CH33" i="105" s="1"/>
  <c r="K42" i="105" s="1"/>
  <c r="BB5" i="105"/>
  <c r="J132" i="105" s="1"/>
  <c r="CS8" i="105"/>
  <c r="CC36" i="105"/>
  <c r="T113" i="105" s="1"/>
  <c r="BB22" i="105"/>
  <c r="J149" i="105" s="1"/>
  <c r="CX23" i="105"/>
  <c r="BK37" i="105"/>
  <c r="W106" i="105" s="1"/>
  <c r="G97" i="105" s="1"/>
  <c r="CU29" i="105"/>
  <c r="DA33" i="105"/>
  <c r="DA36" i="105" s="1"/>
  <c r="DA31" i="105"/>
  <c r="DA32" i="105"/>
  <c r="CP34" i="105" a="1"/>
  <c r="CP34" i="105" s="1"/>
  <c r="G50" i="105" s="1"/>
  <c r="BM33" i="105"/>
  <c r="CI33" i="105" a="1"/>
  <c r="CI33" i="105" s="1"/>
  <c r="K43" i="105" s="1"/>
  <c r="CZ7" i="105"/>
  <c r="CT8" i="105"/>
  <c r="CI32" i="105" a="1"/>
  <c r="CI32" i="105" s="1"/>
  <c r="C43" i="105" s="1"/>
  <c r="CD36" i="105"/>
  <c r="T114" i="105" s="1"/>
  <c r="CZ18" i="105"/>
  <c r="CY23" i="105"/>
  <c r="AY25" i="105"/>
  <c r="AX37" i="105" s="1"/>
  <c r="J62" i="105" s="1"/>
  <c r="I152" i="105"/>
  <c r="CV29" i="105"/>
  <c r="CV9" i="105"/>
  <c r="BN33" i="105"/>
  <c r="BN35" i="105"/>
  <c r="S109" i="105" s="1"/>
  <c r="J93" i="105" s="1"/>
  <c r="BN32" i="105"/>
  <c r="CU33" i="105"/>
  <c r="CU36" i="105" s="1"/>
  <c r="CU3" i="105"/>
  <c r="CJ32" i="105" a="1"/>
  <c r="CJ32" i="105" s="1"/>
  <c r="C44" i="105" s="1"/>
  <c r="CJ33" i="105" a="1"/>
  <c r="CJ33" i="105" s="1"/>
  <c r="K44" i="105" s="1"/>
  <c r="BJ36" i="105"/>
  <c r="U105" i="105" s="1"/>
  <c r="F95" i="105" s="1"/>
  <c r="CE36" i="105"/>
  <c r="T115" i="105" s="1"/>
  <c r="CS21" i="105"/>
  <c r="CW29" i="105"/>
  <c r="I140" i="105"/>
  <c r="AY13" i="105"/>
  <c r="CY30" i="105"/>
  <c r="BO33" i="105"/>
  <c r="CV33" i="105"/>
  <c r="CV36" i="105" s="1"/>
  <c r="BO32" i="105"/>
  <c r="CY11" i="105"/>
  <c r="BK36" i="105"/>
  <c r="U106" i="105" s="1"/>
  <c r="G95" i="105" s="1"/>
  <c r="BB18" i="105"/>
  <c r="J145" i="105" s="1"/>
  <c r="BB23" i="105"/>
  <c r="J150" i="105" s="1"/>
  <c r="BJ34" i="105"/>
  <c r="Q105" i="105" s="1"/>
  <c r="F99" i="105" s="1"/>
  <c r="CE34" i="105"/>
  <c r="P115" i="105" s="1"/>
  <c r="BK32" i="105"/>
  <c r="BS37" i="105"/>
  <c r="W114" i="105" s="1"/>
  <c r="BS34" i="105"/>
  <c r="Q114" i="105" s="1"/>
  <c r="Q34" i="105"/>
  <c r="CW9" i="105"/>
  <c r="BP33" i="105"/>
  <c r="BP35" i="105"/>
  <c r="S111" i="105" s="1"/>
  <c r="BP31" i="105"/>
  <c r="BP32" i="105"/>
  <c r="CW33" i="105"/>
  <c r="CW36" i="105" s="1"/>
  <c r="CW3" i="105"/>
  <c r="CL32" i="105" a="1"/>
  <c r="CL32" i="105" s="1"/>
  <c r="C46" i="105" s="1"/>
  <c r="CL31" i="105"/>
  <c r="BL36" i="105"/>
  <c r="U107" i="105" s="1"/>
  <c r="H95" i="105" s="1"/>
  <c r="CT16" i="105"/>
  <c r="I34" i="105"/>
  <c r="AH34" i="105"/>
  <c r="BB30" i="105"/>
  <c r="J157" i="105" s="1"/>
  <c r="BQ35" i="105"/>
  <c r="S112" i="105" s="1"/>
  <c r="BQ31" i="105"/>
  <c r="BQ32" i="105"/>
  <c r="BQ33" i="105"/>
  <c r="CM32" i="105" a="1"/>
  <c r="CM32" i="105" s="1"/>
  <c r="C47" i="105" s="1"/>
  <c r="CX3" i="105"/>
  <c r="CM33" i="105" a="1"/>
  <c r="CM33" i="105" s="1"/>
  <c r="K47" i="105" s="1"/>
  <c r="CM31" i="105"/>
  <c r="CX33" i="105"/>
  <c r="CX36" i="105" s="1"/>
  <c r="H134" i="105"/>
  <c r="BA7" i="105"/>
  <c r="CS9" i="105"/>
  <c r="DA11" i="105"/>
  <c r="BM36" i="105"/>
  <c r="U108" i="105" s="1"/>
  <c r="I95" i="105" s="1"/>
  <c r="BP37" i="105"/>
  <c r="W111" i="105" s="1"/>
  <c r="J34" i="105"/>
  <c r="AD34" i="105"/>
  <c r="BZ34" i="105"/>
  <c r="P110" i="105" s="1"/>
  <c r="K100" i="105" s="1"/>
  <c r="BT35" i="105"/>
  <c r="S115" i="105" s="1"/>
  <c r="BA27" i="105"/>
  <c r="BL31" i="105"/>
  <c r="CH31" i="105"/>
  <c r="BJ32" i="105"/>
  <c r="CE32" i="105"/>
  <c r="AE34" i="105"/>
  <c r="CA34" i="105"/>
  <c r="P111" i="105" s="1"/>
  <c r="BV35" i="105"/>
  <c r="R106" i="105" s="1"/>
  <c r="G94" i="105" s="1"/>
  <c r="I145" i="105"/>
  <c r="BZ35" i="105"/>
  <c r="R110" i="105" s="1"/>
  <c r="K94" i="105" s="1"/>
  <c r="CA35" i="105"/>
  <c r="R111" i="105" s="1"/>
  <c r="CA37" i="105"/>
  <c r="V111" i="105" s="1"/>
  <c r="CR3" i="105"/>
  <c r="BA5" i="105"/>
  <c r="AY11" i="105"/>
  <c r="BA25" i="105"/>
  <c r="BY33" i="105"/>
  <c r="K34" i="105"/>
  <c r="BL34" i="105"/>
  <c r="Q107" i="105" s="1"/>
  <c r="H99" i="105" s="1"/>
  <c r="CB35" i="105"/>
  <c r="R112" i="105" s="1"/>
  <c r="AY37" i="105"/>
  <c r="J63" i="105" s="1"/>
  <c r="CW12" i="105"/>
  <c r="CS3" i="105"/>
  <c r="BS31" i="105"/>
  <c r="CO31" i="105"/>
  <c r="BZ33" i="105"/>
  <c r="L34" i="105"/>
  <c r="BM34" i="105"/>
  <c r="Q108" i="105" s="1"/>
  <c r="I99" i="105" s="1"/>
  <c r="CC35" i="105"/>
  <c r="R113" i="105" s="1"/>
  <c r="CC37" i="105"/>
  <c r="V113" i="105" s="1"/>
  <c r="H142" i="105"/>
  <c r="BW33" i="105"/>
  <c r="BK34" i="105"/>
  <c r="Q106" i="105" s="1"/>
  <c r="G99" i="105" s="1"/>
  <c r="CT3" i="105"/>
  <c r="BA11" i="105"/>
  <c r="AX41" i="105" s="1"/>
  <c r="AY17" i="105"/>
  <c r="BT31" i="105"/>
  <c r="CP31" i="105"/>
  <c r="CA33" i="105"/>
  <c r="M34" i="105"/>
  <c r="BN34" i="105"/>
  <c r="Q109" i="105" s="1"/>
  <c r="J99" i="105" s="1"/>
  <c r="CD35" i="105"/>
  <c r="R114" i="105" s="1"/>
  <c r="BV31" i="105"/>
  <c r="BS32" i="105"/>
  <c r="CK32" i="105" a="1"/>
  <c r="CK32" i="105" s="1"/>
  <c r="C45" i="105" s="1"/>
  <c r="CB33" i="105"/>
  <c r="CO33" i="105" a="1"/>
  <c r="CO33" i="105" s="1"/>
  <c r="K49" i="105" s="1"/>
  <c r="N34" i="105"/>
  <c r="BO34" i="105"/>
  <c r="Q110" i="105" s="1"/>
  <c r="K99" i="105" s="1"/>
  <c r="BJ35" i="105"/>
  <c r="S105" i="105" s="1"/>
  <c r="F93" i="105" s="1"/>
  <c r="CE35" i="105"/>
  <c r="R115" i="105" s="1"/>
  <c r="CT24" i="105"/>
  <c r="BX33" i="105"/>
  <c r="CV3" i="105"/>
  <c r="BW31" i="105"/>
  <c r="CC33" i="105"/>
  <c r="BP34" i="105"/>
  <c r="Q111" i="105" s="1"/>
  <c r="BK35" i="105"/>
  <c r="S106" i="105" s="1"/>
  <c r="G93" i="105" s="1"/>
  <c r="CS24" i="105"/>
  <c r="CV25" i="105"/>
  <c r="BX31" i="105"/>
  <c r="CD33" i="105"/>
  <c r="CP33" i="105" a="1"/>
  <c r="CP33" i="105" s="1"/>
  <c r="K50" i="105" s="1"/>
  <c r="P34" i="105"/>
  <c r="BL35" i="105"/>
  <c r="S107" i="105" s="1"/>
  <c r="H93" i="105" s="1"/>
  <c r="H148" i="105"/>
  <c r="BA12" i="105"/>
  <c r="BY31" i="105"/>
  <c r="BJ33" i="105"/>
  <c r="CE33" i="105"/>
  <c r="BR34" i="105"/>
  <c r="Q113" i="105" s="1"/>
  <c r="BM35" i="105"/>
  <c r="S108" i="105" s="1"/>
  <c r="I93" i="105" s="1"/>
  <c r="I148" i="105"/>
  <c r="BZ31" i="105"/>
  <c r="CG33" i="105" a="1"/>
  <c r="CG33" i="105" s="1"/>
  <c r="K41" i="105" s="1"/>
  <c r="CZ3" i="105"/>
  <c r="CR27" i="105"/>
  <c r="CA31" i="105"/>
  <c r="CS33" i="105"/>
  <c r="CS36" i="105" s="1"/>
  <c r="BO35" i="105"/>
  <c r="S110" i="105" s="1"/>
  <c r="K93" i="105" s="1"/>
  <c r="CB31" i="105"/>
  <c r="CT33" i="105"/>
  <c r="CT36" i="105" s="1"/>
  <c r="Z34" i="105"/>
  <c r="CC31" i="105"/>
  <c r="AA34" i="105"/>
  <c r="I134" i="105"/>
  <c r="I154" i="105"/>
  <c r="AB34" i="105"/>
  <c r="BB3" i="104"/>
  <c r="J130" i="104" s="1"/>
  <c r="BT34" i="104"/>
  <c r="Q115" i="104" s="1"/>
  <c r="R34" i="104"/>
  <c r="BB16" i="104"/>
  <c r="J143" i="104" s="1"/>
  <c r="BV34" i="104"/>
  <c r="P106" i="104" s="1"/>
  <c r="G100" i="104" s="1"/>
  <c r="H153" i="104"/>
  <c r="BA26" i="104"/>
  <c r="CD32" i="104"/>
  <c r="BT37" i="104"/>
  <c r="W115" i="104" s="1"/>
  <c r="BS35" i="104"/>
  <c r="S114" i="104" s="1"/>
  <c r="BA20" i="104"/>
  <c r="AE34" i="104"/>
  <c r="CY4" i="104"/>
  <c r="BX32" i="104"/>
  <c r="CZ4" i="104"/>
  <c r="CS22" i="104"/>
  <c r="BW34" i="104"/>
  <c r="P107" i="104" s="1"/>
  <c r="H100" i="104" s="1"/>
  <c r="BB30" i="104"/>
  <c r="J157" i="104" s="1"/>
  <c r="CV30" i="104"/>
  <c r="CB34" i="104"/>
  <c r="P112" i="104" s="1"/>
  <c r="I140" i="104"/>
  <c r="BY32" i="104"/>
  <c r="BT33" i="104"/>
  <c r="DA33" i="104"/>
  <c r="DA36" i="104" s="1"/>
  <c r="DA4" i="104"/>
  <c r="CW17" i="104"/>
  <c r="CT22" i="104"/>
  <c r="BX34" i="104"/>
  <c r="P108" i="104" s="1"/>
  <c r="I100" i="104" s="1"/>
  <c r="CW30" i="104"/>
  <c r="BT32" i="104"/>
  <c r="CZ24" i="104"/>
  <c r="BZ32" i="104"/>
  <c r="BB4" i="104"/>
  <c r="J131" i="104" s="1"/>
  <c r="BV33" i="104"/>
  <c r="H133" i="104"/>
  <c r="BA6" i="104"/>
  <c r="CX17" i="104"/>
  <c r="CU22" i="104"/>
  <c r="BY34" i="104"/>
  <c r="P109" i="104" s="1"/>
  <c r="J100" i="104" s="1"/>
  <c r="CX30" i="104"/>
  <c r="CP32" i="104" a="1"/>
  <c r="CP32" i="104" s="1"/>
  <c r="C50" i="104" s="1"/>
  <c r="CA32" i="104"/>
  <c r="BB5" i="104"/>
  <c r="J132" i="104" s="1"/>
  <c r="BV36" i="104"/>
  <c r="T106" i="104" s="1"/>
  <c r="G96" i="104" s="1"/>
  <c r="CY17" i="104"/>
  <c r="AC34" i="104"/>
  <c r="DA25" i="104"/>
  <c r="CY30" i="104"/>
  <c r="BW36" i="104"/>
  <c r="T107" i="104" s="1"/>
  <c r="H96" i="104" s="1"/>
  <c r="CS12" i="104"/>
  <c r="CS15" i="104"/>
  <c r="CZ17" i="104"/>
  <c r="AY19" i="104"/>
  <c r="AX37" i="104"/>
  <c r="J62" i="104" s="1"/>
  <c r="BA39" i="104"/>
  <c r="I161" i="104" s="1"/>
  <c r="CS28" i="104"/>
  <c r="CO32" i="104" a="1"/>
  <c r="CO32" i="104" s="1"/>
  <c r="C49" i="104" s="1"/>
  <c r="BR37" i="104"/>
  <c r="W113" i="104" s="1"/>
  <c r="BR34" i="104"/>
  <c r="Q113" i="104" s="1"/>
  <c r="P34" i="104"/>
  <c r="CB32" i="104"/>
  <c r="CC32" i="104"/>
  <c r="BB10" i="104"/>
  <c r="J137" i="104" s="1"/>
  <c r="CV10" i="104"/>
  <c r="BX36" i="104"/>
  <c r="T108" i="104" s="1"/>
  <c r="I96" i="104" s="1"/>
  <c r="CT12" i="104"/>
  <c r="CT15" i="104"/>
  <c r="CB37" i="104"/>
  <c r="V112" i="104" s="1"/>
  <c r="BQ35" i="104"/>
  <c r="S112" i="104" s="1"/>
  <c r="BQ32" i="104"/>
  <c r="BQ31" i="104"/>
  <c r="BB24" i="104"/>
  <c r="J151" i="104" s="1"/>
  <c r="CD31" i="104"/>
  <c r="DA5" i="104"/>
  <c r="CW10" i="104"/>
  <c r="BY36" i="104"/>
  <c r="T109" i="104" s="1"/>
  <c r="J96" i="104" s="1"/>
  <c r="CU12" i="104"/>
  <c r="CC37" i="104"/>
  <c r="V113" i="104" s="1"/>
  <c r="BX37" i="104"/>
  <c r="V108" i="104" s="1"/>
  <c r="I98" i="104" s="1"/>
  <c r="CT25" i="104"/>
  <c r="BQ33" i="104"/>
  <c r="BJ31" i="104"/>
  <c r="CE31" i="104"/>
  <c r="CX10" i="104"/>
  <c r="BZ36" i="104"/>
  <c r="T110" i="104" s="1"/>
  <c r="K96" i="104" s="1"/>
  <c r="CU23" i="104"/>
  <c r="CD37" i="104"/>
  <c r="V114" i="104" s="1"/>
  <c r="BY37" i="104"/>
  <c r="V109" i="104" s="1"/>
  <c r="J98" i="104" s="1"/>
  <c r="BK31" i="104"/>
  <c r="BT35" i="104"/>
  <c r="S115" i="104" s="1"/>
  <c r="CX24" i="104"/>
  <c r="CT9" i="104"/>
  <c r="CY24" i="104"/>
  <c r="BS37" i="104"/>
  <c r="W114" i="104" s="1"/>
  <c r="BS34" i="104"/>
  <c r="Q114" i="104" s="1"/>
  <c r="Q34" i="104"/>
  <c r="BV32" i="104"/>
  <c r="AY26" i="104"/>
  <c r="BK33" i="104"/>
  <c r="CR33" i="104"/>
  <c r="CR36" i="104" s="1"/>
  <c r="CS5" i="104"/>
  <c r="CY10" i="104"/>
  <c r="I139" i="104"/>
  <c r="AY12" i="104"/>
  <c r="CA36" i="104"/>
  <c r="T111" i="104" s="1"/>
  <c r="CV23" i="104"/>
  <c r="BJ37" i="104"/>
  <c r="W105" i="104" s="1"/>
  <c r="F97" i="104" s="1"/>
  <c r="CE37" i="104"/>
  <c r="V115" i="104" s="1"/>
  <c r="BL33" i="104"/>
  <c r="CH33" i="104" a="1"/>
  <c r="CH33" i="104" s="1"/>
  <c r="K42" i="104" s="1"/>
  <c r="BX35" i="104"/>
  <c r="R108" i="104" s="1"/>
  <c r="I94" i="104" s="1"/>
  <c r="CT5" i="104"/>
  <c r="CS8" i="104"/>
  <c r="CH32" i="104" a="1"/>
  <c r="CH32" i="104" s="1"/>
  <c r="C42" i="104" s="1"/>
  <c r="CB36" i="104"/>
  <c r="T112" i="104" s="1"/>
  <c r="CZ18" i="104"/>
  <c r="CW23" i="104"/>
  <c r="BK37" i="104"/>
  <c r="W106" i="104" s="1"/>
  <c r="G97" i="104" s="1"/>
  <c r="CZ33" i="104"/>
  <c r="CZ36" i="104" s="1"/>
  <c r="DA11" i="104"/>
  <c r="CW16" i="104"/>
  <c r="BQ37" i="104"/>
  <c r="W112" i="104" s="1"/>
  <c r="BQ34" i="104"/>
  <c r="Q112" i="104" s="1"/>
  <c r="O34" i="104"/>
  <c r="AD34" i="104"/>
  <c r="BM33" i="104"/>
  <c r="CI33" i="104" a="1"/>
  <c r="CI33" i="104" s="1"/>
  <c r="K43" i="104" s="1"/>
  <c r="BM32" i="104"/>
  <c r="BA42" i="104"/>
  <c r="CC36" i="104"/>
  <c r="T113" i="104" s="1"/>
  <c r="DA18" i="104"/>
  <c r="CX23" i="104"/>
  <c r="CC34" i="104"/>
  <c r="P113" i="104" s="1"/>
  <c r="CS29" i="104"/>
  <c r="CM32" i="104" a="1"/>
  <c r="CM32" i="104" s="1"/>
  <c r="C47" i="104" s="1"/>
  <c r="CX3" i="104"/>
  <c r="CM33" i="104" a="1"/>
  <c r="CM33" i="104" s="1"/>
  <c r="K47" i="104" s="1"/>
  <c r="CM31" i="104"/>
  <c r="BN33" i="104"/>
  <c r="BN35" i="104"/>
  <c r="S109" i="104" s="1"/>
  <c r="J93" i="104" s="1"/>
  <c r="BN32" i="104"/>
  <c r="BB18" i="104"/>
  <c r="J145" i="104" s="1"/>
  <c r="BB26" i="104"/>
  <c r="J153" i="104" s="1"/>
  <c r="AG34" i="104"/>
  <c r="CD34" i="104"/>
  <c r="P114" i="104" s="1"/>
  <c r="CT29" i="104"/>
  <c r="BB29" i="104"/>
  <c r="J156" i="104" s="1"/>
  <c r="CP33" i="104" a="1"/>
  <c r="CP33" i="104" s="1"/>
  <c r="K50" i="104" s="1"/>
  <c r="CU33" i="104"/>
  <c r="CU36" i="104" s="1"/>
  <c r="CU3" i="104"/>
  <c r="CJ32" i="104" a="1"/>
  <c r="CJ32" i="104" s="1"/>
  <c r="C44" i="104" s="1"/>
  <c r="BO33" i="104"/>
  <c r="BO31" i="104"/>
  <c r="BO35" i="104"/>
  <c r="S110" i="104" s="1"/>
  <c r="K93" i="104" s="1"/>
  <c r="BO32" i="104"/>
  <c r="CV33" i="104"/>
  <c r="CV36" i="104" s="1"/>
  <c r="CV3" i="104"/>
  <c r="CK32" i="104" a="1"/>
  <c r="CK32" i="104" s="1"/>
  <c r="C45" i="104" s="1"/>
  <c r="CK31" i="104"/>
  <c r="BJ36" i="104"/>
  <c r="U105" i="104" s="1"/>
  <c r="F95" i="104" s="1"/>
  <c r="CE36" i="104"/>
  <c r="T115" i="104" s="1"/>
  <c r="CT16" i="104"/>
  <c r="H34" i="104"/>
  <c r="AH34" i="104"/>
  <c r="CU29" i="104"/>
  <c r="CH31" i="104"/>
  <c r="CX33" i="104"/>
  <c r="CX36" i="104" s="1"/>
  <c r="BP33" i="104"/>
  <c r="BP35" i="104"/>
  <c r="S111" i="104" s="1"/>
  <c r="BP32" i="104"/>
  <c r="BP31" i="104"/>
  <c r="CW33" i="104"/>
  <c r="CW36" i="104" s="1"/>
  <c r="CL32" i="104" a="1"/>
  <c r="CL32" i="104" s="1"/>
  <c r="C46" i="104" s="1"/>
  <c r="CW3" i="104"/>
  <c r="CL31" i="104"/>
  <c r="CL33" i="104" a="1"/>
  <c r="CL33" i="104" s="1"/>
  <c r="K46" i="104" s="1"/>
  <c r="CY11" i="104"/>
  <c r="CU16" i="104"/>
  <c r="BB23" i="104"/>
  <c r="J150" i="104" s="1"/>
  <c r="CV29" i="104"/>
  <c r="CI31" i="104"/>
  <c r="CY33" i="104"/>
  <c r="CY36" i="104" s="1"/>
  <c r="CU25" i="104"/>
  <c r="DA27" i="104"/>
  <c r="BY35" i="104"/>
  <c r="R109" i="104" s="1"/>
  <c r="J94" i="104" s="1"/>
  <c r="H146" i="104"/>
  <c r="AY5" i="104"/>
  <c r="AY35" i="104" s="1"/>
  <c r="AY25" i="104"/>
  <c r="AZ37" i="104" s="1"/>
  <c r="J64" i="104" s="1"/>
  <c r="BW33" i="104"/>
  <c r="I34" i="104"/>
  <c r="BJ34" i="104"/>
  <c r="Q105" i="104" s="1"/>
  <c r="F99" i="104" s="1"/>
  <c r="CE34" i="104"/>
  <c r="P115" i="104" s="1"/>
  <c r="BZ35" i="104"/>
  <c r="R110" i="104" s="1"/>
  <c r="K94" i="104" s="1"/>
  <c r="BZ37" i="104"/>
  <c r="V110" i="104" s="1"/>
  <c r="K98" i="104" s="1"/>
  <c r="AZ43" i="104"/>
  <c r="I131" i="104"/>
  <c r="I136" i="104"/>
  <c r="I151" i="104"/>
  <c r="I156" i="104"/>
  <c r="CI32" i="104" a="1"/>
  <c r="CI32" i="104" s="1"/>
  <c r="C43" i="104" s="1"/>
  <c r="BX33" i="104"/>
  <c r="J34" i="104"/>
  <c r="BK34" i="104"/>
  <c r="Q106" i="104" s="1"/>
  <c r="G99" i="104" s="1"/>
  <c r="CA35" i="104"/>
  <c r="R111" i="104" s="1"/>
  <c r="CA37" i="104"/>
  <c r="V111" i="104" s="1"/>
  <c r="BA43" i="104"/>
  <c r="CR3" i="104"/>
  <c r="BA5" i="104"/>
  <c r="BA41" i="104" s="1"/>
  <c r="AY11" i="104"/>
  <c r="CY12" i="104"/>
  <c r="BA25" i="104"/>
  <c r="BR31" i="104"/>
  <c r="CN31" i="104"/>
  <c r="BY33" i="104"/>
  <c r="K34" i="104"/>
  <c r="BL34" i="104"/>
  <c r="Q107" i="104" s="1"/>
  <c r="H99" i="104" s="1"/>
  <c r="CB35" i="104"/>
  <c r="R112" i="104" s="1"/>
  <c r="CS3" i="104"/>
  <c r="BS31" i="104"/>
  <c r="CO31" i="104"/>
  <c r="BZ33" i="104"/>
  <c r="CN33" i="104" a="1"/>
  <c r="CN33" i="104" s="1"/>
  <c r="K48" i="104" s="1"/>
  <c r="L34" i="104"/>
  <c r="BM34" i="104"/>
  <c r="Q108" i="104" s="1"/>
  <c r="I99" i="104" s="1"/>
  <c r="AZ35" i="104"/>
  <c r="CC35" i="104"/>
  <c r="R113" i="104" s="1"/>
  <c r="H142" i="104"/>
  <c r="CT3" i="104"/>
  <c r="DA12" i="104"/>
  <c r="BT31" i="104"/>
  <c r="CP31" i="104"/>
  <c r="BR32" i="104"/>
  <c r="CA33" i="104"/>
  <c r="M34" i="104"/>
  <c r="BN34" i="104"/>
  <c r="Q109" i="104" s="1"/>
  <c r="J99" i="104" s="1"/>
  <c r="CD35" i="104"/>
  <c r="R114" i="104" s="1"/>
  <c r="I142" i="104"/>
  <c r="CV12" i="104"/>
  <c r="BV31" i="104"/>
  <c r="BS32" i="104"/>
  <c r="CB33" i="104"/>
  <c r="CO33" i="104" a="1"/>
  <c r="CO33" i="104" s="1"/>
  <c r="K49" i="104" s="1"/>
  <c r="N34" i="104"/>
  <c r="BO34" i="104"/>
  <c r="Q110" i="104" s="1"/>
  <c r="K99" i="104" s="1"/>
  <c r="BJ35" i="104"/>
  <c r="S105" i="104" s="1"/>
  <c r="F93" i="104" s="1"/>
  <c r="CE35" i="104"/>
  <c r="R115" i="104" s="1"/>
  <c r="BW31" i="104"/>
  <c r="CC33" i="104"/>
  <c r="BP34" i="104"/>
  <c r="Q111" i="104" s="1"/>
  <c r="BK35" i="104"/>
  <c r="S106" i="104" s="1"/>
  <c r="G93" i="104" s="1"/>
  <c r="BX31" i="104"/>
  <c r="CD33" i="104"/>
  <c r="BL35" i="104"/>
  <c r="S107" i="104" s="1"/>
  <c r="H93" i="104" s="1"/>
  <c r="H148" i="104"/>
  <c r="BY31" i="104"/>
  <c r="BJ33" i="104"/>
  <c r="CE33" i="104"/>
  <c r="BM35" i="104"/>
  <c r="S108" i="104" s="1"/>
  <c r="I93" i="104" s="1"/>
  <c r="I148" i="104"/>
  <c r="CY3" i="104"/>
  <c r="BZ31" i="104"/>
  <c r="CG33" i="104" a="1"/>
  <c r="CG33" i="104" s="1"/>
  <c r="K41" i="104" s="1"/>
  <c r="CZ3" i="104"/>
  <c r="CA31" i="104"/>
  <c r="CS33" i="104"/>
  <c r="CS36" i="104" s="1"/>
  <c r="Y34" i="104"/>
  <c r="DA3" i="104"/>
  <c r="CB31" i="104"/>
  <c r="CT33" i="104"/>
  <c r="CT36" i="104" s="1"/>
  <c r="Z34" i="104"/>
  <c r="AX42" i="104"/>
  <c r="CC31" i="104"/>
  <c r="AA34" i="104"/>
  <c r="AY42" i="104"/>
  <c r="I134" i="104"/>
  <c r="I154" i="104"/>
  <c r="AB34" i="104"/>
  <c r="AZ42" i="104"/>
  <c r="BV33" i="103"/>
  <c r="I139" i="103"/>
  <c r="AY12" i="103"/>
  <c r="DA18" i="103"/>
  <c r="BM37" i="103"/>
  <c r="W108" i="103" s="1"/>
  <c r="I97" i="103" s="1"/>
  <c r="I34" i="103"/>
  <c r="CY10" i="103"/>
  <c r="CZ18" i="103"/>
  <c r="BJ34" i="103"/>
  <c r="Q105" i="103" s="1"/>
  <c r="F99" i="103" s="1"/>
  <c r="BJ31" i="103"/>
  <c r="CE31" i="103"/>
  <c r="DA5" i="103"/>
  <c r="CP34" i="103" s="1" a="1"/>
  <c r="CP34" i="103" s="1"/>
  <c r="G50" i="103" s="1"/>
  <c r="BL32" i="103"/>
  <c r="BL31" i="103"/>
  <c r="CH32" i="103" a="1"/>
  <c r="CH32" i="103" s="1"/>
  <c r="C42" i="103" s="1"/>
  <c r="CS8" i="103"/>
  <c r="CH31" i="103"/>
  <c r="BB10" i="103"/>
  <c r="J137" i="103" s="1"/>
  <c r="CC36" i="103"/>
  <c r="T113" i="103" s="1"/>
  <c r="BN37" i="103"/>
  <c r="W109" i="103" s="1"/>
  <c r="J97" i="103" s="1"/>
  <c r="J34" i="103"/>
  <c r="AX37" i="103"/>
  <c r="J62" i="103" s="1"/>
  <c r="BA39" i="103"/>
  <c r="I161" i="103" s="1"/>
  <c r="BA37" i="103"/>
  <c r="J65" i="103" s="1"/>
  <c r="AZ37" i="103"/>
  <c r="J64" i="103" s="1"/>
  <c r="AY37" i="103"/>
  <c r="J63" i="103" s="1"/>
  <c r="CS25" i="103"/>
  <c r="BA45" i="103"/>
  <c r="H161" i="103" s="1"/>
  <c r="BB4" i="103"/>
  <c r="J131" i="103" s="1"/>
  <c r="CW10" i="103"/>
  <c r="BT35" i="103"/>
  <c r="S115" i="103" s="1"/>
  <c r="BL37" i="103"/>
  <c r="W107" i="103" s="1"/>
  <c r="H97" i="103" s="1"/>
  <c r="BK33" i="103"/>
  <c r="CR33" i="103"/>
  <c r="CR36" i="103" s="1"/>
  <c r="BM32" i="103"/>
  <c r="CD36" i="103"/>
  <c r="T114" i="103" s="1"/>
  <c r="CT16" i="103"/>
  <c r="BB23" i="103"/>
  <c r="J150" i="103" s="1"/>
  <c r="K34" i="103"/>
  <c r="AY6" i="103"/>
  <c r="CT12" i="103"/>
  <c r="CH33" i="103" a="1"/>
  <c r="CH33" i="103" s="1"/>
  <c r="K42" i="103" s="1"/>
  <c r="BA38" i="103"/>
  <c r="D65" i="103" s="1"/>
  <c r="AX35" i="103"/>
  <c r="AY35" i="103"/>
  <c r="BJ36" i="103"/>
  <c r="U105" i="103" s="1"/>
  <c r="F95" i="103" s="1"/>
  <c r="CE36" i="103"/>
  <c r="T115" i="103" s="1"/>
  <c r="CU16" i="103"/>
  <c r="CD32" i="103"/>
  <c r="BM33" i="103"/>
  <c r="CI33" i="103" a="1"/>
  <c r="CI33" i="103" s="1"/>
  <c r="K43" i="103" s="1"/>
  <c r="CT5" i="103"/>
  <c r="BK36" i="103"/>
  <c r="U106" i="103" s="1"/>
  <c r="G95" i="103" s="1"/>
  <c r="CV16" i="103"/>
  <c r="BQ37" i="103"/>
  <c r="W112" i="103" s="1"/>
  <c r="BQ34" i="103"/>
  <c r="Q112" i="103" s="1"/>
  <c r="O34" i="103"/>
  <c r="CX24" i="103"/>
  <c r="BN32" i="103"/>
  <c r="BN33" i="103"/>
  <c r="BN35" i="103"/>
  <c r="S109" i="103" s="1"/>
  <c r="J93" i="103" s="1"/>
  <c r="BN31" i="103"/>
  <c r="CU33" i="103"/>
  <c r="CU36" i="103" s="1"/>
  <c r="CU3" i="103"/>
  <c r="CJ32" i="103" a="1"/>
  <c r="CJ32" i="103" s="1"/>
  <c r="C44" i="103" s="1"/>
  <c r="CJ31" i="103"/>
  <c r="CY11" i="103"/>
  <c r="BL36" i="103"/>
  <c r="U107" i="103" s="1"/>
  <c r="H95" i="103" s="1"/>
  <c r="BP36" i="103"/>
  <c r="U111" i="103" s="1"/>
  <c r="CW16" i="103"/>
  <c r="BA20" i="103"/>
  <c r="BR37" i="103"/>
  <c r="W113" i="103" s="1"/>
  <c r="BR34" i="103"/>
  <c r="Q113" i="103" s="1"/>
  <c r="P34" i="103"/>
  <c r="CY24" i="103"/>
  <c r="BB29" i="103"/>
  <c r="J156" i="103" s="1"/>
  <c r="CV30" i="103"/>
  <c r="BO33" i="103"/>
  <c r="BO31" i="103"/>
  <c r="BO35" i="103"/>
  <c r="S110" i="103" s="1"/>
  <c r="K93" i="103" s="1"/>
  <c r="BO32" i="103"/>
  <c r="CV33" i="103"/>
  <c r="CV36" i="103" s="1"/>
  <c r="CK31" i="103"/>
  <c r="CV3" i="103"/>
  <c r="CK32" i="103" a="1"/>
  <c r="CK32" i="103" s="1"/>
  <c r="C45" i="103" s="1"/>
  <c r="BZ35" i="103"/>
  <c r="R110" i="103" s="1"/>
  <c r="K94" i="103" s="1"/>
  <c r="CZ11" i="103"/>
  <c r="BM36" i="103"/>
  <c r="U108" i="103" s="1"/>
  <c r="I95" i="103" s="1"/>
  <c r="BS37" i="103"/>
  <c r="W114" i="103" s="1"/>
  <c r="BS34" i="103"/>
  <c r="Q114" i="103" s="1"/>
  <c r="Q34" i="103"/>
  <c r="CZ24" i="103"/>
  <c r="CW30" i="103"/>
  <c r="CJ33" i="103" a="1"/>
  <c r="CJ33" i="103" s="1"/>
  <c r="K44" i="103" s="1"/>
  <c r="BA6" i="103"/>
  <c r="BA41" i="103" s="1"/>
  <c r="H133" i="103"/>
  <c r="BP33" i="103"/>
  <c r="BP35" i="103"/>
  <c r="S111" i="103" s="1"/>
  <c r="BP31" i="103"/>
  <c r="BP32" i="103"/>
  <c r="CW33" i="103"/>
  <c r="CW36" i="103" s="1"/>
  <c r="CW3" i="103"/>
  <c r="CL32" i="103" a="1"/>
  <c r="CL32" i="103" s="1"/>
  <c r="C46" i="103" s="1"/>
  <c r="CL31" i="103"/>
  <c r="CL33" i="103" a="1"/>
  <c r="CL33" i="103" s="1"/>
  <c r="K46" i="103" s="1"/>
  <c r="CA35" i="103"/>
  <c r="R111" i="103" s="1"/>
  <c r="BA7" i="103"/>
  <c r="CS9" i="103"/>
  <c r="DA11" i="103"/>
  <c r="BN36" i="103"/>
  <c r="U109" i="103" s="1"/>
  <c r="J95" i="103" s="1"/>
  <c r="BT34" i="103"/>
  <c r="Q115" i="103" s="1"/>
  <c r="R34" i="103"/>
  <c r="DA24" i="103"/>
  <c r="CX30" i="103"/>
  <c r="CK33" i="103" a="1"/>
  <c r="CK33" i="103" s="1"/>
  <c r="K45" i="103" s="1"/>
  <c r="CT15" i="103"/>
  <c r="BZ32" i="103"/>
  <c r="DA33" i="103"/>
  <c r="DA36" i="103" s="1"/>
  <c r="DA4" i="103"/>
  <c r="DA31" i="103" s="1"/>
  <c r="CA32" i="103"/>
  <c r="CC34" i="103"/>
  <c r="P113" i="103" s="1"/>
  <c r="CB32" i="103"/>
  <c r="CA37" i="103"/>
  <c r="V111" i="103" s="1"/>
  <c r="CD34" i="103"/>
  <c r="P114" i="103" s="1"/>
  <c r="AH34" i="103"/>
  <c r="BQ35" i="103"/>
  <c r="S112" i="103" s="1"/>
  <c r="BQ31" i="103"/>
  <c r="BQ32" i="103"/>
  <c r="CM32" i="103" a="1"/>
  <c r="CM32" i="103" s="1"/>
  <c r="C47" i="103" s="1"/>
  <c r="CX3" i="103"/>
  <c r="CM31" i="103"/>
  <c r="CM33" i="103" a="1"/>
  <c r="CM33" i="103" s="1"/>
  <c r="K47" i="103" s="1"/>
  <c r="CT9" i="103"/>
  <c r="BB16" i="103"/>
  <c r="J143" i="103" s="1"/>
  <c r="BB24" i="103"/>
  <c r="J151" i="103" s="1"/>
  <c r="BV34" i="103"/>
  <c r="P106" i="103" s="1"/>
  <c r="G100" i="103" s="1"/>
  <c r="CX33" i="103"/>
  <c r="CX36" i="103" s="1"/>
  <c r="CC32" i="103"/>
  <c r="CN32" i="103" a="1"/>
  <c r="CN32" i="103" s="1"/>
  <c r="C48" i="103" s="1"/>
  <c r="CU9" i="103"/>
  <c r="CS22" i="103"/>
  <c r="BW34" i="103"/>
  <c r="P107" i="103" s="1"/>
  <c r="H100" i="103" s="1"/>
  <c r="BB25" i="103"/>
  <c r="J152" i="103" s="1"/>
  <c r="CZ33" i="103"/>
  <c r="CZ36" i="103" s="1"/>
  <c r="CS12" i="103"/>
  <c r="BL33" i="103"/>
  <c r="BR35" i="103"/>
  <c r="S113" i="103" s="1"/>
  <c r="BS35" i="103"/>
  <c r="S114" i="103" s="1"/>
  <c r="CO32" i="103" a="1"/>
  <c r="CO32" i="103" s="1"/>
  <c r="C49" i="103" s="1"/>
  <c r="BJ32" i="103"/>
  <c r="CV9" i="103"/>
  <c r="CT22" i="103"/>
  <c r="BX34" i="103"/>
  <c r="P108" i="103" s="1"/>
  <c r="I100" i="103" s="1"/>
  <c r="CW27" i="103"/>
  <c r="BB30" i="103"/>
  <c r="J157" i="103" s="1"/>
  <c r="CW17" i="103"/>
  <c r="CU22" i="103"/>
  <c r="BY34" i="103"/>
  <c r="P109" i="103" s="1"/>
  <c r="J100" i="103" s="1"/>
  <c r="CX27" i="103"/>
  <c r="AF34" i="103"/>
  <c r="CI31" i="103"/>
  <c r="CD31" i="103"/>
  <c r="BB3" i="103"/>
  <c r="J130" i="103" s="1"/>
  <c r="BV32" i="103"/>
  <c r="CR31" i="103"/>
  <c r="CX17" i="103"/>
  <c r="AC34" i="103"/>
  <c r="DA25" i="103"/>
  <c r="CY27" i="103"/>
  <c r="BA27" i="103"/>
  <c r="BX33" i="103"/>
  <c r="BT32" i="103"/>
  <c r="BW32" i="103"/>
  <c r="CX4" i="103"/>
  <c r="CY17" i="103"/>
  <c r="BK31" i="103"/>
  <c r="CE32" i="103"/>
  <c r="BR33" i="103"/>
  <c r="CY33" i="103"/>
  <c r="CY36" i="103" s="1"/>
  <c r="AE34" i="103"/>
  <c r="CA34" i="103"/>
  <c r="P111" i="103" s="1"/>
  <c r="BV35" i="103"/>
  <c r="R106" i="103" s="1"/>
  <c r="G94" i="103" s="1"/>
  <c r="BV37" i="103"/>
  <c r="V106" i="103" s="1"/>
  <c r="G98" i="103" s="1"/>
  <c r="I145" i="103"/>
  <c r="CB35" i="103"/>
  <c r="R112" i="103" s="1"/>
  <c r="CB37" i="103"/>
  <c r="V112" i="103" s="1"/>
  <c r="CS3" i="103"/>
  <c r="BS31" i="103"/>
  <c r="CO31" i="103"/>
  <c r="BZ33" i="103"/>
  <c r="CN33" i="103" a="1"/>
  <c r="CN33" i="103" s="1"/>
  <c r="K48" i="103" s="1"/>
  <c r="L34" i="103"/>
  <c r="BM34" i="103"/>
  <c r="Q108" i="103" s="1"/>
  <c r="I99" i="103" s="1"/>
  <c r="AZ35" i="103"/>
  <c r="CC35" i="103"/>
  <c r="R113" i="103" s="1"/>
  <c r="H132" i="103"/>
  <c r="H142" i="103"/>
  <c r="H152" i="103"/>
  <c r="BX37" i="103"/>
  <c r="V108" i="103" s="1"/>
  <c r="I98" i="103" s="1"/>
  <c r="CU5" i="103"/>
  <c r="BZ37" i="103"/>
  <c r="V110" i="103" s="1"/>
  <c r="K98" i="103" s="1"/>
  <c r="BA12" i="103"/>
  <c r="BL34" i="103"/>
  <c r="Q107" i="103" s="1"/>
  <c r="H99" i="103" s="1"/>
  <c r="CT3" i="103"/>
  <c r="DA12" i="103"/>
  <c r="BT31" i="103"/>
  <c r="CP31" i="103"/>
  <c r="BR32" i="103"/>
  <c r="CA33" i="103"/>
  <c r="M34" i="103"/>
  <c r="BN34" i="103"/>
  <c r="Q109" i="103" s="1"/>
  <c r="J99" i="103" s="1"/>
  <c r="CD35" i="103"/>
  <c r="R114" i="103" s="1"/>
  <c r="I132" i="103"/>
  <c r="I137" i="103"/>
  <c r="I142" i="103"/>
  <c r="I152" i="103"/>
  <c r="I157" i="103"/>
  <c r="CU25" i="103"/>
  <c r="DA27" i="103"/>
  <c r="CN31" i="103"/>
  <c r="BY33" i="103"/>
  <c r="BV31" i="103"/>
  <c r="BS32" i="103"/>
  <c r="CB33" i="103"/>
  <c r="CO33" i="103" a="1"/>
  <c r="CO33" i="103" s="1"/>
  <c r="K49" i="103" s="1"/>
  <c r="N34" i="103"/>
  <c r="BO34" i="103"/>
  <c r="Q110" i="103" s="1"/>
  <c r="K99" i="103" s="1"/>
  <c r="BJ35" i="103"/>
  <c r="S105" i="103" s="1"/>
  <c r="F93" i="103" s="1"/>
  <c r="CE35" i="103"/>
  <c r="R115" i="103" s="1"/>
  <c r="BZ36" i="103"/>
  <c r="T110" i="103" s="1"/>
  <c r="K96" i="103" s="1"/>
  <c r="AG34" i="103"/>
  <c r="BW33" i="103"/>
  <c r="CW5" i="103"/>
  <c r="CT24" i="103"/>
  <c r="CW25" i="103"/>
  <c r="CU24" i="103"/>
  <c r="BR31" i="103"/>
  <c r="BW31" i="103"/>
  <c r="CC33" i="103"/>
  <c r="BP34" i="103"/>
  <c r="Q111" i="103" s="1"/>
  <c r="BK35" i="103"/>
  <c r="S106" i="103" s="1"/>
  <c r="G93" i="103" s="1"/>
  <c r="CA36" i="103"/>
  <c r="T111" i="103" s="1"/>
  <c r="BA26" i="103"/>
  <c r="AZ43" i="103" s="1"/>
  <c r="CE34" i="103"/>
  <c r="P115" i="103" s="1"/>
  <c r="CT4" i="103"/>
  <c r="CX12" i="103"/>
  <c r="BK34" i="103"/>
  <c r="Q106" i="103" s="1"/>
  <c r="G99" i="103" s="1"/>
  <c r="AY11" i="103"/>
  <c r="BA35" i="103" s="1"/>
  <c r="F65" i="103" s="1"/>
  <c r="CY12" i="103"/>
  <c r="BX31" i="103"/>
  <c r="CD33" i="103"/>
  <c r="CP33" i="103" a="1"/>
  <c r="CP33" i="103" s="1"/>
  <c r="K50" i="103" s="1"/>
  <c r="BL35" i="103"/>
  <c r="S107" i="103" s="1"/>
  <c r="H93" i="103" s="1"/>
  <c r="H148" i="103"/>
  <c r="H146" i="103"/>
  <c r="CV5" i="103"/>
  <c r="BY31" i="103"/>
  <c r="BJ33" i="103"/>
  <c r="CE33" i="103"/>
  <c r="BM35" i="103"/>
  <c r="S108" i="103" s="1"/>
  <c r="I93" i="103" s="1"/>
  <c r="I148" i="103"/>
  <c r="H34" i="103"/>
  <c r="CI32" i="103" a="1"/>
  <c r="CI32" i="103" s="1"/>
  <c r="C43" i="103" s="1"/>
  <c r="CY3" i="103"/>
  <c r="BZ31" i="103"/>
  <c r="CG33" i="103" a="1"/>
  <c r="CG33" i="103" s="1"/>
  <c r="K41" i="103" s="1"/>
  <c r="CS24" i="103"/>
  <c r="CZ3" i="103"/>
  <c r="CR27" i="103"/>
  <c r="CR32" i="103" s="1"/>
  <c r="CA31" i="103"/>
  <c r="CS33" i="103"/>
  <c r="CS36" i="103" s="1"/>
  <c r="Y34" i="103"/>
  <c r="CB31" i="103"/>
  <c r="CT33" i="103"/>
  <c r="CT36" i="103" s="1"/>
  <c r="Z34" i="103"/>
  <c r="CC31" i="103"/>
  <c r="AA34" i="103"/>
  <c r="I134" i="103"/>
  <c r="I154" i="103"/>
  <c r="AB34" i="103"/>
  <c r="CY4" i="102"/>
  <c r="CY33" i="102"/>
  <c r="CY36" i="102" s="1"/>
  <c r="BZ32" i="102"/>
  <c r="BB4" i="102"/>
  <c r="J131" i="102" s="1"/>
  <c r="BS33" i="102"/>
  <c r="AC34" i="102"/>
  <c r="DA25" i="102"/>
  <c r="CA34" i="102"/>
  <c r="P111" i="102" s="1"/>
  <c r="CZ11" i="102"/>
  <c r="BN36" i="102"/>
  <c r="U109" i="102" s="1"/>
  <c r="J95" i="102" s="1"/>
  <c r="CX17" i="102"/>
  <c r="CV23" i="102"/>
  <c r="H34" i="102"/>
  <c r="AY6" i="102"/>
  <c r="AX35" i="102" s="1"/>
  <c r="I133" i="102"/>
  <c r="CU23" i="102"/>
  <c r="CV30" i="102"/>
  <c r="BA41" i="102"/>
  <c r="DA5" i="102"/>
  <c r="AY13" i="102"/>
  <c r="BS36" i="102"/>
  <c r="U114" i="102" s="1"/>
  <c r="BB12" i="102"/>
  <c r="J139" i="102" s="1"/>
  <c r="BB17" i="102"/>
  <c r="J144" i="102" s="1"/>
  <c r="CW17" i="102"/>
  <c r="CH31" i="102"/>
  <c r="CS9" i="102"/>
  <c r="H154" i="102"/>
  <c r="BA27" i="102"/>
  <c r="CD31" i="102"/>
  <c r="CU33" i="102"/>
  <c r="CU36" i="102" s="1"/>
  <c r="CJ31" i="102"/>
  <c r="CU3" i="102"/>
  <c r="CJ32" i="102" a="1"/>
  <c r="CJ32" i="102" s="1"/>
  <c r="C44" i="102" s="1"/>
  <c r="BX35" i="102"/>
  <c r="R108" i="102" s="1"/>
  <c r="I94" i="102" s="1"/>
  <c r="BA7" i="102"/>
  <c r="CI31" i="102"/>
  <c r="CT9" i="102"/>
  <c r="BB23" i="102"/>
  <c r="J150" i="102" s="1"/>
  <c r="BN33" i="102"/>
  <c r="BN31" i="102"/>
  <c r="BN35" i="102"/>
  <c r="S109" i="102" s="1"/>
  <c r="J93" i="102" s="1"/>
  <c r="BN32" i="102"/>
  <c r="BM31" i="102"/>
  <c r="BO33" i="102"/>
  <c r="BO35" i="102"/>
  <c r="S110" i="102" s="1"/>
  <c r="K93" i="102" s="1"/>
  <c r="BO31" i="102"/>
  <c r="BO32" i="102"/>
  <c r="CV33" i="102"/>
  <c r="CV36" i="102" s="1"/>
  <c r="CK33" i="102" a="1"/>
  <c r="CK33" i="102" s="1"/>
  <c r="K45" i="102" s="1"/>
  <c r="CV3" i="102"/>
  <c r="CK32" i="102" a="1"/>
  <c r="CK32" i="102" s="1"/>
  <c r="C45" i="102" s="1"/>
  <c r="CK31" i="102"/>
  <c r="BY35" i="102"/>
  <c r="R109" i="102" s="1"/>
  <c r="J94" i="102" s="1"/>
  <c r="BT36" i="102"/>
  <c r="U115" i="102" s="1"/>
  <c r="BO37" i="102"/>
  <c r="W110" i="102" s="1"/>
  <c r="K97" i="102" s="1"/>
  <c r="BB30" i="102"/>
  <c r="J157" i="102" s="1"/>
  <c r="CY11" i="102"/>
  <c r="BP33" i="102"/>
  <c r="CW33" i="102"/>
  <c r="CW36" i="102" s="1"/>
  <c r="CZ8" i="102"/>
  <c r="BB10" i="102"/>
  <c r="J137" i="102" s="1"/>
  <c r="CM32" i="102" a="1"/>
  <c r="CM32" i="102" s="1"/>
  <c r="C47" i="102" s="1"/>
  <c r="DA8" i="102"/>
  <c r="BW36" i="102"/>
  <c r="T107" i="102" s="1"/>
  <c r="H96" i="102" s="1"/>
  <c r="CS12" i="102"/>
  <c r="CZ18" i="102"/>
  <c r="BQ37" i="102"/>
  <c r="W112" i="102" s="1"/>
  <c r="BQ34" i="102"/>
  <c r="Q112" i="102" s="1"/>
  <c r="O34" i="102"/>
  <c r="CX24" i="102"/>
  <c r="BK31" i="102"/>
  <c r="BR35" i="102"/>
  <c r="S113" i="102" s="1"/>
  <c r="CN32" i="102" a="1"/>
  <c r="CN32" i="102" s="1"/>
  <c r="C48" i="102" s="1"/>
  <c r="BA38" i="102"/>
  <c r="D65" i="102" s="1"/>
  <c r="BX36" i="102"/>
  <c r="T108" i="102" s="1"/>
  <c r="I96" i="102" s="1"/>
  <c r="BB18" i="102"/>
  <c r="J145" i="102" s="1"/>
  <c r="DA18" i="102"/>
  <c r="BR37" i="102"/>
  <c r="W113" i="102" s="1"/>
  <c r="BR34" i="102"/>
  <c r="Q113" i="102" s="1"/>
  <c r="P34" i="102"/>
  <c r="CY24" i="102"/>
  <c r="BV33" i="102"/>
  <c r="BS35" i="102"/>
  <c r="S114" i="102" s="1"/>
  <c r="BZ36" i="102"/>
  <c r="T110" i="102" s="1"/>
  <c r="K96" i="102" s="1"/>
  <c r="CO32" i="102" a="1"/>
  <c r="CO32" i="102" s="1"/>
  <c r="C49" i="102" s="1"/>
  <c r="BY36" i="102"/>
  <c r="T109" i="102" s="1"/>
  <c r="J96" i="102" s="1"/>
  <c r="CT16" i="102"/>
  <c r="BV32" i="102"/>
  <c r="CV10" i="102"/>
  <c r="CU16" i="102"/>
  <c r="CS22" i="102"/>
  <c r="BV34" i="102"/>
  <c r="P106" i="102" s="1"/>
  <c r="G100" i="102" s="1"/>
  <c r="CP32" i="102" a="1"/>
  <c r="CP32" i="102" s="1"/>
  <c r="C50" i="102" s="1"/>
  <c r="BW32" i="102"/>
  <c r="CW10" i="102"/>
  <c r="BW34" i="102"/>
  <c r="P107" i="102" s="1"/>
  <c r="H100" i="102" s="1"/>
  <c r="CS29" i="102"/>
  <c r="BB3" i="102"/>
  <c r="J130" i="102" s="1"/>
  <c r="BA20" i="102"/>
  <c r="H147" i="102"/>
  <c r="BX32" i="102"/>
  <c r="CX4" i="102"/>
  <c r="CC36" i="102"/>
  <c r="T113" i="102" s="1"/>
  <c r="BX34" i="102"/>
  <c r="P108" i="102" s="1"/>
  <c r="I100" i="102" s="1"/>
  <c r="DA33" i="102"/>
  <c r="DA36" i="102" s="1"/>
  <c r="CL33" i="102" a="1"/>
  <c r="CL33" i="102" s="1"/>
  <c r="K46" i="102" s="1"/>
  <c r="I34" i="102"/>
  <c r="CE34" i="102"/>
  <c r="P115" i="102" s="1"/>
  <c r="BZ35" i="102"/>
  <c r="R110" i="102" s="1"/>
  <c r="K94" i="102" s="1"/>
  <c r="BA12" i="102"/>
  <c r="BQ31" i="102"/>
  <c r="CM31" i="102"/>
  <c r="CI32" i="102" a="1"/>
  <c r="CI32" i="102" s="1"/>
  <c r="C43" i="102" s="1"/>
  <c r="BX33" i="102"/>
  <c r="CM33" i="102" a="1"/>
  <c r="CM33" i="102" s="1"/>
  <c r="K47" i="102" s="1"/>
  <c r="J34" i="102"/>
  <c r="BK34" i="102"/>
  <c r="Q106" i="102" s="1"/>
  <c r="G99" i="102" s="1"/>
  <c r="CA35" i="102"/>
  <c r="R111" i="102" s="1"/>
  <c r="AX37" i="102"/>
  <c r="J62" i="102" s="1"/>
  <c r="CY27" i="102"/>
  <c r="CZ33" i="102"/>
  <c r="CZ36" i="102" s="1"/>
  <c r="BW37" i="102"/>
  <c r="V107" i="102" s="1"/>
  <c r="H98" i="102" s="1"/>
  <c r="AH34" i="102"/>
  <c r="BY37" i="102"/>
  <c r="V109" i="102" s="1"/>
  <c r="J98" i="102" s="1"/>
  <c r="BP31" i="102"/>
  <c r="CL31" i="102"/>
  <c r="BW33" i="102"/>
  <c r="BJ34" i="102"/>
  <c r="Q105" i="102" s="1"/>
  <c r="F99" i="102" s="1"/>
  <c r="I146" i="102"/>
  <c r="CR3" i="102"/>
  <c r="BA5" i="102"/>
  <c r="AX41" i="102" s="1"/>
  <c r="AY11" i="102"/>
  <c r="AY35" i="102" s="1"/>
  <c r="BA25" i="102"/>
  <c r="BR31" i="102"/>
  <c r="CN31" i="102"/>
  <c r="BP32" i="102"/>
  <c r="BY33" i="102"/>
  <c r="K34" i="102"/>
  <c r="BL34" i="102"/>
  <c r="Q107" i="102" s="1"/>
  <c r="H99" i="102" s="1"/>
  <c r="CB35" i="102"/>
  <c r="R112" i="102" s="1"/>
  <c r="AY37" i="102"/>
  <c r="J63" i="102" s="1"/>
  <c r="CU12" i="102"/>
  <c r="CD34" i="102"/>
  <c r="P114" i="102" s="1"/>
  <c r="BS31" i="102"/>
  <c r="CO31" i="102"/>
  <c r="BQ32" i="102"/>
  <c r="BZ33" i="102"/>
  <c r="CN33" i="102" a="1"/>
  <c r="CN33" i="102" s="1"/>
  <c r="K48" i="102" s="1"/>
  <c r="L34" i="102"/>
  <c r="BM34" i="102"/>
  <c r="Q108" i="102" s="1"/>
  <c r="I99" i="102" s="1"/>
  <c r="AZ35" i="102"/>
  <c r="CC35" i="102"/>
  <c r="R113" i="102" s="1"/>
  <c r="AZ37" i="102"/>
  <c r="J64" i="102" s="1"/>
  <c r="H137" i="102"/>
  <c r="H142" i="102"/>
  <c r="H157" i="102"/>
  <c r="BK32" i="102"/>
  <c r="AG34" i="102"/>
  <c r="CU5" i="102"/>
  <c r="CS3" i="102"/>
  <c r="CT3" i="102"/>
  <c r="BA11" i="102"/>
  <c r="AY17" i="102"/>
  <c r="BT31" i="102"/>
  <c r="CP31" i="102"/>
  <c r="BR32" i="102"/>
  <c r="CA33" i="102"/>
  <c r="M34" i="102"/>
  <c r="BN34" i="102"/>
  <c r="Q109" i="102" s="1"/>
  <c r="J99" i="102" s="1"/>
  <c r="CD35" i="102"/>
  <c r="R114" i="102" s="1"/>
  <c r="I132" i="102"/>
  <c r="I142" i="102"/>
  <c r="I152" i="102"/>
  <c r="CB34" i="102"/>
  <c r="P112" i="102" s="1"/>
  <c r="CH32" i="102" a="1"/>
  <c r="CH32" i="102" s="1"/>
  <c r="C42" i="102" s="1"/>
  <c r="BV31" i="102"/>
  <c r="BS32" i="102"/>
  <c r="CB33" i="102"/>
  <c r="CO33" i="102" a="1"/>
  <c r="CO33" i="102" s="1"/>
  <c r="K49" i="102" s="1"/>
  <c r="N34" i="102"/>
  <c r="BO34" i="102"/>
  <c r="Q110" i="102" s="1"/>
  <c r="K99" i="102" s="1"/>
  <c r="BJ35" i="102"/>
  <c r="S105" i="102" s="1"/>
  <c r="F93" i="102" s="1"/>
  <c r="CE35" i="102"/>
  <c r="R115" i="102" s="1"/>
  <c r="BW31" i="102"/>
  <c r="CC33" i="102"/>
  <c r="BP34" i="102"/>
  <c r="Q111" i="102" s="1"/>
  <c r="BK35" i="102"/>
  <c r="S106" i="102" s="1"/>
  <c r="G93" i="102" s="1"/>
  <c r="CA36" i="102"/>
  <c r="T111" i="102" s="1"/>
  <c r="CX27" i="102"/>
  <c r="BX37" i="102"/>
  <c r="V108" i="102" s="1"/>
  <c r="I98" i="102" s="1"/>
  <c r="CW3" i="102"/>
  <c r="AY16" i="102"/>
  <c r="BX31" i="102"/>
  <c r="CL32" i="102" a="1"/>
  <c r="CL32" i="102" s="1"/>
  <c r="C46" i="102" s="1"/>
  <c r="CD33" i="102"/>
  <c r="BL35" i="102"/>
  <c r="S107" i="102" s="1"/>
  <c r="H93" i="102" s="1"/>
  <c r="H133" i="102"/>
  <c r="H148" i="102"/>
  <c r="H153" i="102"/>
  <c r="CT5" i="102"/>
  <c r="AY12" i="102"/>
  <c r="CS24" i="102"/>
  <c r="CX3" i="102"/>
  <c r="BY31" i="102"/>
  <c r="BJ33" i="102"/>
  <c r="CE33" i="102"/>
  <c r="Q34" i="102"/>
  <c r="BM35" i="102"/>
  <c r="S108" i="102" s="1"/>
  <c r="I93" i="102" s="1"/>
  <c r="I148" i="102"/>
  <c r="I153" i="102"/>
  <c r="BZ31" i="102"/>
  <c r="CG33" i="102" a="1"/>
  <c r="CG33" i="102" s="1"/>
  <c r="K41" i="102" s="1"/>
  <c r="R34" i="102"/>
  <c r="BS34" i="102"/>
  <c r="Q114" i="102" s="1"/>
  <c r="AF34" i="102"/>
  <c r="CY3" i="102"/>
  <c r="CZ3" i="102"/>
  <c r="CA31" i="102"/>
  <c r="CS33" i="102"/>
  <c r="CS36" i="102" s="1"/>
  <c r="Y34" i="102"/>
  <c r="H146" i="102"/>
  <c r="DA3" i="102"/>
  <c r="CB31" i="102"/>
  <c r="CT33" i="102"/>
  <c r="CT36" i="102" s="1"/>
  <c r="Z34" i="102"/>
  <c r="BP35" i="102"/>
  <c r="S111" i="102" s="1"/>
  <c r="CC31" i="102"/>
  <c r="AA34" i="102"/>
  <c r="AB34" i="102"/>
  <c r="CR33" i="107" l="1"/>
  <c r="CR36" i="107" s="1"/>
  <c r="I38" i="107" s="1"/>
  <c r="AZ35" i="107"/>
  <c r="F64" i="107" s="1"/>
  <c r="CS33" i="107"/>
  <c r="CS36" i="107" s="1"/>
  <c r="J38" i="107" s="1"/>
  <c r="CH32" i="107" a="1"/>
  <c r="CH32" i="107" s="1"/>
  <c r="C42" i="107" s="1"/>
  <c r="CT33" i="107"/>
  <c r="CT36" i="107" s="1"/>
  <c r="K38" i="107" s="1"/>
  <c r="CH33" i="107" a="1"/>
  <c r="CH33" i="107" s="1"/>
  <c r="K42" i="107" s="1"/>
  <c r="CT7" i="107"/>
  <c r="CG31" i="107"/>
  <c r="CG33" i="107" a="1"/>
  <c r="CG33" i="107" s="1"/>
  <c r="K41" i="107" s="1"/>
  <c r="AZ43" i="107"/>
  <c r="CH31" i="107"/>
  <c r="CI33" i="107" a="1"/>
  <c r="CI33" i="107" s="1"/>
  <c r="K43" i="107" s="1"/>
  <c r="BA45" i="107"/>
  <c r="H161" i="107" s="1"/>
  <c r="CR3" i="107"/>
  <c r="CR32" i="107" s="1"/>
  <c r="CG32" i="107" a="1"/>
  <c r="CG32" i="107" s="1"/>
  <c r="C41" i="107" s="1"/>
  <c r="BA41" i="107"/>
  <c r="AY41" i="107"/>
  <c r="AZ41" i="107"/>
  <c r="AX41" i="107"/>
  <c r="BA43" i="107"/>
  <c r="BA38" i="107"/>
  <c r="D65" i="107" s="1"/>
  <c r="BA37" i="107"/>
  <c r="J65" i="107" s="1"/>
  <c r="AX42" i="107"/>
  <c r="M36" i="107"/>
  <c r="M35" i="107"/>
  <c r="Q35" i="107"/>
  <c r="Q36" i="107"/>
  <c r="CS31" i="107"/>
  <c r="CH34" i="107" a="1"/>
  <c r="CH34" i="107" s="1"/>
  <c r="G42" i="107" s="1"/>
  <c r="CS32" i="107"/>
  <c r="CT32" i="107"/>
  <c r="CT31" i="107"/>
  <c r="CT34" i="107" s="1"/>
  <c r="CT35" i="107" s="1"/>
  <c r="CI34" i="107" a="1"/>
  <c r="CI34" i="107" s="1"/>
  <c r="G43" i="107" s="1"/>
  <c r="BA35" i="107"/>
  <c r="F65" i="107" s="1"/>
  <c r="CZ31" i="107"/>
  <c r="CZ34" i="107" s="1"/>
  <c r="CZ35" i="107" s="1"/>
  <c r="CZ32" i="107"/>
  <c r="CO34" i="107" a="1"/>
  <c r="CO34" i="107" s="1"/>
  <c r="G49" i="107" s="1"/>
  <c r="BA36" i="107"/>
  <c r="H65" i="107" s="1"/>
  <c r="AZ36" i="107"/>
  <c r="H64" i="107" s="1"/>
  <c r="AY36" i="107"/>
  <c r="H63" i="107" s="1"/>
  <c r="AX36" i="107"/>
  <c r="H62" i="107" s="1"/>
  <c r="N35" i="107"/>
  <c r="N36" i="107"/>
  <c r="AY35" i="107"/>
  <c r="F62" i="107"/>
  <c r="AZ42" i="107"/>
  <c r="CU31" i="107"/>
  <c r="CJ34" i="107" a="1"/>
  <c r="CJ34" i="107" s="1"/>
  <c r="G44" i="107" s="1"/>
  <c r="CU32" i="107"/>
  <c r="DA31" i="107"/>
  <c r="DA34" i="107" s="1"/>
  <c r="DA35" i="107" s="1"/>
  <c r="CP34" i="107" a="1"/>
  <c r="CP34" i="107" s="1"/>
  <c r="G50" i="107" s="1"/>
  <c r="DA32" i="107"/>
  <c r="CM34" i="107" a="1"/>
  <c r="CM34" i="107" s="1"/>
  <c r="G47" i="107" s="1"/>
  <c r="CX31" i="107"/>
  <c r="CX32" i="107"/>
  <c r="P36" i="107"/>
  <c r="P35" i="107"/>
  <c r="R36" i="107"/>
  <c r="R35" i="107"/>
  <c r="K36" i="107"/>
  <c r="AX37" i="107"/>
  <c r="J62" i="107" s="1"/>
  <c r="L35" i="107"/>
  <c r="L36" i="107"/>
  <c r="AY37" i="107"/>
  <c r="J63" i="107" s="1"/>
  <c r="AY42" i="107"/>
  <c r="CY31" i="107"/>
  <c r="CY32" i="107"/>
  <c r="CN34" i="107" a="1"/>
  <c r="CN34" i="107" s="1"/>
  <c r="G48" i="107" s="1"/>
  <c r="CL34" i="107" a="1"/>
  <c r="CL34" i="107" s="1"/>
  <c r="G46" i="107" s="1"/>
  <c r="CW31" i="107"/>
  <c r="CW32" i="107"/>
  <c r="AZ37" i="107"/>
  <c r="J64" i="107" s="1"/>
  <c r="AX43" i="107"/>
  <c r="AY43" i="107"/>
  <c r="BA42" i="107"/>
  <c r="CK34" i="107" a="1"/>
  <c r="CK34" i="107" s="1"/>
  <c r="G45" i="107" s="1"/>
  <c r="CV31" i="107"/>
  <c r="CV32" i="107"/>
  <c r="AX31" i="107"/>
  <c r="O36" i="107"/>
  <c r="O35" i="107"/>
  <c r="F62" i="106"/>
  <c r="AX31" i="106"/>
  <c r="BA42" i="106"/>
  <c r="AZ42" i="106"/>
  <c r="AY42" i="106"/>
  <c r="AX42" i="106"/>
  <c r="AX44" i="106" s="1"/>
  <c r="H158" i="106" s="1"/>
  <c r="CK34" i="106" a="1"/>
  <c r="CK34" i="106" s="1"/>
  <c r="G45" i="106" s="1"/>
  <c r="CV31" i="106"/>
  <c r="CV32" i="106"/>
  <c r="R36" i="106"/>
  <c r="R35" i="106"/>
  <c r="AZ35" i="106"/>
  <c r="BA43" i="106"/>
  <c r="AZ43" i="106"/>
  <c r="CT31" i="106"/>
  <c r="CI34" i="106" a="1"/>
  <c r="CI34" i="106" s="1"/>
  <c r="G43" i="106" s="1"/>
  <c r="CT32" i="106"/>
  <c r="CU31" i="106"/>
  <c r="CU34" i="106" s="1"/>
  <c r="CU35" i="106" s="1"/>
  <c r="CJ34" i="106" a="1"/>
  <c r="CJ34" i="106" s="1"/>
  <c r="G44" i="106" s="1"/>
  <c r="CU32" i="106"/>
  <c r="L36" i="106"/>
  <c r="L35" i="106"/>
  <c r="BA35" i="106"/>
  <c r="F65" i="106" s="1"/>
  <c r="CM34" i="106" a="1"/>
  <c r="CM34" i="106" s="1"/>
  <c r="G47" i="106" s="1"/>
  <c r="CX31" i="106"/>
  <c r="CX32" i="106"/>
  <c r="BA36" i="106"/>
  <c r="H65" i="106" s="1"/>
  <c r="AZ36" i="106"/>
  <c r="H64" i="106" s="1"/>
  <c r="AY36" i="106"/>
  <c r="H63" i="106" s="1"/>
  <c r="AX36" i="106"/>
  <c r="H62" i="106" s="1"/>
  <c r="AY44" i="106"/>
  <c r="H159" i="106" s="1"/>
  <c r="CR32" i="106"/>
  <c r="J35" i="106"/>
  <c r="J36" i="106"/>
  <c r="CY31" i="106"/>
  <c r="CY32" i="106"/>
  <c r="CN34" i="106" a="1"/>
  <c r="CN34" i="106" s="1"/>
  <c r="G48" i="106" s="1"/>
  <c r="CS31" i="106"/>
  <c r="CS34" i="106" s="1"/>
  <c r="CS35" i="106" s="1"/>
  <c r="CH34" i="106" a="1"/>
  <c r="CH34" i="106" s="1"/>
  <c r="G42" i="106" s="1"/>
  <c r="CS32" i="106"/>
  <c r="AZ41" i="106"/>
  <c r="AY43" i="106"/>
  <c r="M35" i="106"/>
  <c r="M36" i="106"/>
  <c r="DA32" i="106"/>
  <c r="CP34" i="106" a="1"/>
  <c r="CP34" i="106" s="1"/>
  <c r="G50" i="106" s="1"/>
  <c r="DA31" i="106"/>
  <c r="DA34" i="106" s="1"/>
  <c r="DA35" i="106" s="1"/>
  <c r="CZ31" i="106"/>
  <c r="CZ32" i="106"/>
  <c r="CO34" i="106" a="1"/>
  <c r="CO34" i="106" s="1"/>
  <c r="G49" i="106" s="1"/>
  <c r="P36" i="106"/>
  <c r="P35" i="106"/>
  <c r="CR31" i="106"/>
  <c r="Q36" i="106"/>
  <c r="Q35" i="106"/>
  <c r="O36" i="106"/>
  <c r="O35" i="106"/>
  <c r="N35" i="106"/>
  <c r="N36" i="106"/>
  <c r="AY35" i="106"/>
  <c r="K35" i="106"/>
  <c r="K36" i="106"/>
  <c r="I35" i="106"/>
  <c r="I36" i="106"/>
  <c r="CL34" i="106" a="1"/>
  <c r="CL34" i="106" s="1"/>
  <c r="G46" i="106" s="1"/>
  <c r="CW31" i="106"/>
  <c r="CW32" i="106"/>
  <c r="F63" i="105"/>
  <c r="N36" i="105"/>
  <c r="N35" i="105"/>
  <c r="BA42" i="105"/>
  <c r="AZ42" i="105"/>
  <c r="AZ44" i="105" s="1"/>
  <c r="H160" i="105" s="1"/>
  <c r="AY42" i="105"/>
  <c r="AX42" i="105"/>
  <c r="AX44" i="105" s="1"/>
  <c r="H158" i="105" s="1"/>
  <c r="AZ35" i="105"/>
  <c r="O36" i="105"/>
  <c r="O35" i="105"/>
  <c r="BA36" i="105"/>
  <c r="H65" i="105" s="1"/>
  <c r="AZ36" i="105"/>
  <c r="H64" i="105" s="1"/>
  <c r="AY36" i="105"/>
  <c r="H63" i="105" s="1"/>
  <c r="AX36" i="105"/>
  <c r="H62" i="105" s="1"/>
  <c r="L35" i="105"/>
  <c r="L36" i="105"/>
  <c r="M36" i="105"/>
  <c r="M35" i="105"/>
  <c r="BA37" i="105"/>
  <c r="J65" i="105" s="1"/>
  <c r="CU32" i="105"/>
  <c r="CU31" i="105"/>
  <c r="CU34" i="105" s="1"/>
  <c r="CU35" i="105" s="1"/>
  <c r="CJ34" i="105" a="1"/>
  <c r="CJ34" i="105" s="1"/>
  <c r="G44" i="105" s="1"/>
  <c r="CS31" i="105"/>
  <c r="CS34" i="105" s="1"/>
  <c r="CS35" i="105" s="1"/>
  <c r="CH34" i="105" a="1"/>
  <c r="CH34" i="105" s="1"/>
  <c r="G42" i="105" s="1"/>
  <c r="CS32" i="105"/>
  <c r="R36" i="105"/>
  <c r="R35" i="105"/>
  <c r="CM34" i="105" a="1"/>
  <c r="CM34" i="105" s="1"/>
  <c r="G47" i="105" s="1"/>
  <c r="CX31" i="105"/>
  <c r="CX32" i="105"/>
  <c r="DA34" i="105"/>
  <c r="DA35" i="105" s="1"/>
  <c r="CZ31" i="105"/>
  <c r="CZ32" i="105"/>
  <c r="CO34" i="105" a="1"/>
  <c r="CO34" i="105" s="1"/>
  <c r="G49" i="105" s="1"/>
  <c r="I35" i="105"/>
  <c r="I36" i="105"/>
  <c r="CY31" i="105"/>
  <c r="CY34" i="105" s="1"/>
  <c r="CY35" i="105" s="1"/>
  <c r="CY32" i="105"/>
  <c r="CN34" i="105" a="1"/>
  <c r="CN34" i="105" s="1"/>
  <c r="G48" i="105" s="1"/>
  <c r="P36" i="105"/>
  <c r="P35" i="105"/>
  <c r="K35" i="105"/>
  <c r="K36" i="105"/>
  <c r="Q36" i="105"/>
  <c r="Q35" i="105"/>
  <c r="BA38" i="105"/>
  <c r="D65" i="105" s="1"/>
  <c r="AX35" i="105"/>
  <c r="BA35" i="105"/>
  <c r="F65" i="105" s="1"/>
  <c r="J35" i="105"/>
  <c r="J36" i="105"/>
  <c r="AZ43" i="105"/>
  <c r="BA43" i="105"/>
  <c r="AY43" i="105"/>
  <c r="AY44" i="105" s="1"/>
  <c r="H159" i="105" s="1"/>
  <c r="AX43" i="105"/>
  <c r="CK34" i="105" a="1"/>
  <c r="CK34" i="105" s="1"/>
  <c r="G45" i="105" s="1"/>
  <c r="CV31" i="105"/>
  <c r="CV34" i="105" s="1"/>
  <c r="CV35" i="105" s="1"/>
  <c r="CV32" i="105"/>
  <c r="CL34" i="105" a="1"/>
  <c r="CL34" i="105" s="1"/>
  <c r="G46" i="105" s="1"/>
  <c r="CW31" i="105"/>
  <c r="CW34" i="105" s="1"/>
  <c r="CW35" i="105" s="1"/>
  <c r="CW32" i="105"/>
  <c r="CR31" i="105"/>
  <c r="CG34" i="105" a="1"/>
  <c r="CG34" i="105" s="1"/>
  <c r="G41" i="105" s="1"/>
  <c r="CR32" i="105"/>
  <c r="CT31" i="105"/>
  <c r="CT34" i="105" s="1"/>
  <c r="CT35" i="105" s="1"/>
  <c r="CI34" i="105" a="1"/>
  <c r="CI34" i="105" s="1"/>
  <c r="G43" i="105" s="1"/>
  <c r="CT32" i="105"/>
  <c r="AZ37" i="105"/>
  <c r="J64" i="105" s="1"/>
  <c r="AX31" i="105"/>
  <c r="F63" i="104"/>
  <c r="CT32" i="104"/>
  <c r="CT31" i="104"/>
  <c r="CT34" i="104" s="1"/>
  <c r="CT35" i="104" s="1"/>
  <c r="CI34" i="104" a="1"/>
  <c r="CI34" i="104" s="1"/>
  <c r="G43" i="104" s="1"/>
  <c r="I35" i="104"/>
  <c r="I36" i="104"/>
  <c r="CZ31" i="104"/>
  <c r="CZ32" i="104"/>
  <c r="CO34" i="104" a="1"/>
  <c r="CO34" i="104" s="1"/>
  <c r="G49" i="104" s="1"/>
  <c r="N36" i="104"/>
  <c r="N35" i="104"/>
  <c r="L35" i="104"/>
  <c r="L36" i="104"/>
  <c r="BA38" i="104"/>
  <c r="D65" i="104" s="1"/>
  <c r="CR31" i="104"/>
  <c r="CG34" i="104" a="1"/>
  <c r="CG34" i="104" s="1"/>
  <c r="G41" i="104" s="1"/>
  <c r="CR32" i="104"/>
  <c r="F64" i="104"/>
  <c r="AZ38" i="104"/>
  <c r="AX35" i="104"/>
  <c r="BA37" i="104"/>
  <c r="J65" i="104" s="1"/>
  <c r="O36" i="104"/>
  <c r="O35" i="104"/>
  <c r="BA36" i="104"/>
  <c r="H65" i="104" s="1"/>
  <c r="AZ36" i="104"/>
  <c r="H64" i="104" s="1"/>
  <c r="AY36" i="104"/>
  <c r="H63" i="104" s="1"/>
  <c r="AX36" i="104"/>
  <c r="H62" i="104" s="1"/>
  <c r="CY31" i="104"/>
  <c r="CY32" i="104"/>
  <c r="CN34" i="104" a="1"/>
  <c r="CN34" i="104" s="1"/>
  <c r="G48" i="104" s="1"/>
  <c r="J35" i="104"/>
  <c r="J36" i="104"/>
  <c r="AX31" i="104"/>
  <c r="CU31" i="104"/>
  <c r="CJ34" i="104" a="1"/>
  <c r="CJ34" i="104" s="1"/>
  <c r="G44" i="104" s="1"/>
  <c r="CU32" i="104"/>
  <c r="CS32" i="104"/>
  <c r="CS31" i="104"/>
  <c r="CH34" i="104" a="1"/>
  <c r="CH34" i="104" s="1"/>
  <c r="G42" i="104" s="1"/>
  <c r="AX41" i="104"/>
  <c r="BA35" i="104"/>
  <c r="F65" i="104" s="1"/>
  <c r="AY41" i="104"/>
  <c r="AZ41" i="104"/>
  <c r="AZ44" i="104" s="1"/>
  <c r="H160" i="104" s="1"/>
  <c r="DA31" i="104"/>
  <c r="DA32" i="104"/>
  <c r="CP34" i="104" a="1"/>
  <c r="CP34" i="104" s="1"/>
  <c r="G50" i="104" s="1"/>
  <c r="M36" i="104"/>
  <c r="M35" i="104"/>
  <c r="K35" i="104"/>
  <c r="K36" i="104"/>
  <c r="CK34" i="104" a="1"/>
  <c r="CK34" i="104" s="1"/>
  <c r="G45" i="104" s="1"/>
  <c r="CV31" i="104"/>
  <c r="CV32" i="104"/>
  <c r="AY37" i="104"/>
  <c r="J63" i="104" s="1"/>
  <c r="CM34" i="104" a="1"/>
  <c r="CM34" i="104" s="1"/>
  <c r="G47" i="104" s="1"/>
  <c r="CX31" i="104"/>
  <c r="CX32" i="104"/>
  <c r="Q36" i="104"/>
  <c r="Q35" i="104"/>
  <c r="P35" i="104"/>
  <c r="P36" i="104"/>
  <c r="R36" i="104"/>
  <c r="R35" i="104"/>
  <c r="CL34" i="104" a="1"/>
  <c r="CL34" i="104" s="1"/>
  <c r="G46" i="104" s="1"/>
  <c r="CW31" i="104"/>
  <c r="CW32" i="104"/>
  <c r="AY43" i="104"/>
  <c r="AX43" i="104"/>
  <c r="CR34" i="103"/>
  <c r="CR35" i="103" s="1"/>
  <c r="AY43" i="103"/>
  <c r="AX43" i="103"/>
  <c r="AX41" i="103"/>
  <c r="AY41" i="103"/>
  <c r="BA43" i="103"/>
  <c r="DA32" i="103"/>
  <c r="DA34" i="103" s="1"/>
  <c r="DA35" i="103" s="1"/>
  <c r="AZ41" i="103"/>
  <c r="BA42" i="103"/>
  <c r="AZ42" i="103"/>
  <c r="AY42" i="103"/>
  <c r="AX42" i="103"/>
  <c r="O36" i="103"/>
  <c r="O35" i="103"/>
  <c r="CG34" i="103" a="1"/>
  <c r="CG34" i="103" s="1"/>
  <c r="G41" i="103" s="1"/>
  <c r="AX31" i="103"/>
  <c r="CV32" i="103"/>
  <c r="CK34" i="103" a="1"/>
  <c r="CK34" i="103" s="1"/>
  <c r="G45" i="103" s="1"/>
  <c r="CV31" i="103"/>
  <c r="CV34" i="103" s="1"/>
  <c r="CV35" i="103" s="1"/>
  <c r="F64" i="103"/>
  <c r="I35" i="103"/>
  <c r="I36" i="103"/>
  <c r="F62" i="103"/>
  <c r="AX38" i="103"/>
  <c r="P35" i="103"/>
  <c r="P36" i="103"/>
  <c r="K35" i="103"/>
  <c r="K36" i="103"/>
  <c r="CT32" i="103"/>
  <c r="CT31" i="103"/>
  <c r="CT34" i="103" s="1"/>
  <c r="CT35" i="103" s="1"/>
  <c r="CI34" i="103" a="1"/>
  <c r="CI34" i="103" s="1"/>
  <c r="G43" i="103" s="1"/>
  <c r="CU32" i="103"/>
  <c r="CU31" i="103"/>
  <c r="CU34" i="103" s="1"/>
  <c r="CU35" i="103" s="1"/>
  <c r="CJ34" i="103" a="1"/>
  <c r="CJ34" i="103" s="1"/>
  <c r="G44" i="103" s="1"/>
  <c r="CL34" i="103" a="1"/>
  <c r="CL34" i="103" s="1"/>
  <c r="G46" i="103" s="1"/>
  <c r="CW31" i="103"/>
  <c r="CW32" i="103"/>
  <c r="M36" i="103"/>
  <c r="M35" i="103"/>
  <c r="BA36" i="103"/>
  <c r="H65" i="103" s="1"/>
  <c r="AZ36" i="103"/>
  <c r="H64" i="103" s="1"/>
  <c r="AY36" i="103"/>
  <c r="H63" i="103" s="1"/>
  <c r="AX36" i="103"/>
  <c r="H62" i="103" s="1"/>
  <c r="L35" i="103"/>
  <c r="L36" i="103"/>
  <c r="R35" i="103"/>
  <c r="R36" i="103"/>
  <c r="J35" i="103"/>
  <c r="J36" i="103"/>
  <c r="CZ31" i="103"/>
  <c r="CZ34" i="103" s="1"/>
  <c r="CZ35" i="103" s="1"/>
  <c r="CZ32" i="103"/>
  <c r="CO34" i="103" a="1"/>
  <c r="CO34" i="103" s="1"/>
  <c r="G49" i="103" s="1"/>
  <c r="Q35" i="103"/>
  <c r="Q36" i="103"/>
  <c r="N36" i="103"/>
  <c r="N35" i="103"/>
  <c r="CY31" i="103"/>
  <c r="CY32" i="103"/>
  <c r="CN34" i="103" a="1"/>
  <c r="CN34" i="103" s="1"/>
  <c r="G48" i="103" s="1"/>
  <c r="F63" i="103"/>
  <c r="CS32" i="103"/>
  <c r="CS31" i="103"/>
  <c r="CH34" i="103" a="1"/>
  <c r="CH34" i="103" s="1"/>
  <c r="G42" i="103" s="1"/>
  <c r="CM34" i="103" a="1"/>
  <c r="CM34" i="103" s="1"/>
  <c r="G47" i="103" s="1"/>
  <c r="CX31" i="103"/>
  <c r="CX34" i="103" s="1"/>
  <c r="CX35" i="103" s="1"/>
  <c r="CX32" i="103"/>
  <c r="F62" i="102"/>
  <c r="F63" i="102"/>
  <c r="AY41" i="102"/>
  <c r="AY43" i="102"/>
  <c r="AX43" i="102"/>
  <c r="AZ43" i="102"/>
  <c r="AZ41" i="102"/>
  <c r="Q36" i="102"/>
  <c r="Q35" i="102"/>
  <c r="BA42" i="102"/>
  <c r="AZ42" i="102"/>
  <c r="AY42" i="102"/>
  <c r="AX42" i="102"/>
  <c r="AX44" i="102" s="1"/>
  <c r="H158" i="102" s="1"/>
  <c r="CK34" i="102" a="1"/>
  <c r="CK34" i="102" s="1"/>
  <c r="G45" i="102" s="1"/>
  <c r="CV31" i="102"/>
  <c r="CV32" i="102"/>
  <c r="O36" i="102"/>
  <c r="O35" i="102"/>
  <c r="AX31" i="102"/>
  <c r="I35" i="102"/>
  <c r="I36" i="102"/>
  <c r="CM34" i="102" a="1"/>
  <c r="CM34" i="102" s="1"/>
  <c r="G47" i="102" s="1"/>
  <c r="CX31" i="102"/>
  <c r="CX34" i="102" s="1"/>
  <c r="CX35" i="102" s="1"/>
  <c r="CX32" i="102"/>
  <c r="CR32" i="102"/>
  <c r="CR31" i="102"/>
  <c r="CR34" i="102" s="1"/>
  <c r="CR35" i="102" s="1"/>
  <c r="CG34" i="102" a="1"/>
  <c r="CG34" i="102" s="1"/>
  <c r="G41" i="102" s="1"/>
  <c r="J35" i="102"/>
  <c r="J36" i="102"/>
  <c r="BA36" i="102"/>
  <c r="H65" i="102" s="1"/>
  <c r="AZ36" i="102"/>
  <c r="H64" i="102" s="1"/>
  <c r="AY36" i="102"/>
  <c r="H63" i="102" s="1"/>
  <c r="AX36" i="102"/>
  <c r="H62" i="102" s="1"/>
  <c r="CT32" i="102"/>
  <c r="CT31" i="102"/>
  <c r="CT34" i="102" s="1"/>
  <c r="CT35" i="102" s="1"/>
  <c r="CI34" i="102" a="1"/>
  <c r="CI34" i="102" s="1"/>
  <c r="G43" i="102" s="1"/>
  <c r="L35" i="102"/>
  <c r="L36" i="102"/>
  <c r="M36" i="102"/>
  <c r="M35" i="102"/>
  <c r="CS31" i="102"/>
  <c r="CH34" i="102" a="1"/>
  <c r="CH34" i="102" s="1"/>
  <c r="G42" i="102" s="1"/>
  <c r="CS32" i="102"/>
  <c r="BA35" i="102"/>
  <c r="F65" i="102" s="1"/>
  <c r="BA43" i="102"/>
  <c r="CU31" i="102"/>
  <c r="CJ34" i="102" a="1"/>
  <c r="CJ34" i="102" s="1"/>
  <c r="G44" i="102" s="1"/>
  <c r="CU32" i="102"/>
  <c r="CZ31" i="102"/>
  <c r="CO34" i="102" a="1"/>
  <c r="CO34" i="102" s="1"/>
  <c r="G49" i="102" s="1"/>
  <c r="CZ32" i="102"/>
  <c r="K35" i="102"/>
  <c r="K36" i="102"/>
  <c r="P35" i="102"/>
  <c r="P36" i="102"/>
  <c r="R36" i="102"/>
  <c r="R35" i="102"/>
  <c r="CL34" i="102" a="1"/>
  <c r="CL34" i="102" s="1"/>
  <c r="G46" i="102" s="1"/>
  <c r="CW31" i="102"/>
  <c r="CW34" i="102" s="1"/>
  <c r="CW35" i="102" s="1"/>
  <c r="CW32" i="102"/>
  <c r="DA31" i="102"/>
  <c r="CP34" i="102" a="1"/>
  <c r="CP34" i="102" s="1"/>
  <c r="G50" i="102" s="1"/>
  <c r="DA32" i="102"/>
  <c r="N35" i="102"/>
  <c r="N36" i="102"/>
  <c r="CY31" i="102"/>
  <c r="CY34" i="102" s="1"/>
  <c r="CY35" i="102" s="1"/>
  <c r="CY32" i="102"/>
  <c r="CN34" i="102" a="1"/>
  <c r="CN34" i="102" s="1"/>
  <c r="G48" i="102" s="1"/>
  <c r="F64" i="102"/>
  <c r="AX44" i="107" l="1"/>
  <c r="H158" i="107" s="1"/>
  <c r="J35" i="107"/>
  <c r="AZ44" i="107"/>
  <c r="H160" i="107" s="1"/>
  <c r="CR31" i="107"/>
  <c r="CR34" i="107" s="1"/>
  <c r="CR35" i="107" s="1"/>
  <c r="I36" i="107" s="1"/>
  <c r="AY44" i="107"/>
  <c r="H159" i="107" s="1"/>
  <c r="CG34" i="107" a="1"/>
  <c r="CG34" i="107" s="1"/>
  <c r="G41" i="107" s="1"/>
  <c r="K35" i="107"/>
  <c r="CY34" i="107"/>
  <c r="CY35" i="107" s="1"/>
  <c r="AX38" i="107"/>
  <c r="AZ31" i="107"/>
  <c r="D59" i="107"/>
  <c r="F63" i="107"/>
  <c r="AY38" i="107"/>
  <c r="CV34" i="107"/>
  <c r="CV35" i="107" s="1"/>
  <c r="CS34" i="107"/>
  <c r="CS35" i="107" s="1"/>
  <c r="J36" i="107" s="1"/>
  <c r="CU34" i="107"/>
  <c r="CU35" i="107" s="1"/>
  <c r="AZ38" i="107"/>
  <c r="CW34" i="107"/>
  <c r="CW35" i="107" s="1"/>
  <c r="CX34" i="107"/>
  <c r="CX35" i="107" s="1"/>
  <c r="CR34" i="106"/>
  <c r="CR35" i="106" s="1"/>
  <c r="CZ34" i="106"/>
  <c r="CZ35" i="106" s="1"/>
  <c r="CV34" i="106"/>
  <c r="CV35" i="106" s="1"/>
  <c r="CX34" i="106"/>
  <c r="CX35" i="106" s="1"/>
  <c r="AZ38" i="106"/>
  <c r="F64" i="106"/>
  <c r="CT34" i="106"/>
  <c r="CT35" i="106" s="1"/>
  <c r="AZ31" i="106"/>
  <c r="D59" i="106"/>
  <c r="CW34" i="106"/>
  <c r="CW35" i="106" s="1"/>
  <c r="F63" i="106"/>
  <c r="AY38" i="106"/>
  <c r="AZ44" i="106"/>
  <c r="H160" i="106" s="1"/>
  <c r="AX38" i="106"/>
  <c r="CY34" i="106"/>
  <c r="CY35" i="106" s="1"/>
  <c r="CX34" i="105"/>
  <c r="CX35" i="105" s="1"/>
  <c r="F62" i="105"/>
  <c r="AX38" i="105"/>
  <c r="F64" i="105"/>
  <c r="AZ38" i="105"/>
  <c r="AZ31" i="105"/>
  <c r="D59" i="105"/>
  <c r="CR34" i="105"/>
  <c r="CR35" i="105" s="1"/>
  <c r="CZ34" i="105"/>
  <c r="CZ35" i="105" s="1"/>
  <c r="AY38" i="105"/>
  <c r="I160" i="104"/>
  <c r="D64" i="104"/>
  <c r="CU34" i="104"/>
  <c r="CU35" i="104" s="1"/>
  <c r="CZ34" i="104"/>
  <c r="CZ35" i="104" s="1"/>
  <c r="CR34" i="104"/>
  <c r="CR35" i="104" s="1"/>
  <c r="CS34" i="104"/>
  <c r="CS35" i="104" s="1"/>
  <c r="AZ31" i="104"/>
  <c r="D59" i="104"/>
  <c r="CY34" i="104"/>
  <c r="CY35" i="104" s="1"/>
  <c r="CW34" i="104"/>
  <c r="CW35" i="104" s="1"/>
  <c r="CV34" i="104"/>
  <c r="CV35" i="104" s="1"/>
  <c r="DA34" i="104"/>
  <c r="DA35" i="104" s="1"/>
  <c r="AY44" i="104"/>
  <c r="H159" i="104" s="1"/>
  <c r="CX34" i="104"/>
  <c r="CX35" i="104" s="1"/>
  <c r="AX44" i="104"/>
  <c r="H158" i="104" s="1"/>
  <c r="F62" i="104"/>
  <c r="AX38" i="104"/>
  <c r="AY38" i="104"/>
  <c r="CY34" i="103"/>
  <c r="CY35" i="103" s="1"/>
  <c r="CW34" i="103"/>
  <c r="CW35" i="103" s="1"/>
  <c r="AZ44" i="103"/>
  <c r="H160" i="103" s="1"/>
  <c r="AY44" i="103"/>
  <c r="H159" i="103" s="1"/>
  <c r="CS34" i="103"/>
  <c r="CS35" i="103" s="1"/>
  <c r="AX44" i="103"/>
  <c r="H158" i="103" s="1"/>
  <c r="AZ31" i="103"/>
  <c r="D59" i="103"/>
  <c r="D62" i="103"/>
  <c r="I158" i="103"/>
  <c r="AY38" i="103"/>
  <c r="AZ38" i="103"/>
  <c r="CV34" i="102"/>
  <c r="CV35" i="102" s="1"/>
  <c r="CZ34" i="102"/>
  <c r="CZ35" i="102" s="1"/>
  <c r="AZ44" i="102"/>
  <c r="H160" i="102" s="1"/>
  <c r="AZ38" i="102"/>
  <c r="AY44" i="102"/>
  <c r="H159" i="102" s="1"/>
  <c r="CU34" i="102"/>
  <c r="CU35" i="102" s="1"/>
  <c r="DA34" i="102"/>
  <c r="DA35" i="102" s="1"/>
  <c r="CS34" i="102"/>
  <c r="CS35" i="102" s="1"/>
  <c r="AY38" i="102"/>
  <c r="AZ31" i="102"/>
  <c r="D59" i="102"/>
  <c r="AX38" i="102"/>
  <c r="I35" i="107" l="1"/>
  <c r="D64" i="107"/>
  <c r="I160" i="107"/>
  <c r="D62" i="107"/>
  <c r="I158" i="107"/>
  <c r="D63" i="107"/>
  <c r="I159" i="107"/>
  <c r="D62" i="106"/>
  <c r="I158" i="106"/>
  <c r="I160" i="106"/>
  <c r="D64" i="106"/>
  <c r="D63" i="106"/>
  <c r="I159" i="106"/>
  <c r="D63" i="105"/>
  <c r="I159" i="105"/>
  <c r="D64" i="105"/>
  <c r="I160" i="105"/>
  <c r="D62" i="105"/>
  <c r="I158" i="105"/>
  <c r="D63" i="104"/>
  <c r="I159" i="104"/>
  <c r="D62" i="104"/>
  <c r="I158" i="104"/>
  <c r="I160" i="103"/>
  <c r="D64" i="103"/>
  <c r="D63" i="103"/>
  <c r="I159" i="103"/>
  <c r="D63" i="102"/>
  <c r="I159" i="102"/>
  <c r="D64" i="102"/>
  <c r="I160" i="102"/>
  <c r="D62" i="102"/>
  <c r="I158" i="102"/>
  <c r="BY34" i="89" l="1"/>
  <c r="BZ34" i="89"/>
  <c r="CA34" i="89"/>
  <c r="CB34" i="89"/>
  <c r="CC34" i="89"/>
  <c r="CE34" i="89"/>
  <c r="BY35" i="89"/>
  <c r="BZ35" i="89"/>
  <c r="CA35" i="89"/>
  <c r="CB35" i="89"/>
  <c r="CC35" i="89"/>
  <c r="CD35" i="89"/>
  <c r="CE35" i="89"/>
  <c r="BY36" i="89"/>
  <c r="BZ36" i="89"/>
  <c r="CA36" i="89"/>
  <c r="CB36" i="89"/>
  <c r="CC36" i="89"/>
  <c r="CD36" i="89"/>
  <c r="CE36" i="89"/>
  <c r="BY37" i="89"/>
  <c r="BZ37" i="89"/>
  <c r="CA37" i="89"/>
  <c r="CB37" i="89"/>
  <c r="CC37" i="89"/>
  <c r="CD37" i="89"/>
  <c r="BM34" i="89"/>
  <c r="BN34" i="89"/>
  <c r="BO34" i="89"/>
  <c r="BP34" i="89"/>
  <c r="BQ34" i="89"/>
  <c r="BR34" i="89"/>
  <c r="BS34" i="89"/>
  <c r="BT34" i="89"/>
  <c r="BM35" i="89"/>
  <c r="BN35" i="89"/>
  <c r="BO35" i="89"/>
  <c r="BP35" i="89"/>
  <c r="BQ35" i="89"/>
  <c r="BR35" i="89"/>
  <c r="BS35" i="89"/>
  <c r="BT35" i="89"/>
  <c r="S115" i="89" s="1"/>
  <c r="BM36" i="89"/>
  <c r="BN36" i="89"/>
  <c r="BO36" i="89"/>
  <c r="BP36" i="89"/>
  <c r="BQ36" i="89"/>
  <c r="BR36" i="89"/>
  <c r="BS36" i="89"/>
  <c r="BT36" i="89"/>
  <c r="BM37" i="89"/>
  <c r="BN37" i="89"/>
  <c r="BO37" i="89"/>
  <c r="BP37" i="89"/>
  <c r="BQ37" i="89"/>
  <c r="BR37" i="89"/>
  <c r="BS37" i="89"/>
  <c r="BT37" i="89"/>
  <c r="W115" i="89" s="1"/>
  <c r="B64" i="89"/>
  <c r="B63" i="89"/>
  <c r="B62" i="89"/>
  <c r="R38" i="89"/>
  <c r="Q38" i="89"/>
  <c r="P38" i="89"/>
  <c r="O38" i="89"/>
  <c r="N38" i="89"/>
  <c r="M38" i="89"/>
  <c r="L38" i="89"/>
  <c r="K38" i="89"/>
  <c r="J38" i="89"/>
  <c r="U110" i="89"/>
  <c r="K95" i="89" s="1"/>
  <c r="AH33" i="89"/>
  <c r="AG33" i="89"/>
  <c r="AF33" i="89"/>
  <c r="AE33" i="89"/>
  <c r="AD33" i="89"/>
  <c r="AC33" i="89"/>
  <c r="AB33" i="89"/>
  <c r="AA33" i="89"/>
  <c r="Z33" i="89"/>
  <c r="Y33" i="89"/>
  <c r="R33" i="89"/>
  <c r="Q33" i="89"/>
  <c r="P33" i="89"/>
  <c r="O33" i="89"/>
  <c r="N33" i="89"/>
  <c r="M33" i="89"/>
  <c r="L33" i="89"/>
  <c r="K33" i="89"/>
  <c r="J33" i="89"/>
  <c r="I33" i="89"/>
  <c r="H33" i="89"/>
  <c r="AH32" i="89"/>
  <c r="AG32" i="89"/>
  <c r="AF32" i="89"/>
  <c r="AE32" i="89"/>
  <c r="AD32" i="89"/>
  <c r="AC32" i="89"/>
  <c r="AB32" i="89"/>
  <c r="AA32" i="89"/>
  <c r="Z32" i="89"/>
  <c r="Y32" i="89"/>
  <c r="R32" i="89"/>
  <c r="Q32" i="89"/>
  <c r="P32" i="89"/>
  <c r="O32" i="89"/>
  <c r="N32" i="89"/>
  <c r="M32" i="89"/>
  <c r="L32" i="89"/>
  <c r="K32" i="89"/>
  <c r="J32" i="89"/>
  <c r="I32" i="89"/>
  <c r="H32" i="89"/>
  <c r="AH31" i="89"/>
  <c r="AG31" i="89"/>
  <c r="AF31" i="89"/>
  <c r="AE31" i="89"/>
  <c r="AD31" i="89"/>
  <c r="AC31" i="89"/>
  <c r="AB31" i="89"/>
  <c r="AA31" i="89"/>
  <c r="Z31" i="89"/>
  <c r="Y31" i="89"/>
  <c r="R31" i="89"/>
  <c r="Q31" i="89"/>
  <c r="P31" i="89"/>
  <c r="O31" i="89"/>
  <c r="N31" i="89"/>
  <c r="M31" i="89"/>
  <c r="L31" i="89"/>
  <c r="K31" i="89"/>
  <c r="J31" i="89"/>
  <c r="I31" i="89"/>
  <c r="H31" i="89"/>
  <c r="CP30" i="89"/>
  <c r="DA30" i="89" s="1"/>
  <c r="CO30" i="89"/>
  <c r="CZ30" i="89" s="1"/>
  <c r="CN30" i="89"/>
  <c r="CY30" i="89" s="1"/>
  <c r="CM30" i="89"/>
  <c r="CX30" i="89" s="1"/>
  <c r="CL30" i="89"/>
  <c r="CK30" i="89"/>
  <c r="CJ30" i="89"/>
  <c r="CU30" i="89" s="1"/>
  <c r="CI30" i="89"/>
  <c r="CE30" i="89"/>
  <c r="CD30" i="89"/>
  <c r="CC30" i="89"/>
  <c r="CB30" i="89"/>
  <c r="CA30" i="89"/>
  <c r="BZ30" i="89"/>
  <c r="BY30" i="89"/>
  <c r="BX30" i="89"/>
  <c r="BW30" i="89"/>
  <c r="AL30" i="89" s="1"/>
  <c r="BV30" i="89"/>
  <c r="BT30" i="89"/>
  <c r="BS30" i="89"/>
  <c r="BR30" i="89"/>
  <c r="BQ30" i="89"/>
  <c r="BP30" i="89"/>
  <c r="BO30" i="89"/>
  <c r="BN30" i="89"/>
  <c r="BM30" i="89"/>
  <c r="BL30" i="89"/>
  <c r="CH30" i="89" s="1"/>
  <c r="CS30" i="89" s="1"/>
  <c r="BK30" i="89"/>
  <c r="BJ30" i="89"/>
  <c r="CG30" i="89" s="1"/>
  <c r="CR30" i="89" s="1"/>
  <c r="BC30" i="89"/>
  <c r="K157" i="89" s="1"/>
  <c r="AZ30" i="89"/>
  <c r="BA30" i="89" s="1"/>
  <c r="AX30" i="89"/>
  <c r="AY30" i="89" s="1"/>
  <c r="AT30" i="89"/>
  <c r="AS30" i="89"/>
  <c r="AR30" i="89"/>
  <c r="AQ30" i="89"/>
  <c r="AP30" i="89"/>
  <c r="AO30" i="89"/>
  <c r="AN30" i="89"/>
  <c r="AM30" i="89"/>
  <c r="AK30" i="89"/>
  <c r="CP29" i="89"/>
  <c r="CO29" i="89"/>
  <c r="CN29" i="89"/>
  <c r="CM29" i="89"/>
  <c r="CX29" i="89" s="1"/>
  <c r="CL29" i="89"/>
  <c r="CW29" i="89" s="1"/>
  <c r="CK29" i="89"/>
  <c r="CV29" i="89" s="1"/>
  <c r="CJ29" i="89"/>
  <c r="CU29" i="89" s="1"/>
  <c r="CI29" i="89"/>
  <c r="CG29" i="89"/>
  <c r="CE29" i="89"/>
  <c r="CD29" i="89"/>
  <c r="CC29" i="89"/>
  <c r="CB29" i="89"/>
  <c r="CA29" i="89"/>
  <c r="BZ29" i="89"/>
  <c r="BY29" i="89"/>
  <c r="BX29" i="89"/>
  <c r="BW29" i="89"/>
  <c r="BV29" i="89"/>
  <c r="AK29" i="89" s="1"/>
  <c r="BT29" i="89"/>
  <c r="BS29" i="89"/>
  <c r="BR29" i="89"/>
  <c r="BQ29" i="89"/>
  <c r="BP29" i="89"/>
  <c r="BO29" i="89"/>
  <c r="BN29" i="89"/>
  <c r="BM29" i="89"/>
  <c r="BL29" i="89"/>
  <c r="AL29" i="89" s="1"/>
  <c r="BK29" i="89"/>
  <c r="CH29" i="89" s="1"/>
  <c r="BJ29" i="89"/>
  <c r="BC29" i="89"/>
  <c r="K156" i="89" s="1"/>
  <c r="AZ29" i="89"/>
  <c r="BA29" i="89" s="1"/>
  <c r="AX29" i="89"/>
  <c r="AY29" i="89" s="1"/>
  <c r="AT29" i="89"/>
  <c r="AS29" i="89"/>
  <c r="AR29" i="89"/>
  <c r="AQ29" i="89"/>
  <c r="AP29" i="89"/>
  <c r="AO29" i="89"/>
  <c r="AN29" i="89"/>
  <c r="AM29" i="89"/>
  <c r="CZ28" i="89"/>
  <c r="CP28" i="89"/>
  <c r="CO28" i="89"/>
  <c r="CN28" i="89"/>
  <c r="CM28" i="89"/>
  <c r="CL28" i="89"/>
  <c r="CK28" i="89"/>
  <c r="CJ28" i="89"/>
  <c r="CU28" i="89" s="1"/>
  <c r="CI28" i="89"/>
  <c r="CE28" i="89"/>
  <c r="CD28" i="89"/>
  <c r="CC28" i="89"/>
  <c r="CB28" i="89"/>
  <c r="CA28" i="89"/>
  <c r="CW28" i="89" s="1"/>
  <c r="BZ28" i="89"/>
  <c r="CV28" i="89" s="1"/>
  <c r="BY28" i="89"/>
  <c r="BX28" i="89"/>
  <c r="BW28" i="89"/>
  <c r="BV28" i="89"/>
  <c r="BT28" i="89"/>
  <c r="BS28" i="89"/>
  <c r="BR28" i="89"/>
  <c r="BQ28" i="89"/>
  <c r="BP28" i="89"/>
  <c r="BO28" i="89"/>
  <c r="BN28" i="89"/>
  <c r="BM28" i="89"/>
  <c r="BL28" i="89"/>
  <c r="AL28" i="89" s="1"/>
  <c r="BK28" i="89"/>
  <c r="CG28" i="89" s="1"/>
  <c r="BJ28" i="89"/>
  <c r="BC28" i="89"/>
  <c r="K155" i="89" s="1"/>
  <c r="AZ28" i="89"/>
  <c r="AX28" i="89"/>
  <c r="AT28" i="89"/>
  <c r="AS28" i="89"/>
  <c r="AR28" i="89"/>
  <c r="AQ28" i="89"/>
  <c r="AP28" i="89"/>
  <c r="AO28" i="89"/>
  <c r="AN28" i="89"/>
  <c r="AM28" i="89"/>
  <c r="CP27" i="89"/>
  <c r="CO27" i="89"/>
  <c r="CN27" i="89"/>
  <c r="CY27" i="89" s="1"/>
  <c r="CM27" i="89"/>
  <c r="CX27" i="89" s="1"/>
  <c r="CL27" i="89"/>
  <c r="CW27" i="89" s="1"/>
  <c r="CK27" i="89"/>
  <c r="CJ27" i="89"/>
  <c r="CI27" i="89"/>
  <c r="CE27" i="89"/>
  <c r="DA27" i="89" s="1"/>
  <c r="CD27" i="89"/>
  <c r="CC27" i="89"/>
  <c r="CB27" i="89"/>
  <c r="CA27" i="89"/>
  <c r="BZ27" i="89"/>
  <c r="BY27" i="89"/>
  <c r="BX27" i="89"/>
  <c r="BW27" i="89"/>
  <c r="AL27" i="89" s="1"/>
  <c r="BV27" i="89"/>
  <c r="AK27" i="89" s="1"/>
  <c r="BT27" i="89"/>
  <c r="BS27" i="89"/>
  <c r="BR27" i="89"/>
  <c r="BQ27" i="89"/>
  <c r="BP27" i="89"/>
  <c r="BO27" i="89"/>
  <c r="BN27" i="89"/>
  <c r="BM27" i="89"/>
  <c r="BL27" i="89"/>
  <c r="CH27" i="89" s="1"/>
  <c r="BK27" i="89"/>
  <c r="CG27" i="89" s="1"/>
  <c r="BJ27" i="89"/>
  <c r="BC27" i="89"/>
  <c r="K154" i="89" s="1"/>
  <c r="AZ27" i="89"/>
  <c r="H154" i="89" s="1"/>
  <c r="AX27" i="89"/>
  <c r="AY27" i="89" s="1"/>
  <c r="AT27" i="89"/>
  <c r="AS27" i="89"/>
  <c r="AR27" i="89"/>
  <c r="AQ27" i="89"/>
  <c r="AP27" i="89"/>
  <c r="AO27" i="89"/>
  <c r="AN27" i="89"/>
  <c r="AM27" i="89"/>
  <c r="CP26" i="89"/>
  <c r="DA26" i="89" s="1"/>
  <c r="CO26" i="89"/>
  <c r="CZ26" i="89" s="1"/>
  <c r="CN26" i="89"/>
  <c r="CM26" i="89"/>
  <c r="CL26" i="89"/>
  <c r="CK26" i="89"/>
  <c r="CJ26" i="89"/>
  <c r="CI26" i="89"/>
  <c r="CE26" i="89"/>
  <c r="CD26" i="89"/>
  <c r="CC26" i="89"/>
  <c r="CB26" i="89"/>
  <c r="CA26" i="89"/>
  <c r="BZ26" i="89"/>
  <c r="BY26" i="89"/>
  <c r="BX26" i="89"/>
  <c r="BW26" i="89"/>
  <c r="AL26" i="89" s="1"/>
  <c r="BV26" i="89"/>
  <c r="BT26" i="89"/>
  <c r="BS26" i="89"/>
  <c r="BR26" i="89"/>
  <c r="BQ26" i="89"/>
  <c r="BP26" i="89"/>
  <c r="BO26" i="89"/>
  <c r="BN26" i="89"/>
  <c r="BM26" i="89"/>
  <c r="BL26" i="89"/>
  <c r="BK26" i="89"/>
  <c r="CH26" i="89" s="1"/>
  <c r="BJ26" i="89"/>
  <c r="BC26" i="89"/>
  <c r="K153" i="89" s="1"/>
  <c r="AZ26" i="89"/>
  <c r="BA26" i="89" s="1"/>
  <c r="AX26" i="89"/>
  <c r="AT26" i="89"/>
  <c r="AS26" i="89"/>
  <c r="AR26" i="89"/>
  <c r="AQ26" i="89"/>
  <c r="AP26" i="89"/>
  <c r="AO26" i="89"/>
  <c r="AN26" i="89"/>
  <c r="AM26" i="89"/>
  <c r="AK26" i="89"/>
  <c r="CP25" i="89"/>
  <c r="CO25" i="89"/>
  <c r="CZ25" i="89" s="1"/>
  <c r="CN25" i="89"/>
  <c r="CY25" i="89" s="1"/>
  <c r="CM25" i="89"/>
  <c r="CX25" i="89" s="1"/>
  <c r="CL25" i="89"/>
  <c r="CW25" i="89" s="1"/>
  <c r="CK25" i="89"/>
  <c r="CJ25" i="89"/>
  <c r="CI25" i="89"/>
  <c r="CE25" i="89"/>
  <c r="CD25" i="89"/>
  <c r="CC25" i="89"/>
  <c r="CB25" i="89"/>
  <c r="CA25" i="89"/>
  <c r="BZ25" i="89"/>
  <c r="V110" i="89" s="1"/>
  <c r="K98" i="89" s="1"/>
  <c r="BY25" i="89"/>
  <c r="CU25" i="89" s="1"/>
  <c r="BX25" i="89"/>
  <c r="BW25" i="89"/>
  <c r="AL25" i="89" s="1"/>
  <c r="BV25" i="89"/>
  <c r="AK25" i="89" s="1"/>
  <c r="BT25" i="89"/>
  <c r="BS25" i="89"/>
  <c r="BR25" i="89"/>
  <c r="BQ25" i="89"/>
  <c r="BP25" i="89"/>
  <c r="BO25" i="89"/>
  <c r="BN25" i="89"/>
  <c r="BM25" i="89"/>
  <c r="BL25" i="89"/>
  <c r="CH25" i="89" s="1"/>
  <c r="BK25" i="89"/>
  <c r="BJ25" i="89"/>
  <c r="CG25" i="89" s="1"/>
  <c r="BC25" i="89"/>
  <c r="K152" i="89" s="1"/>
  <c r="AZ25" i="89"/>
  <c r="H152" i="89" s="1"/>
  <c r="AX25" i="89"/>
  <c r="I152" i="89" s="1"/>
  <c r="AT25" i="89"/>
  <c r="AS25" i="89"/>
  <c r="AR25" i="89"/>
  <c r="AQ25" i="89"/>
  <c r="AP25" i="89"/>
  <c r="AO25" i="89"/>
  <c r="AN25" i="89"/>
  <c r="AM25" i="89"/>
  <c r="CP24" i="89"/>
  <c r="DA24" i="89" s="1"/>
  <c r="CO24" i="89"/>
  <c r="CZ24" i="89" s="1"/>
  <c r="CN24" i="89"/>
  <c r="CM24" i="89"/>
  <c r="CL24" i="89"/>
  <c r="CW24" i="89" s="1"/>
  <c r="CK24" i="89"/>
  <c r="CV24" i="89" s="1"/>
  <c r="CJ24" i="89"/>
  <c r="CU24" i="89" s="1"/>
  <c r="CI24" i="89"/>
  <c r="CE24" i="89"/>
  <c r="CD24" i="89"/>
  <c r="CC24" i="89"/>
  <c r="CB24" i="89"/>
  <c r="CA24" i="89"/>
  <c r="BZ24" i="89"/>
  <c r="BY24" i="89"/>
  <c r="P109" i="89" s="1"/>
  <c r="J100" i="89" s="1"/>
  <c r="BX24" i="89"/>
  <c r="BX37" i="89" s="1"/>
  <c r="BW24" i="89"/>
  <c r="BV24" i="89"/>
  <c r="AK24" i="89" s="1"/>
  <c r="BT24" i="89"/>
  <c r="BS24" i="89"/>
  <c r="BR24" i="89"/>
  <c r="BQ24" i="89"/>
  <c r="BP24" i="89"/>
  <c r="BO24" i="89"/>
  <c r="BN24" i="89"/>
  <c r="BM24" i="89"/>
  <c r="BL24" i="89"/>
  <c r="BL37" i="89" s="1"/>
  <c r="BK24" i="89"/>
  <c r="BK37" i="89" s="1"/>
  <c r="BJ24" i="89"/>
  <c r="BC24" i="89"/>
  <c r="K151" i="89" s="1"/>
  <c r="AZ24" i="89"/>
  <c r="AX24" i="89"/>
  <c r="AT24" i="89"/>
  <c r="AS24" i="89"/>
  <c r="AR24" i="89"/>
  <c r="AQ24" i="89"/>
  <c r="AP24" i="89"/>
  <c r="AO24" i="89"/>
  <c r="AN24" i="89"/>
  <c r="AM24" i="89"/>
  <c r="AL24" i="89"/>
  <c r="CP23" i="89"/>
  <c r="CO23" i="89"/>
  <c r="CZ23" i="89" s="1"/>
  <c r="CN23" i="89"/>
  <c r="CY23" i="89" s="1"/>
  <c r="CM23" i="89"/>
  <c r="CX23" i="89" s="1"/>
  <c r="CL23" i="89"/>
  <c r="CW23" i="89" s="1"/>
  <c r="CK23" i="89"/>
  <c r="CJ23" i="89"/>
  <c r="CI23" i="89"/>
  <c r="CE23" i="89"/>
  <c r="DA23" i="89" s="1"/>
  <c r="CD23" i="89"/>
  <c r="CC23" i="89"/>
  <c r="CB23" i="89"/>
  <c r="CA23" i="89"/>
  <c r="BZ23" i="89"/>
  <c r="BY23" i="89"/>
  <c r="BX23" i="89"/>
  <c r="BW23" i="89"/>
  <c r="AL23" i="89" s="1"/>
  <c r="BV23" i="89"/>
  <c r="AK23" i="89" s="1"/>
  <c r="BT23" i="89"/>
  <c r="BS23" i="89"/>
  <c r="BR23" i="89"/>
  <c r="BQ23" i="89"/>
  <c r="BP23" i="89"/>
  <c r="BO23" i="89"/>
  <c r="BN23" i="89"/>
  <c r="BM23" i="89"/>
  <c r="BL23" i="89"/>
  <c r="CH23" i="89" s="1"/>
  <c r="CS23" i="89" s="1"/>
  <c r="BK23" i="89"/>
  <c r="CG23" i="89" s="1"/>
  <c r="BJ23" i="89"/>
  <c r="BC23" i="89"/>
  <c r="K150" i="89" s="1"/>
  <c r="AZ23" i="89"/>
  <c r="BA23" i="89" s="1"/>
  <c r="AX23" i="89"/>
  <c r="I150" i="89" s="1"/>
  <c r="AT23" i="89"/>
  <c r="AS23" i="89"/>
  <c r="AR23" i="89"/>
  <c r="AQ23" i="89"/>
  <c r="AP23" i="89"/>
  <c r="AO23" i="89"/>
  <c r="AN23" i="89"/>
  <c r="AM23" i="89"/>
  <c r="CP22" i="89"/>
  <c r="DA22" i="89" s="1"/>
  <c r="CO22" i="89"/>
  <c r="CN22" i="89"/>
  <c r="CM22" i="89"/>
  <c r="CL22" i="89"/>
  <c r="CW22" i="89" s="1"/>
  <c r="CK22" i="89"/>
  <c r="CV22" i="89" s="1"/>
  <c r="CJ22" i="89"/>
  <c r="CU22" i="89" s="1"/>
  <c r="CI22" i="89"/>
  <c r="CE22" i="89"/>
  <c r="CD22" i="89"/>
  <c r="CC22" i="89"/>
  <c r="CB22" i="89"/>
  <c r="CA22" i="89"/>
  <c r="BZ22" i="89"/>
  <c r="BY22" i="89"/>
  <c r="BX22" i="89"/>
  <c r="BW22" i="89"/>
  <c r="AL22" i="89" s="1"/>
  <c r="BV22" i="89"/>
  <c r="AK22" i="89" s="1"/>
  <c r="BT22" i="89"/>
  <c r="BS22" i="89"/>
  <c r="BR22" i="89"/>
  <c r="BQ22" i="89"/>
  <c r="BP22" i="89"/>
  <c r="BO22" i="89"/>
  <c r="BN22" i="89"/>
  <c r="BM22" i="89"/>
  <c r="BL22" i="89"/>
  <c r="BK22" i="89"/>
  <c r="CH22" i="89" s="1"/>
  <c r="BJ22" i="89"/>
  <c r="BC22" i="89"/>
  <c r="K149" i="89" s="1"/>
  <c r="AZ22" i="89"/>
  <c r="H149" i="89" s="1"/>
  <c r="AX22" i="89"/>
  <c r="I149" i="89" s="1"/>
  <c r="AT22" i="89"/>
  <c r="AS22" i="89"/>
  <c r="AR22" i="89"/>
  <c r="AQ22" i="89"/>
  <c r="AP22" i="89"/>
  <c r="AO22" i="89"/>
  <c r="AN22" i="89"/>
  <c r="AM22" i="89"/>
  <c r="CZ21" i="89"/>
  <c r="CY21" i="89"/>
  <c r="CP21" i="89"/>
  <c r="CO21" i="89"/>
  <c r="CN21" i="89"/>
  <c r="CM21" i="89"/>
  <c r="CX21" i="89" s="1"/>
  <c r="CL21" i="89"/>
  <c r="CK21" i="89"/>
  <c r="CJ21" i="89"/>
  <c r="CI21" i="89"/>
  <c r="CE21" i="89"/>
  <c r="CD21" i="89"/>
  <c r="CC21" i="89"/>
  <c r="CB21" i="89"/>
  <c r="CA21" i="89"/>
  <c r="CW21" i="89" s="1"/>
  <c r="BZ21" i="89"/>
  <c r="CV21" i="89" s="1"/>
  <c r="BY21" i="89"/>
  <c r="BX21" i="89"/>
  <c r="BW21" i="89"/>
  <c r="AL21" i="89" s="1"/>
  <c r="BV21" i="89"/>
  <c r="BT21" i="89"/>
  <c r="BS21" i="89"/>
  <c r="BR21" i="89"/>
  <c r="BQ21" i="89"/>
  <c r="BP21" i="89"/>
  <c r="BO21" i="89"/>
  <c r="BN21" i="89"/>
  <c r="BM21" i="89"/>
  <c r="BL21" i="89"/>
  <c r="BK21" i="89"/>
  <c r="CG21" i="89" s="1"/>
  <c r="BJ21" i="89"/>
  <c r="BC21" i="89"/>
  <c r="K148" i="89" s="1"/>
  <c r="AZ21" i="89"/>
  <c r="BA21" i="89" s="1"/>
  <c r="AX21" i="89"/>
  <c r="AY21" i="89" s="1"/>
  <c r="AT21" i="89"/>
  <c r="AS21" i="89"/>
  <c r="AR21" i="89"/>
  <c r="AQ21" i="89"/>
  <c r="AP21" i="89"/>
  <c r="AO21" i="89"/>
  <c r="AN21" i="89"/>
  <c r="AM21" i="89"/>
  <c r="CP20" i="89"/>
  <c r="CO20" i="89"/>
  <c r="CN20" i="89"/>
  <c r="CM20" i="89"/>
  <c r="CL20" i="89"/>
  <c r="CK20" i="89"/>
  <c r="CJ20" i="89"/>
  <c r="CU20" i="89" s="1"/>
  <c r="CI20" i="89"/>
  <c r="CE20" i="89"/>
  <c r="DA20" i="89" s="1"/>
  <c r="CD20" i="89"/>
  <c r="CZ20" i="89" s="1"/>
  <c r="CC20" i="89"/>
  <c r="CY20" i="89" s="1"/>
  <c r="CB20" i="89"/>
  <c r="CX20" i="89" s="1"/>
  <c r="CA20" i="89"/>
  <c r="CW20" i="89" s="1"/>
  <c r="BZ20" i="89"/>
  <c r="CV20" i="89" s="1"/>
  <c r="BY20" i="89"/>
  <c r="BX20" i="89"/>
  <c r="BW20" i="89"/>
  <c r="BV20" i="89"/>
  <c r="BT20" i="89"/>
  <c r="BS20" i="89"/>
  <c r="BR20" i="89"/>
  <c r="BQ20" i="89"/>
  <c r="BP20" i="89"/>
  <c r="BO20" i="89"/>
  <c r="BN20" i="89"/>
  <c r="BM20" i="89"/>
  <c r="BL20" i="89"/>
  <c r="BK20" i="89"/>
  <c r="CH20" i="89" s="1"/>
  <c r="BJ20" i="89"/>
  <c r="CG20" i="89" s="1"/>
  <c r="BC20" i="89"/>
  <c r="K147" i="89" s="1"/>
  <c r="AZ20" i="89"/>
  <c r="AX20" i="89"/>
  <c r="I147" i="89" s="1"/>
  <c r="AT20" i="89"/>
  <c r="AS20" i="89"/>
  <c r="AR20" i="89"/>
  <c r="AQ20" i="89"/>
  <c r="AP20" i="89"/>
  <c r="AO20" i="89"/>
  <c r="AN20" i="89"/>
  <c r="AM20" i="89"/>
  <c r="AL20" i="89"/>
  <c r="AK20" i="89"/>
  <c r="CP19" i="89"/>
  <c r="DA19" i="89" s="1"/>
  <c r="CO19" i="89"/>
  <c r="CZ19" i="89" s="1"/>
  <c r="CN19" i="89"/>
  <c r="CY19" i="89" s="1"/>
  <c r="CM19" i="89"/>
  <c r="CL19" i="89"/>
  <c r="CK19" i="89"/>
  <c r="CV19" i="89" s="1"/>
  <c r="CJ19" i="89"/>
  <c r="CI19" i="89"/>
  <c r="CE19" i="89"/>
  <c r="CD19" i="89"/>
  <c r="CC19" i="89"/>
  <c r="CB19" i="89"/>
  <c r="CA19" i="89"/>
  <c r="BZ19" i="89"/>
  <c r="BY19" i="89"/>
  <c r="BX19" i="89"/>
  <c r="BW19" i="89"/>
  <c r="AL19" i="89" s="1"/>
  <c r="BV19" i="89"/>
  <c r="BT19" i="89"/>
  <c r="BS19" i="89"/>
  <c r="BR19" i="89"/>
  <c r="BQ19" i="89"/>
  <c r="BP19" i="89"/>
  <c r="BO19" i="89"/>
  <c r="BN19" i="89"/>
  <c r="BM19" i="89"/>
  <c r="BL19" i="89"/>
  <c r="CH19" i="89" s="1"/>
  <c r="BK19" i="89"/>
  <c r="BJ19" i="89"/>
  <c r="CG19" i="89" s="1"/>
  <c r="BC19" i="89"/>
  <c r="K146" i="89" s="1"/>
  <c r="AZ19" i="89"/>
  <c r="BA19" i="89" s="1"/>
  <c r="AX19" i="89"/>
  <c r="AY19" i="89" s="1"/>
  <c r="AT19" i="89"/>
  <c r="AS19" i="89"/>
  <c r="AR19" i="89"/>
  <c r="AQ19" i="89"/>
  <c r="AP19" i="89"/>
  <c r="AO19" i="89"/>
  <c r="AN19" i="89"/>
  <c r="AM19" i="89"/>
  <c r="AK19" i="89"/>
  <c r="CP18" i="89"/>
  <c r="CO18" i="89"/>
  <c r="CZ18" i="89" s="1"/>
  <c r="CN18" i="89"/>
  <c r="CY18" i="89" s="1"/>
  <c r="CM18" i="89"/>
  <c r="CX18" i="89" s="1"/>
  <c r="CL18" i="89"/>
  <c r="CW18" i="89" s="1"/>
  <c r="CK18" i="89"/>
  <c r="CV18" i="89" s="1"/>
  <c r="CJ18" i="89"/>
  <c r="CI18" i="89"/>
  <c r="CE18" i="89"/>
  <c r="CD18" i="89"/>
  <c r="CC18" i="89"/>
  <c r="CB18" i="89"/>
  <c r="CA18" i="89"/>
  <c r="BZ18" i="89"/>
  <c r="BY18" i="89"/>
  <c r="CU18" i="89" s="1"/>
  <c r="BX18" i="89"/>
  <c r="CT18" i="89" s="1"/>
  <c r="BW18" i="89"/>
  <c r="AL18" i="89" s="1"/>
  <c r="BV18" i="89"/>
  <c r="AK18" i="89" s="1"/>
  <c r="BT18" i="89"/>
  <c r="BS18" i="89"/>
  <c r="BR18" i="89"/>
  <c r="BQ18" i="89"/>
  <c r="BP18" i="89"/>
  <c r="BO18" i="89"/>
  <c r="BN18" i="89"/>
  <c r="BM18" i="89"/>
  <c r="BL18" i="89"/>
  <c r="BK18" i="89"/>
  <c r="CH18" i="89" s="1"/>
  <c r="CS18" i="89" s="1"/>
  <c r="BJ18" i="89"/>
  <c r="BC18" i="89"/>
  <c r="K145" i="89" s="1"/>
  <c r="AZ18" i="89"/>
  <c r="BA18" i="89" s="1"/>
  <c r="AX18" i="89"/>
  <c r="AY18" i="89" s="1"/>
  <c r="AT18" i="89"/>
  <c r="AS18" i="89"/>
  <c r="AR18" i="89"/>
  <c r="AQ18" i="89"/>
  <c r="AP18" i="89"/>
  <c r="AO18" i="89"/>
  <c r="AN18" i="89"/>
  <c r="AM18" i="89"/>
  <c r="CP17" i="89"/>
  <c r="DA17" i="89" s="1"/>
  <c r="CO17" i="89"/>
  <c r="CZ17" i="89" s="1"/>
  <c r="CN17" i="89"/>
  <c r="CY17" i="89" s="1"/>
  <c r="CM17" i="89"/>
  <c r="CL17" i="89"/>
  <c r="CK17" i="89"/>
  <c r="CV17" i="89" s="1"/>
  <c r="CJ17" i="89"/>
  <c r="CU17" i="89" s="1"/>
  <c r="CI17" i="89"/>
  <c r="CE17" i="89"/>
  <c r="CD17" i="89"/>
  <c r="CC17" i="89"/>
  <c r="CB17" i="89"/>
  <c r="CA17" i="89"/>
  <c r="BZ17" i="89"/>
  <c r="BY17" i="89"/>
  <c r="BX17" i="89"/>
  <c r="BW17" i="89"/>
  <c r="BV17" i="89"/>
  <c r="BT17" i="89"/>
  <c r="BS17" i="89"/>
  <c r="BR17" i="89"/>
  <c r="BQ17" i="89"/>
  <c r="BP17" i="89"/>
  <c r="BO17" i="89"/>
  <c r="BN17" i="89"/>
  <c r="BM17" i="89"/>
  <c r="BL17" i="89"/>
  <c r="AL17" i="89" s="1"/>
  <c r="BK17" i="89"/>
  <c r="AK17" i="89" s="1"/>
  <c r="BJ17" i="89"/>
  <c r="BC17" i="89"/>
  <c r="K144" i="89" s="1"/>
  <c r="AZ17" i="89"/>
  <c r="H144" i="89" s="1"/>
  <c r="AX17" i="89"/>
  <c r="I144" i="89" s="1"/>
  <c r="AT17" i="89"/>
  <c r="AS17" i="89"/>
  <c r="AR17" i="89"/>
  <c r="AQ17" i="89"/>
  <c r="AP17" i="89"/>
  <c r="AO17" i="89"/>
  <c r="AN17" i="89"/>
  <c r="AM17" i="89"/>
  <c r="CP16" i="89"/>
  <c r="CO16" i="89"/>
  <c r="CN16" i="89"/>
  <c r="CY16" i="89" s="1"/>
  <c r="CM16" i="89"/>
  <c r="CX16" i="89" s="1"/>
  <c r="CL16" i="89"/>
  <c r="CW16" i="89" s="1"/>
  <c r="CK16" i="89"/>
  <c r="CV16" i="89" s="1"/>
  <c r="CJ16" i="89"/>
  <c r="CI16" i="89"/>
  <c r="CE16" i="89"/>
  <c r="DA16" i="89" s="1"/>
  <c r="CD16" i="89"/>
  <c r="CZ16" i="89" s="1"/>
  <c r="CC16" i="89"/>
  <c r="CB16" i="89"/>
  <c r="CA16" i="89"/>
  <c r="BZ16" i="89"/>
  <c r="BY16" i="89"/>
  <c r="BX16" i="89"/>
  <c r="BW16" i="89"/>
  <c r="BV16" i="89"/>
  <c r="BT16" i="89"/>
  <c r="BS16" i="89"/>
  <c r="BR16" i="89"/>
  <c r="BQ16" i="89"/>
  <c r="BP16" i="89"/>
  <c r="BO16" i="89"/>
  <c r="BN16" i="89"/>
  <c r="BM16" i="89"/>
  <c r="BL16" i="89"/>
  <c r="BK16" i="89"/>
  <c r="CH16" i="89" s="1"/>
  <c r="CS16" i="89" s="1"/>
  <c r="BJ16" i="89"/>
  <c r="CG16" i="89" s="1"/>
  <c r="BC16" i="89"/>
  <c r="K143" i="89" s="1"/>
  <c r="AZ16" i="89"/>
  <c r="H143" i="89" s="1"/>
  <c r="AX16" i="89"/>
  <c r="I143" i="89" s="1"/>
  <c r="AT16" i="89"/>
  <c r="AS16" i="89"/>
  <c r="AR16" i="89"/>
  <c r="AQ16" i="89"/>
  <c r="AP16" i="89"/>
  <c r="AO16" i="89"/>
  <c r="AN16" i="89"/>
  <c r="AM16" i="89"/>
  <c r="AL16" i="89"/>
  <c r="AK16" i="89"/>
  <c r="CP15" i="89"/>
  <c r="DA15" i="89" s="1"/>
  <c r="CO15" i="89"/>
  <c r="CN15" i="89"/>
  <c r="CM15" i="89"/>
  <c r="CL15" i="89"/>
  <c r="CK15" i="89"/>
  <c r="CV15" i="89" s="1"/>
  <c r="CJ15" i="89"/>
  <c r="CU15" i="89" s="1"/>
  <c r="CI15" i="89"/>
  <c r="CE15" i="89"/>
  <c r="CD15" i="89"/>
  <c r="CC15" i="89"/>
  <c r="CB15" i="89"/>
  <c r="CA15" i="89"/>
  <c r="BZ15" i="89"/>
  <c r="BY15" i="89"/>
  <c r="BX15" i="89"/>
  <c r="BW15" i="89"/>
  <c r="AL15" i="89" s="1"/>
  <c r="BV15" i="89"/>
  <c r="AK15" i="89" s="1"/>
  <c r="BT15" i="89"/>
  <c r="BS15" i="89"/>
  <c r="BR15" i="89"/>
  <c r="BQ15" i="89"/>
  <c r="BP15" i="89"/>
  <c r="BO15" i="89"/>
  <c r="BN15" i="89"/>
  <c r="BM15" i="89"/>
  <c r="BL15" i="89"/>
  <c r="BK15" i="89"/>
  <c r="CG15" i="89" s="1"/>
  <c r="BJ15" i="89"/>
  <c r="BC15" i="89"/>
  <c r="K142" i="89" s="1"/>
  <c r="AZ15" i="89"/>
  <c r="BA15" i="89" s="1"/>
  <c r="AX15" i="89"/>
  <c r="AY15" i="89" s="1"/>
  <c r="AT15" i="89"/>
  <c r="AS15" i="89"/>
  <c r="AR15" i="89"/>
  <c r="AQ15" i="89"/>
  <c r="AP15" i="89"/>
  <c r="AO15" i="89"/>
  <c r="AN15" i="89"/>
  <c r="AM15" i="89"/>
  <c r="DA14" i="89"/>
  <c r="CY14" i="89"/>
  <c r="CX14" i="89"/>
  <c r="CP14" i="89"/>
  <c r="CO14" i="89"/>
  <c r="CN14" i="89"/>
  <c r="CM14" i="89"/>
  <c r="CL14" i="89"/>
  <c r="CK14" i="89"/>
  <c r="CJ14" i="89"/>
  <c r="CI14" i="89"/>
  <c r="CE14" i="89"/>
  <c r="CD14" i="89"/>
  <c r="CC14" i="89"/>
  <c r="CB14" i="89"/>
  <c r="CA14" i="89"/>
  <c r="CW14" i="89" s="1"/>
  <c r="BZ14" i="89"/>
  <c r="CV14" i="89" s="1"/>
  <c r="BY14" i="89"/>
  <c r="CU14" i="89" s="1"/>
  <c r="BX14" i="89"/>
  <c r="CT14" i="89" s="1"/>
  <c r="BW14" i="89"/>
  <c r="AL14" i="89" s="1"/>
  <c r="BV14" i="89"/>
  <c r="AK14" i="89" s="1"/>
  <c r="BT14" i="89"/>
  <c r="BS14" i="89"/>
  <c r="BR14" i="89"/>
  <c r="BQ14" i="89"/>
  <c r="BP14" i="89"/>
  <c r="BO14" i="89"/>
  <c r="BN14" i="89"/>
  <c r="BM14" i="89"/>
  <c r="BL14" i="89"/>
  <c r="CH14" i="89" s="1"/>
  <c r="CS14" i="89" s="1"/>
  <c r="BK14" i="89"/>
  <c r="BJ14" i="89"/>
  <c r="CG14" i="89" s="1"/>
  <c r="BC14" i="89"/>
  <c r="K141" i="89" s="1"/>
  <c r="AZ14" i="89"/>
  <c r="AX14" i="89"/>
  <c r="AY14" i="89" s="1"/>
  <c r="AT14" i="89"/>
  <c r="AS14" i="89"/>
  <c r="AR14" i="89"/>
  <c r="AQ14" i="89"/>
  <c r="AP14" i="89"/>
  <c r="AO14" i="89"/>
  <c r="AN14" i="89"/>
  <c r="AM14" i="89"/>
  <c r="CP13" i="89"/>
  <c r="DA13" i="89" s="1"/>
  <c r="CO13" i="89"/>
  <c r="CN13" i="89"/>
  <c r="CM13" i="89"/>
  <c r="CL13" i="89"/>
  <c r="CK13" i="89"/>
  <c r="CV13" i="89" s="1"/>
  <c r="CJ13" i="89"/>
  <c r="CI13" i="89"/>
  <c r="CE13" i="89"/>
  <c r="CD13" i="89"/>
  <c r="CZ13" i="89" s="1"/>
  <c r="CC13" i="89"/>
  <c r="CY13" i="89" s="1"/>
  <c r="CB13" i="89"/>
  <c r="CX13" i="89" s="1"/>
  <c r="CA13" i="89"/>
  <c r="BZ13" i="89"/>
  <c r="P110" i="89" s="1"/>
  <c r="K100" i="89" s="1"/>
  <c r="BY13" i="89"/>
  <c r="BX13" i="89"/>
  <c r="BW13" i="89"/>
  <c r="BV13" i="89"/>
  <c r="AK13" i="89" s="1"/>
  <c r="BT13" i="89"/>
  <c r="BS13" i="89"/>
  <c r="BR13" i="89"/>
  <c r="BQ13" i="89"/>
  <c r="BP13" i="89"/>
  <c r="BO13" i="89"/>
  <c r="BN13" i="89"/>
  <c r="BM13" i="89"/>
  <c r="BL13" i="89"/>
  <c r="BK13" i="89"/>
  <c r="CH13" i="89" s="1"/>
  <c r="BJ13" i="89"/>
  <c r="CG13" i="89" s="1"/>
  <c r="BC13" i="89"/>
  <c r="K140" i="89" s="1"/>
  <c r="AZ13" i="89"/>
  <c r="BA13" i="89" s="1"/>
  <c r="AX13" i="89"/>
  <c r="I140" i="89" s="1"/>
  <c r="AT13" i="89"/>
  <c r="AS13" i="89"/>
  <c r="AR13" i="89"/>
  <c r="AQ13" i="89"/>
  <c r="AP13" i="89"/>
  <c r="AO13" i="89"/>
  <c r="AN13" i="89"/>
  <c r="AM13" i="89"/>
  <c r="AL13" i="89"/>
  <c r="CP12" i="89"/>
  <c r="DA12" i="89" s="1"/>
  <c r="CO12" i="89"/>
  <c r="CZ12" i="89" s="1"/>
  <c r="CN12" i="89"/>
  <c r="CY12" i="89" s="1"/>
  <c r="CM12" i="89"/>
  <c r="CX12" i="89" s="1"/>
  <c r="CL12" i="89"/>
  <c r="CK12" i="89"/>
  <c r="CJ12" i="89"/>
  <c r="CU12" i="89" s="1"/>
  <c r="CI12" i="89"/>
  <c r="CE12" i="89"/>
  <c r="CD12" i="89"/>
  <c r="CC12" i="89"/>
  <c r="CB12" i="89"/>
  <c r="CA12" i="89"/>
  <c r="BZ12" i="89"/>
  <c r="BY12" i="89"/>
  <c r="BX12" i="89"/>
  <c r="BX36" i="89" s="1"/>
  <c r="BW12" i="89"/>
  <c r="BV12" i="89"/>
  <c r="BT12" i="89"/>
  <c r="BS12" i="89"/>
  <c r="BR12" i="89"/>
  <c r="BQ12" i="89"/>
  <c r="BP12" i="89"/>
  <c r="BO12" i="89"/>
  <c r="BN12" i="89"/>
  <c r="BM12" i="89"/>
  <c r="BL12" i="89"/>
  <c r="BL36" i="89" s="1"/>
  <c r="BK12" i="89"/>
  <c r="BK36" i="89" s="1"/>
  <c r="BJ12" i="89"/>
  <c r="BC12" i="89"/>
  <c r="K139" i="89" s="1"/>
  <c r="AZ12" i="89"/>
  <c r="H139" i="89" s="1"/>
  <c r="AX12" i="89"/>
  <c r="AY12" i="89" s="1"/>
  <c r="AT12" i="89"/>
  <c r="AS12" i="89"/>
  <c r="AR12" i="89"/>
  <c r="AQ12" i="89"/>
  <c r="AP12" i="89"/>
  <c r="AO12" i="89"/>
  <c r="AN12" i="89"/>
  <c r="AM12" i="89"/>
  <c r="CP11" i="89"/>
  <c r="DA11" i="89" s="1"/>
  <c r="CO11" i="89"/>
  <c r="CN11" i="89"/>
  <c r="CM11" i="89"/>
  <c r="CX11" i="89" s="1"/>
  <c r="CL11" i="89"/>
  <c r="CW11" i="89" s="1"/>
  <c r="CK11" i="89"/>
  <c r="CV11" i="89" s="1"/>
  <c r="CJ11" i="89"/>
  <c r="CU11" i="89" s="1"/>
  <c r="CI11" i="89"/>
  <c r="CE11" i="89"/>
  <c r="CD11" i="89"/>
  <c r="CC11" i="89"/>
  <c r="CB11" i="89"/>
  <c r="CA11" i="89"/>
  <c r="BZ11" i="89"/>
  <c r="BY11" i="89"/>
  <c r="BX11" i="89"/>
  <c r="BW11" i="89"/>
  <c r="BV11" i="89"/>
  <c r="AK11" i="89" s="1"/>
  <c r="BT11" i="89"/>
  <c r="BS11" i="89"/>
  <c r="BR11" i="89"/>
  <c r="BQ11" i="89"/>
  <c r="BP11" i="89"/>
  <c r="BO11" i="89"/>
  <c r="BN11" i="89"/>
  <c r="BM11" i="89"/>
  <c r="BL11" i="89"/>
  <c r="BK11" i="89"/>
  <c r="CH11" i="89" s="1"/>
  <c r="BJ11" i="89"/>
  <c r="CG11" i="89" s="1"/>
  <c r="BC11" i="89"/>
  <c r="K138" i="89" s="1"/>
  <c r="AZ11" i="89"/>
  <c r="H138" i="89" s="1"/>
  <c r="AX11" i="89"/>
  <c r="I138" i="89" s="1"/>
  <c r="AT11" i="89"/>
  <c r="AS11" i="89"/>
  <c r="AR11" i="89"/>
  <c r="AQ11" i="89"/>
  <c r="AP11" i="89"/>
  <c r="AO11" i="89"/>
  <c r="AN11" i="89"/>
  <c r="AM11" i="89"/>
  <c r="AL11" i="89"/>
  <c r="CP10" i="89"/>
  <c r="DA10" i="89" s="1"/>
  <c r="CO10" i="89"/>
  <c r="CZ10" i="89" s="1"/>
  <c r="CN10" i="89"/>
  <c r="CY10" i="89" s="1"/>
  <c r="CM10" i="89"/>
  <c r="CX10" i="89" s="1"/>
  <c r="CL10" i="89"/>
  <c r="CK10" i="89"/>
  <c r="CJ10" i="89"/>
  <c r="CU10" i="89" s="1"/>
  <c r="CI10" i="89"/>
  <c r="CE10" i="89"/>
  <c r="CD10" i="89"/>
  <c r="CC10" i="89"/>
  <c r="CB10" i="89"/>
  <c r="CA10" i="89"/>
  <c r="BZ10" i="89"/>
  <c r="BY10" i="89"/>
  <c r="BX10" i="89"/>
  <c r="BW10" i="89"/>
  <c r="AL10" i="89" s="1"/>
  <c r="BV10" i="89"/>
  <c r="BT10" i="89"/>
  <c r="BS10" i="89"/>
  <c r="BR10" i="89"/>
  <c r="BQ10" i="89"/>
  <c r="BP10" i="89"/>
  <c r="BO10" i="89"/>
  <c r="BN10" i="89"/>
  <c r="BM10" i="89"/>
  <c r="BL10" i="89"/>
  <c r="BK10" i="89"/>
  <c r="CH10" i="89" s="1"/>
  <c r="CS10" i="89" s="1"/>
  <c r="BJ10" i="89"/>
  <c r="CG10" i="89" s="1"/>
  <c r="BC10" i="89"/>
  <c r="K137" i="89" s="1"/>
  <c r="AZ10" i="89"/>
  <c r="BA10" i="89" s="1"/>
  <c r="AX10" i="89"/>
  <c r="AY10" i="89" s="1"/>
  <c r="AT10" i="89"/>
  <c r="AS10" i="89"/>
  <c r="AR10" i="89"/>
  <c r="AQ10" i="89"/>
  <c r="AP10" i="89"/>
  <c r="AO10" i="89"/>
  <c r="AN10" i="89"/>
  <c r="AM10" i="89"/>
  <c r="AK10" i="89"/>
  <c r="CP9" i="89"/>
  <c r="CO9" i="89"/>
  <c r="CN9" i="89"/>
  <c r="CM9" i="89"/>
  <c r="CX9" i="89" s="1"/>
  <c r="CL9" i="89"/>
  <c r="CW9" i="89" s="1"/>
  <c r="CK9" i="89"/>
  <c r="CV9" i="89" s="1"/>
  <c r="CJ9" i="89"/>
  <c r="CU9" i="89" s="1"/>
  <c r="CI9" i="89"/>
  <c r="CE9" i="89"/>
  <c r="DA9" i="89" s="1"/>
  <c r="CD9" i="89"/>
  <c r="CZ9" i="89" s="1"/>
  <c r="CC9" i="89"/>
  <c r="CB9" i="89"/>
  <c r="T112" i="89" s="1"/>
  <c r="CA9" i="89"/>
  <c r="BZ9" i="89"/>
  <c r="BY9" i="89"/>
  <c r="BX9" i="89"/>
  <c r="BW9" i="89"/>
  <c r="BV9" i="89"/>
  <c r="BT9" i="89"/>
  <c r="BS9" i="89"/>
  <c r="BR9" i="89"/>
  <c r="BQ9" i="89"/>
  <c r="BP9" i="89"/>
  <c r="BO9" i="89"/>
  <c r="BN9" i="89"/>
  <c r="U109" i="89" s="1"/>
  <c r="J95" i="89" s="1"/>
  <c r="BM9" i="89"/>
  <c r="BL9" i="89"/>
  <c r="BK9" i="89"/>
  <c r="CH9" i="89" s="1"/>
  <c r="BJ9" i="89"/>
  <c r="BC9" i="89"/>
  <c r="K136" i="89" s="1"/>
  <c r="AZ9" i="89"/>
  <c r="BA9" i="89" s="1"/>
  <c r="AX9" i="89"/>
  <c r="AY9" i="89" s="1"/>
  <c r="AT9" i="89"/>
  <c r="AS9" i="89"/>
  <c r="AR9" i="89"/>
  <c r="AQ9" i="89"/>
  <c r="AP9" i="89"/>
  <c r="AO9" i="89"/>
  <c r="AN9" i="89"/>
  <c r="AM9" i="89"/>
  <c r="CP8" i="89"/>
  <c r="DA8" i="89" s="1"/>
  <c r="CO8" i="89"/>
  <c r="CZ8" i="89" s="1"/>
  <c r="CN8" i="89"/>
  <c r="CM8" i="89"/>
  <c r="CL8" i="89"/>
  <c r="CK8" i="89"/>
  <c r="CJ8" i="89"/>
  <c r="CU8" i="89" s="1"/>
  <c r="CI8" i="89"/>
  <c r="CE8" i="89"/>
  <c r="CE32" i="89" s="1"/>
  <c r="CD8" i="89"/>
  <c r="CD32" i="89" s="1"/>
  <c r="CC8" i="89"/>
  <c r="CB8" i="89"/>
  <c r="CA8" i="89"/>
  <c r="BZ8" i="89"/>
  <c r="BY8" i="89"/>
  <c r="BX8" i="89"/>
  <c r="BW8" i="89"/>
  <c r="BV8" i="89"/>
  <c r="BT8" i="89"/>
  <c r="BS8" i="89"/>
  <c r="BR8" i="89"/>
  <c r="BQ8" i="89"/>
  <c r="BP8" i="89"/>
  <c r="BO8" i="89"/>
  <c r="BN8" i="89"/>
  <c r="BM8" i="89"/>
  <c r="BL8" i="89"/>
  <c r="BK8" i="89"/>
  <c r="CH8" i="89" s="1"/>
  <c r="BJ8" i="89"/>
  <c r="BC8" i="89"/>
  <c r="K135" i="89" s="1"/>
  <c r="AZ8" i="89"/>
  <c r="BA8" i="89" s="1"/>
  <c r="AX8" i="89"/>
  <c r="AY8" i="89" s="1"/>
  <c r="AT8" i="89"/>
  <c r="AS8" i="89"/>
  <c r="AR8" i="89"/>
  <c r="AQ8" i="89"/>
  <c r="AP8" i="89"/>
  <c r="AO8" i="89"/>
  <c r="AN8" i="89"/>
  <c r="AM8" i="89"/>
  <c r="AL8" i="89"/>
  <c r="CZ7" i="89"/>
  <c r="CP7" i="89"/>
  <c r="CO7" i="89"/>
  <c r="CN7" i="89"/>
  <c r="CM7" i="89"/>
  <c r="CL7" i="89"/>
  <c r="CK7" i="89"/>
  <c r="CJ7" i="89"/>
  <c r="CI7" i="89"/>
  <c r="CE7" i="89"/>
  <c r="CD7" i="89"/>
  <c r="CC7" i="89"/>
  <c r="CY7" i="89" s="1"/>
  <c r="CB7" i="89"/>
  <c r="CX7" i="89" s="1"/>
  <c r="CA7" i="89"/>
  <c r="CW7" i="89" s="1"/>
  <c r="BZ7" i="89"/>
  <c r="CV7" i="89" s="1"/>
  <c r="BY7" i="89"/>
  <c r="CU7" i="89" s="1"/>
  <c r="BX7" i="89"/>
  <c r="CT7" i="89" s="1"/>
  <c r="BW7" i="89"/>
  <c r="BV7" i="89"/>
  <c r="AK7" i="89" s="1"/>
  <c r="BT7" i="89"/>
  <c r="BS7" i="89"/>
  <c r="BR7" i="89"/>
  <c r="BQ7" i="89"/>
  <c r="BP7" i="89"/>
  <c r="BO7" i="89"/>
  <c r="BN7" i="89"/>
  <c r="BM7" i="89"/>
  <c r="BL7" i="89"/>
  <c r="BK7" i="89"/>
  <c r="CH7" i="89" s="1"/>
  <c r="BJ7" i="89"/>
  <c r="CG7" i="89" s="1"/>
  <c r="BC7" i="89"/>
  <c r="K134" i="89" s="1"/>
  <c r="AZ7" i="89"/>
  <c r="AX7" i="89"/>
  <c r="AY7" i="89" s="1"/>
  <c r="AT7" i="89"/>
  <c r="AS7" i="89"/>
  <c r="AR7" i="89"/>
  <c r="AQ7" i="89"/>
  <c r="AP7" i="89"/>
  <c r="AO7" i="89"/>
  <c r="AN7" i="89"/>
  <c r="AM7" i="89"/>
  <c r="CP6" i="89"/>
  <c r="DA6" i="89" s="1"/>
  <c r="CO6" i="89"/>
  <c r="CZ6" i="89" s="1"/>
  <c r="CN6" i="89"/>
  <c r="CM6" i="89"/>
  <c r="CL6" i="89"/>
  <c r="CK6" i="89"/>
  <c r="CJ6" i="89"/>
  <c r="CI6" i="89"/>
  <c r="CE6" i="89"/>
  <c r="CD6" i="89"/>
  <c r="CC6" i="89"/>
  <c r="CB6" i="89"/>
  <c r="CX6" i="89" s="1"/>
  <c r="CA6" i="89"/>
  <c r="BZ6" i="89"/>
  <c r="BY6" i="89"/>
  <c r="BX6" i="89"/>
  <c r="BW6" i="89"/>
  <c r="AL6" i="89" s="1"/>
  <c r="BV6" i="89"/>
  <c r="BT6" i="89"/>
  <c r="BS6" i="89"/>
  <c r="BR6" i="89"/>
  <c r="BQ6" i="89"/>
  <c r="BP6" i="89"/>
  <c r="BO6" i="89"/>
  <c r="BN6" i="89"/>
  <c r="BM6" i="89"/>
  <c r="BL6" i="89"/>
  <c r="BK6" i="89"/>
  <c r="AK6" i="89" s="1"/>
  <c r="BJ6" i="89"/>
  <c r="CG6" i="89" s="1"/>
  <c r="BC6" i="89"/>
  <c r="K133" i="89" s="1"/>
  <c r="AZ6" i="89"/>
  <c r="BA6" i="89" s="1"/>
  <c r="AX6" i="89"/>
  <c r="AT6" i="89"/>
  <c r="AS6" i="89"/>
  <c r="AR6" i="89"/>
  <c r="AQ6" i="89"/>
  <c r="AP6" i="89"/>
  <c r="AO6" i="89"/>
  <c r="AN6" i="89"/>
  <c r="AM6" i="89"/>
  <c r="CV5" i="89"/>
  <c r="CP5" i="89"/>
  <c r="CO5" i="89"/>
  <c r="CZ5" i="89" s="1"/>
  <c r="CN5" i="89"/>
  <c r="CY5" i="89" s="1"/>
  <c r="CM5" i="89"/>
  <c r="CX5" i="89" s="1"/>
  <c r="CL5" i="89"/>
  <c r="CW5" i="89" s="1"/>
  <c r="CK5" i="89"/>
  <c r="CJ5" i="89"/>
  <c r="CI5" i="89"/>
  <c r="CE5" i="89"/>
  <c r="CD5" i="89"/>
  <c r="CC5" i="89"/>
  <c r="CB5" i="89"/>
  <c r="CA5" i="89"/>
  <c r="BZ5" i="89"/>
  <c r="BY5" i="89"/>
  <c r="BX5" i="89"/>
  <c r="BW5" i="89"/>
  <c r="BV5" i="89"/>
  <c r="BT5" i="89"/>
  <c r="BS5" i="89"/>
  <c r="BR5" i="89"/>
  <c r="BQ5" i="89"/>
  <c r="BP5" i="89"/>
  <c r="BO5" i="89"/>
  <c r="BN5" i="89"/>
  <c r="BM5" i="89"/>
  <c r="BL5" i="89"/>
  <c r="BK5" i="89"/>
  <c r="CH5" i="89" s="1"/>
  <c r="BJ5" i="89"/>
  <c r="CG5" i="89" s="1"/>
  <c r="BC5" i="89"/>
  <c r="K132" i="89" s="1"/>
  <c r="AZ5" i="89"/>
  <c r="AX5" i="89"/>
  <c r="I132" i="89" s="1"/>
  <c r="AT5" i="89"/>
  <c r="AS5" i="89"/>
  <c r="AR5" i="89"/>
  <c r="AQ5" i="89"/>
  <c r="AP5" i="89"/>
  <c r="AO5" i="89"/>
  <c r="AN5" i="89"/>
  <c r="AM5" i="89"/>
  <c r="AL5" i="89"/>
  <c r="AK5" i="89"/>
  <c r="CP4" i="89"/>
  <c r="CO4" i="89"/>
  <c r="CN4" i="89"/>
  <c r="CM4" i="89"/>
  <c r="CL4" i="89"/>
  <c r="CW4" i="89" s="1"/>
  <c r="CK4" i="89"/>
  <c r="CV4" i="89" s="1"/>
  <c r="CJ4" i="89"/>
  <c r="CU4" i="89" s="1"/>
  <c r="CI4" i="89"/>
  <c r="CE4" i="89"/>
  <c r="CD4" i="89"/>
  <c r="CC4" i="89"/>
  <c r="CB4" i="89"/>
  <c r="CA4" i="89"/>
  <c r="BZ4" i="89"/>
  <c r="BY4" i="89"/>
  <c r="BX4" i="89"/>
  <c r="BW4" i="89"/>
  <c r="BV4" i="89"/>
  <c r="AK4" i="89" s="1"/>
  <c r="BT4" i="89"/>
  <c r="BS4" i="89"/>
  <c r="BR4" i="89"/>
  <c r="BQ4" i="89"/>
  <c r="BQ33" i="89" s="1"/>
  <c r="BP4" i="89"/>
  <c r="BO4" i="89"/>
  <c r="BN4" i="89"/>
  <c r="BM4" i="89"/>
  <c r="BL4" i="89"/>
  <c r="BK4" i="89"/>
  <c r="CH4" i="89" s="1"/>
  <c r="BJ4" i="89"/>
  <c r="CG4" i="89" s="1"/>
  <c r="BC4" i="89"/>
  <c r="K131" i="89" s="1"/>
  <c r="AZ4" i="89"/>
  <c r="BA4" i="89" s="1"/>
  <c r="AX4" i="89"/>
  <c r="AY4" i="89" s="1"/>
  <c r="AT4" i="89"/>
  <c r="AS4" i="89"/>
  <c r="AR4" i="89"/>
  <c r="AQ4" i="89"/>
  <c r="AP4" i="89"/>
  <c r="AO4" i="89"/>
  <c r="AN4" i="89"/>
  <c r="AM4" i="89"/>
  <c r="CP3" i="89"/>
  <c r="CO3" i="89"/>
  <c r="CN3" i="89"/>
  <c r="CM3" i="89"/>
  <c r="CL3" i="89"/>
  <c r="CK3" i="89"/>
  <c r="CJ3" i="89"/>
  <c r="CI3" i="89"/>
  <c r="CE3" i="89"/>
  <c r="CD3" i="89"/>
  <c r="CC3" i="89"/>
  <c r="CC32" i="89" s="1"/>
  <c r="CB3" i="89"/>
  <c r="CA3" i="89"/>
  <c r="BZ3" i="89"/>
  <c r="BY3" i="89"/>
  <c r="BX3" i="89"/>
  <c r="BX32" i="89" s="1"/>
  <c r="BW3" i="89"/>
  <c r="AL3" i="89" s="1"/>
  <c r="BV3" i="89"/>
  <c r="AK3" i="89" s="1"/>
  <c r="BT3" i="89"/>
  <c r="BS3" i="89"/>
  <c r="BR3" i="89"/>
  <c r="BQ3" i="89"/>
  <c r="S112" i="89" s="1"/>
  <c r="BP3" i="89"/>
  <c r="BP33" i="89" s="1"/>
  <c r="BO3" i="89"/>
  <c r="BN3" i="89"/>
  <c r="BM3" i="89"/>
  <c r="BM33" i="89" s="1"/>
  <c r="BL3" i="89"/>
  <c r="BL35" i="89" s="1"/>
  <c r="BK3" i="89"/>
  <c r="BK35" i="89" s="1"/>
  <c r="BJ3" i="89"/>
  <c r="BC3" i="89"/>
  <c r="K130" i="89" s="1"/>
  <c r="AZ3" i="89"/>
  <c r="BA3" i="89" s="1"/>
  <c r="AX3" i="89"/>
  <c r="I130" i="89" s="1"/>
  <c r="AT3" i="89"/>
  <c r="AS3" i="89"/>
  <c r="AR3" i="89"/>
  <c r="AQ3" i="89"/>
  <c r="AP3" i="89"/>
  <c r="AO3" i="89"/>
  <c r="AN3" i="89"/>
  <c r="AM3" i="89"/>
  <c r="CT4" i="89" l="1"/>
  <c r="CT5" i="89"/>
  <c r="CT8" i="89"/>
  <c r="CT11" i="89"/>
  <c r="CT16" i="89"/>
  <c r="CT17" i="89"/>
  <c r="CT19" i="89"/>
  <c r="CT21" i="89"/>
  <c r="CT23" i="89"/>
  <c r="CT24" i="89"/>
  <c r="CT25" i="89"/>
  <c r="CT28" i="89"/>
  <c r="BB20" i="89"/>
  <c r="J147" i="89" s="1"/>
  <c r="BB27" i="89"/>
  <c r="J154" i="89" s="1"/>
  <c r="H132" i="89"/>
  <c r="BA5" i="89"/>
  <c r="H134" i="89"/>
  <c r="BA7" i="89"/>
  <c r="H141" i="89"/>
  <c r="BA14" i="89"/>
  <c r="I151" i="89"/>
  <c r="AY24" i="89"/>
  <c r="BA24" i="89"/>
  <c r="H151" i="89"/>
  <c r="I155" i="89"/>
  <c r="AY28" i="89"/>
  <c r="H155" i="89"/>
  <c r="BA28" i="89"/>
  <c r="I131" i="89"/>
  <c r="I156" i="89"/>
  <c r="BK34" i="89"/>
  <c r="BV36" i="89"/>
  <c r="H135" i="89"/>
  <c r="CH6" i="89"/>
  <c r="CS6" i="89" s="1"/>
  <c r="AY11" i="89"/>
  <c r="AY22" i="89"/>
  <c r="AK28" i="89"/>
  <c r="I135" i="89"/>
  <c r="H136" i="89"/>
  <c r="I136" i="89"/>
  <c r="U107" i="89"/>
  <c r="H95" i="89" s="1"/>
  <c r="AL9" i="89"/>
  <c r="H140" i="89"/>
  <c r="BX35" i="89"/>
  <c r="AK21" i="89"/>
  <c r="CH3" i="89"/>
  <c r="CS3" i="89" s="1"/>
  <c r="BB13" i="89"/>
  <c r="J140" i="89" s="1"/>
  <c r="BW35" i="89"/>
  <c r="R107" i="89" s="1"/>
  <c r="H94" i="89" s="1"/>
  <c r="CS4" i="89"/>
  <c r="CG22" i="89"/>
  <c r="Y34" i="89"/>
  <c r="BV37" i="89"/>
  <c r="BV34" i="89"/>
  <c r="P106" i="89" s="1"/>
  <c r="G100" i="89" s="1"/>
  <c r="CG26" i="89"/>
  <c r="CU5" i="89"/>
  <c r="AY23" i="89"/>
  <c r="Z34" i="89"/>
  <c r="I141" i="89"/>
  <c r="BW37" i="89"/>
  <c r="CH28" i="89"/>
  <c r="CS28" i="89" s="1"/>
  <c r="CH17" i="89"/>
  <c r="CS17" i="89" s="1"/>
  <c r="CH21" i="89"/>
  <c r="CS21" i="89" s="1"/>
  <c r="AY3" i="89"/>
  <c r="CT6" i="89"/>
  <c r="AK9" i="89"/>
  <c r="CT10" i="89"/>
  <c r="BJ35" i="89"/>
  <c r="S105" i="89" s="1"/>
  <c r="F93" i="89" s="1"/>
  <c r="BA22" i="89"/>
  <c r="AA34" i="89"/>
  <c r="CT30" i="89"/>
  <c r="H145" i="89"/>
  <c r="BJ36" i="89"/>
  <c r="U105" i="89" s="1"/>
  <c r="F95" i="89" s="1"/>
  <c r="CH15" i="89"/>
  <c r="CS15" i="89" s="1"/>
  <c r="AY20" i="89"/>
  <c r="I145" i="89"/>
  <c r="CS7" i="89"/>
  <c r="AK8" i="89"/>
  <c r="CG9" i="89"/>
  <c r="CG17" i="89"/>
  <c r="CG18" i="89"/>
  <c r="BK33" i="89"/>
  <c r="CG3" i="89"/>
  <c r="R108" i="89"/>
  <c r="I94" i="89" s="1"/>
  <c r="CT22" i="89"/>
  <c r="CG12" i="89"/>
  <c r="CT15" i="89"/>
  <c r="BA16" i="89"/>
  <c r="AL7" i="89"/>
  <c r="BB7" i="89" s="1"/>
  <c r="J134" i="89" s="1"/>
  <c r="CH12" i="89"/>
  <c r="CS12" i="89" s="1"/>
  <c r="BB21" i="89"/>
  <c r="J148" i="89" s="1"/>
  <c r="CU21" i="89"/>
  <c r="V106" i="89"/>
  <c r="G98" i="89" s="1"/>
  <c r="BA39" i="89"/>
  <c r="I161" i="89" s="1"/>
  <c r="H150" i="89"/>
  <c r="BX34" i="89"/>
  <c r="P108" i="89" s="1"/>
  <c r="I100" i="89" s="1"/>
  <c r="BW34" i="89"/>
  <c r="CG8" i="89"/>
  <c r="CS25" i="89"/>
  <c r="BB19" i="89"/>
  <c r="J146" i="89" s="1"/>
  <c r="BV35" i="89"/>
  <c r="R106" i="89" s="1"/>
  <c r="G94" i="89" s="1"/>
  <c r="BB14" i="89"/>
  <c r="J141" i="89" s="1"/>
  <c r="AL4" i="89"/>
  <c r="BB4" i="89" s="1"/>
  <c r="J131" i="89" s="1"/>
  <c r="BA17" i="89"/>
  <c r="BJ34" i="89"/>
  <c r="Q105" i="89" s="1"/>
  <c r="F99" i="89" s="1"/>
  <c r="H34" i="89"/>
  <c r="BJ37" i="89"/>
  <c r="W105" i="89" s="1"/>
  <c r="F97" i="89" s="1"/>
  <c r="H130" i="89"/>
  <c r="CS11" i="89"/>
  <c r="AK12" i="89"/>
  <c r="W106" i="89"/>
  <c r="G97" i="89" s="1"/>
  <c r="I34" i="89"/>
  <c r="CG24" i="89"/>
  <c r="BJ32" i="89"/>
  <c r="BW36" i="89"/>
  <c r="AL12" i="89"/>
  <c r="W107" i="89"/>
  <c r="H97" i="89" s="1"/>
  <c r="J34" i="89"/>
  <c r="CH24" i="89"/>
  <c r="CS24" i="89" s="1"/>
  <c r="BK31" i="89"/>
  <c r="H131" i="89"/>
  <c r="H156" i="89"/>
  <c r="BL34" i="89"/>
  <c r="Q107" i="89" s="1"/>
  <c r="H99" i="89" s="1"/>
  <c r="T108" i="89"/>
  <c r="I96" i="89" s="1"/>
  <c r="V113" i="89"/>
  <c r="V114" i="89"/>
  <c r="S113" i="89"/>
  <c r="W109" i="89"/>
  <c r="J97" i="89" s="1"/>
  <c r="W110" i="89"/>
  <c r="K97" i="89" s="1"/>
  <c r="S114" i="89"/>
  <c r="W114" i="89"/>
  <c r="U111" i="89"/>
  <c r="Q115" i="89"/>
  <c r="CX28" i="89"/>
  <c r="CS26" i="89"/>
  <c r="CY28" i="89"/>
  <c r="BB28" i="89"/>
  <c r="J155" i="89" s="1"/>
  <c r="CT26" i="89"/>
  <c r="CU26" i="89"/>
  <c r="DA28" i="89"/>
  <c r="BB30" i="89"/>
  <c r="J157" i="89" s="1"/>
  <c r="CV26" i="89"/>
  <c r="BB29" i="89"/>
  <c r="J156" i="89" s="1"/>
  <c r="BB26" i="89"/>
  <c r="J153" i="89" s="1"/>
  <c r="CW26" i="89"/>
  <c r="CX26" i="89"/>
  <c r="CS27" i="89"/>
  <c r="CY29" i="89"/>
  <c r="CY26" i="89"/>
  <c r="CT27" i="89"/>
  <c r="CZ29" i="89"/>
  <c r="CU27" i="89"/>
  <c r="DA29" i="89"/>
  <c r="CV27" i="89"/>
  <c r="BB25" i="89"/>
  <c r="J152" i="89" s="1"/>
  <c r="CT12" i="89"/>
  <c r="CZ14" i="89"/>
  <c r="CS19" i="89"/>
  <c r="DA21" i="89"/>
  <c r="CV12" i="89"/>
  <c r="BB15" i="89"/>
  <c r="J142" i="89" s="1"/>
  <c r="CU19" i="89"/>
  <c r="BB22" i="89"/>
  <c r="J149" i="89" s="1"/>
  <c r="CW12" i="89"/>
  <c r="CW15" i="89"/>
  <c r="CW19" i="89"/>
  <c r="CS13" i="89"/>
  <c r="CX15" i="89"/>
  <c r="CX19" i="89"/>
  <c r="CT13" i="89"/>
  <c r="CY15" i="89"/>
  <c r="CX22" i="89"/>
  <c r="CU13" i="89"/>
  <c r="CZ15" i="89"/>
  <c r="CY22" i="89"/>
  <c r="CS20" i="89"/>
  <c r="CZ22" i="89"/>
  <c r="CW13" i="89"/>
  <c r="CT20" i="89"/>
  <c r="BB8" i="89"/>
  <c r="J135" i="89" s="1"/>
  <c r="CI33" i="89" a="1"/>
  <c r="CI33" i="89" s="1"/>
  <c r="K43" i="89" s="1"/>
  <c r="DA7" i="89"/>
  <c r="CV8" i="89"/>
  <c r="CW33" i="89"/>
  <c r="CW36" i="89" s="1"/>
  <c r="CW8" i="89"/>
  <c r="CP32" i="89" a="1"/>
  <c r="CP32" i="89" s="1"/>
  <c r="C50" i="89" s="1"/>
  <c r="CM32" i="89" a="1"/>
  <c r="CM32" i="89" s="1"/>
  <c r="C47" i="89" s="1"/>
  <c r="CX8" i="89"/>
  <c r="CY8" i="89"/>
  <c r="CU6" i="89"/>
  <c r="CV6" i="89"/>
  <c r="BB10" i="89"/>
  <c r="J137" i="89" s="1"/>
  <c r="BB11" i="89"/>
  <c r="J138" i="89" s="1"/>
  <c r="BB6" i="89"/>
  <c r="J133" i="89" s="1"/>
  <c r="CW6" i="89"/>
  <c r="BB9" i="89"/>
  <c r="J136" i="89" s="1"/>
  <c r="CY6" i="89"/>
  <c r="CY9" i="89"/>
  <c r="U106" i="89"/>
  <c r="G95" i="89" s="1"/>
  <c r="BB18" i="89"/>
  <c r="J145" i="89" s="1"/>
  <c r="W113" i="89"/>
  <c r="Q113" i="89"/>
  <c r="CY24" i="89"/>
  <c r="I153" i="89"/>
  <c r="AY26" i="89"/>
  <c r="DA18" i="89"/>
  <c r="BL31" i="89"/>
  <c r="BO33" i="89"/>
  <c r="S110" i="89"/>
  <c r="K93" i="89" s="1"/>
  <c r="BO31" i="89"/>
  <c r="BO32" i="89"/>
  <c r="CV33" i="89"/>
  <c r="CV36" i="89" s="1"/>
  <c r="CV3" i="89"/>
  <c r="CK31" i="89"/>
  <c r="CK33" i="89" a="1"/>
  <c r="CK33" i="89" s="1"/>
  <c r="K45" i="89" s="1"/>
  <c r="CK32" i="89" a="1"/>
  <c r="CK32" i="89" s="1"/>
  <c r="C45" i="89" s="1"/>
  <c r="BA20" i="89"/>
  <c r="H147" i="89"/>
  <c r="CS22" i="89"/>
  <c r="P107" i="89"/>
  <c r="H100" i="89" s="1"/>
  <c r="CO32" i="89" a="1"/>
  <c r="CO32" i="89" s="1"/>
  <c r="C49" i="89" s="1"/>
  <c r="CV10" i="89"/>
  <c r="CU16" i="89"/>
  <c r="V111" i="89"/>
  <c r="BA27" i="89"/>
  <c r="P112" i="89"/>
  <c r="CS29" i="89"/>
  <c r="BB3" i="89"/>
  <c r="J130" i="89" s="1"/>
  <c r="BT32" i="89"/>
  <c r="CP33" i="89" a="1"/>
  <c r="CP33" i="89" s="1"/>
  <c r="K50" i="89" s="1"/>
  <c r="CW10" i="89"/>
  <c r="V112" i="89"/>
  <c r="CT29" i="89"/>
  <c r="BB24" i="89"/>
  <c r="J151" i="89" s="1"/>
  <c r="CN32" i="89" a="1"/>
  <c r="CN32" i="89" s="1"/>
  <c r="C48" i="89" s="1"/>
  <c r="DA25" i="89"/>
  <c r="BV32" i="89"/>
  <c r="T106" i="89"/>
  <c r="G96" i="89" s="1"/>
  <c r="U112" i="89"/>
  <c r="BA45" i="89"/>
  <c r="H161" i="89" s="1"/>
  <c r="V108" i="89"/>
  <c r="I98" i="89" s="1"/>
  <c r="P114" i="89"/>
  <c r="P111" i="89"/>
  <c r="BW32" i="89"/>
  <c r="CX4" i="89"/>
  <c r="T107" i="89"/>
  <c r="H96" i="89" s="1"/>
  <c r="U113" i="89"/>
  <c r="CU23" i="89"/>
  <c r="BR33" i="89"/>
  <c r="CY4" i="89"/>
  <c r="U114" i="89"/>
  <c r="CV23" i="89"/>
  <c r="V115" i="89"/>
  <c r="CT9" i="89"/>
  <c r="CI31" i="89"/>
  <c r="BY32" i="89"/>
  <c r="BS33" i="89"/>
  <c r="CZ33" i="89"/>
  <c r="CZ36" i="89" s="1"/>
  <c r="AY6" i="89"/>
  <c r="I133" i="89"/>
  <c r="T109" i="89"/>
  <c r="J96" i="89" s="1"/>
  <c r="U115" i="89"/>
  <c r="BL33" i="89"/>
  <c r="CS9" i="89"/>
  <c r="CU33" i="89"/>
  <c r="CU36" i="89" s="1"/>
  <c r="CU3" i="89"/>
  <c r="CJ32" i="89" a="1"/>
  <c r="CJ32" i="89" s="1"/>
  <c r="C44" i="89" s="1"/>
  <c r="CJ31" i="89"/>
  <c r="DA33" i="89"/>
  <c r="DA36" i="89" s="1"/>
  <c r="T110" i="89"/>
  <c r="K96" i="89" s="1"/>
  <c r="BB16" i="89"/>
  <c r="J143" i="89" s="1"/>
  <c r="CJ33" i="89" a="1"/>
  <c r="CJ33" i="89" s="1"/>
  <c r="K44" i="89" s="1"/>
  <c r="U108" i="89"/>
  <c r="I95" i="89" s="1"/>
  <c r="BM31" i="89"/>
  <c r="BN33" i="89"/>
  <c r="S109" i="89"/>
  <c r="J93" i="89" s="1"/>
  <c r="BN32" i="89"/>
  <c r="BN31" i="89"/>
  <c r="BT33" i="89"/>
  <c r="BK32" i="89"/>
  <c r="CA32" i="89"/>
  <c r="BV33" i="89"/>
  <c r="BB5" i="89"/>
  <c r="J132" i="89" s="1"/>
  <c r="BL32" i="89"/>
  <c r="CH32" i="89" a="1"/>
  <c r="CH32" i="89" s="1"/>
  <c r="C42" i="89" s="1"/>
  <c r="T111" i="89"/>
  <c r="CW17" i="89"/>
  <c r="W108" i="89"/>
  <c r="I97" i="89" s="1"/>
  <c r="CV30" i="89"/>
  <c r="CB32" i="89"/>
  <c r="CY11" i="89"/>
  <c r="CX17" i="89"/>
  <c r="CW30" i="89"/>
  <c r="CX36" i="89"/>
  <c r="CZ11" i="89"/>
  <c r="BB23" i="89"/>
  <c r="J150" i="89" s="1"/>
  <c r="CY33" i="89"/>
  <c r="CY36" i="89" s="1"/>
  <c r="BZ32" i="89"/>
  <c r="BM32" i="89"/>
  <c r="CD31" i="89"/>
  <c r="AY13" i="89"/>
  <c r="W111" i="89"/>
  <c r="BJ31" i="89"/>
  <c r="CE31" i="89"/>
  <c r="DA5" i="89"/>
  <c r="BB17" i="89"/>
  <c r="J144" i="89" s="1"/>
  <c r="W112" i="89"/>
  <c r="Q112" i="89"/>
  <c r="CX24" i="89"/>
  <c r="CL33" i="89" a="1"/>
  <c r="CL33" i="89" s="1"/>
  <c r="K46" i="89" s="1"/>
  <c r="R109" i="89"/>
  <c r="J94" i="89" s="1"/>
  <c r="V109" i="89"/>
  <c r="J98" i="89" s="1"/>
  <c r="H146" i="89"/>
  <c r="AY5" i="89"/>
  <c r="AY25" i="89"/>
  <c r="CV25" i="89"/>
  <c r="BP31" i="89"/>
  <c r="BA12" i="89"/>
  <c r="BQ31" i="89"/>
  <c r="CM31" i="89"/>
  <c r="CI32" i="89" a="1"/>
  <c r="CI32" i="89" s="1"/>
  <c r="C43" i="89" s="1"/>
  <c r="BX33" i="89"/>
  <c r="CM33" i="89" a="1"/>
  <c r="CM33" i="89" s="1"/>
  <c r="K47" i="89" s="1"/>
  <c r="Q106" i="89"/>
  <c r="G99" i="89" s="1"/>
  <c r="R111" i="89"/>
  <c r="BA25" i="89"/>
  <c r="AX43" i="89" s="1"/>
  <c r="BR31" i="89"/>
  <c r="CN31" i="89"/>
  <c r="BP32" i="89"/>
  <c r="BY33" i="89"/>
  <c r="R112" i="89"/>
  <c r="CL31" i="89"/>
  <c r="BW33" i="89"/>
  <c r="R110" i="89"/>
  <c r="K94" i="89" s="1"/>
  <c r="BS31" i="89"/>
  <c r="CO31" i="89"/>
  <c r="BQ32" i="89"/>
  <c r="BZ33" i="89"/>
  <c r="CN33" i="89" a="1"/>
  <c r="CN33" i="89" s="1"/>
  <c r="K48" i="89" s="1"/>
  <c r="Q108" i="89"/>
  <c r="I99" i="89" s="1"/>
  <c r="R113" i="89"/>
  <c r="H137" i="89"/>
  <c r="H142" i="89"/>
  <c r="H157" i="89"/>
  <c r="CS5" i="89"/>
  <c r="CZ27" i="89"/>
  <c r="P113" i="89"/>
  <c r="CT3" i="89"/>
  <c r="BA11" i="89"/>
  <c r="AY17" i="89"/>
  <c r="BT31" i="89"/>
  <c r="CP31" i="89"/>
  <c r="BR32" i="89"/>
  <c r="CA33" i="89"/>
  <c r="Q109" i="89"/>
  <c r="J99" i="89" s="1"/>
  <c r="R114" i="89"/>
  <c r="I137" i="89"/>
  <c r="I142" i="89"/>
  <c r="I157" i="89"/>
  <c r="P115" i="89"/>
  <c r="I146" i="89"/>
  <c r="BV31" i="89"/>
  <c r="BS32" i="89"/>
  <c r="CB33" i="89"/>
  <c r="CO33" i="89" a="1"/>
  <c r="CO33" i="89" s="1"/>
  <c r="K49" i="89" s="1"/>
  <c r="Q110" i="89"/>
  <c r="K99" i="89" s="1"/>
  <c r="R115" i="89"/>
  <c r="BW31" i="89"/>
  <c r="CC33" i="89"/>
  <c r="Q111" i="89"/>
  <c r="S106" i="89"/>
  <c r="G93" i="89" s="1"/>
  <c r="V107" i="89"/>
  <c r="H98" i="89" s="1"/>
  <c r="CW3" i="89"/>
  <c r="CZ4" i="89"/>
  <c r="AY16" i="89"/>
  <c r="BX31" i="89"/>
  <c r="CL32" i="89" a="1"/>
  <c r="CL32" i="89" s="1"/>
  <c r="C46" i="89" s="1"/>
  <c r="CD33" i="89"/>
  <c r="S107" i="89"/>
  <c r="H93" i="89" s="1"/>
  <c r="H133" i="89"/>
  <c r="H148" i="89"/>
  <c r="H153" i="89"/>
  <c r="CX3" i="89"/>
  <c r="DA4" i="89"/>
  <c r="CS8" i="89"/>
  <c r="BY31" i="89"/>
  <c r="BJ33" i="89"/>
  <c r="CE33" i="89"/>
  <c r="S108" i="89"/>
  <c r="I93" i="89" s="1"/>
  <c r="T113" i="89"/>
  <c r="I148" i="89"/>
  <c r="CY3" i="89"/>
  <c r="BZ31" i="89"/>
  <c r="Q114" i="89"/>
  <c r="T114" i="89"/>
  <c r="CZ3" i="89"/>
  <c r="CA31" i="89"/>
  <c r="CS33" i="89"/>
  <c r="CS36" i="89" s="1"/>
  <c r="T115" i="89"/>
  <c r="DA3" i="89"/>
  <c r="CB31" i="89"/>
  <c r="CT33" i="89"/>
  <c r="CT36" i="89" s="1"/>
  <c r="S111" i="89"/>
  <c r="CC31" i="89"/>
  <c r="I134" i="89"/>
  <c r="I139" i="89"/>
  <c r="I154" i="89"/>
  <c r="CG33" i="89" l="1" a="1"/>
  <c r="CG33" i="89" s="1"/>
  <c r="K41" i="89" s="1"/>
  <c r="AX35" i="89"/>
  <c r="CG32" i="89" a="1"/>
  <c r="CG32" i="89" s="1"/>
  <c r="C41" i="89" s="1"/>
  <c r="BA41" i="89"/>
  <c r="AX41" i="89"/>
  <c r="AY41" i="89"/>
  <c r="AX37" i="89"/>
  <c r="J62" i="89" s="1"/>
  <c r="AZ37" i="89"/>
  <c r="CH33" i="89" a="1"/>
  <c r="CH33" i="89" s="1"/>
  <c r="K42" i="89" s="1"/>
  <c r="BA42" i="89"/>
  <c r="AZ42" i="89"/>
  <c r="AY42" i="89"/>
  <c r="AX42" i="89"/>
  <c r="J64" i="89"/>
  <c r="CR33" i="89"/>
  <c r="CR36" i="89" s="1"/>
  <c r="I38" i="89" s="1"/>
  <c r="CH31" i="89"/>
  <c r="AZ36" i="89"/>
  <c r="H64" i="89" s="1"/>
  <c r="BA37" i="89"/>
  <c r="J65" i="89" s="1"/>
  <c r="CG31" i="89"/>
  <c r="AZ41" i="89"/>
  <c r="AX36" i="89"/>
  <c r="H62" i="89" s="1"/>
  <c r="AY35" i="89"/>
  <c r="F63" i="89" s="1"/>
  <c r="BA38" i="89"/>
  <c r="D65" i="89" s="1"/>
  <c r="BA35" i="89"/>
  <c r="F65" i="89" s="1"/>
  <c r="AZ35" i="89"/>
  <c r="AZ38" i="89" s="1"/>
  <c r="BB12" i="89"/>
  <c r="J139" i="89" s="1"/>
  <c r="AY43" i="89"/>
  <c r="BA36" i="89"/>
  <c r="H65" i="89" s="1"/>
  <c r="AZ43" i="89"/>
  <c r="AY37" i="89"/>
  <c r="AY36" i="89"/>
  <c r="J63" i="89"/>
  <c r="H63" i="89"/>
  <c r="R36" i="89"/>
  <c r="R35" i="89"/>
  <c r="K35" i="89"/>
  <c r="K36" i="89"/>
  <c r="BA43" i="89"/>
  <c r="I36" i="89"/>
  <c r="CY32" i="89"/>
  <c r="CN34" i="89" a="1"/>
  <c r="CN34" i="89" s="1"/>
  <c r="G48" i="89" s="1"/>
  <c r="CR32" i="89"/>
  <c r="CR31" i="89"/>
  <c r="CG34" i="89" a="1"/>
  <c r="CG34" i="89" s="1"/>
  <c r="G41" i="89" s="1"/>
  <c r="P36" i="89"/>
  <c r="P35" i="89"/>
  <c r="L35" i="89"/>
  <c r="L36" i="89"/>
  <c r="N35" i="89"/>
  <c r="N36" i="89"/>
  <c r="O35" i="89"/>
  <c r="O36" i="89"/>
  <c r="CU31" i="89"/>
  <c r="CJ34" i="89" a="1"/>
  <c r="CJ34" i="89" s="1"/>
  <c r="G44" i="89" s="1"/>
  <c r="CU32" i="89"/>
  <c r="M36" i="89"/>
  <c r="M35" i="89"/>
  <c r="AX31" i="89"/>
  <c r="CS31" i="89"/>
  <c r="CS32" i="89"/>
  <c r="CH34" i="89" a="1"/>
  <c r="CH34" i="89" s="1"/>
  <c r="G42" i="89" s="1"/>
  <c r="J35" i="89"/>
  <c r="J36" i="89"/>
  <c r="CM34" i="89" a="1"/>
  <c r="CM34" i="89" s="1"/>
  <c r="G47" i="89" s="1"/>
  <c r="CX31" i="89"/>
  <c r="CT32" i="89"/>
  <c r="CT31" i="89"/>
  <c r="CI34" i="89" a="1"/>
  <c r="CI34" i="89" s="1"/>
  <c r="G43" i="89" s="1"/>
  <c r="CK34" i="89" a="1"/>
  <c r="CK34" i="89" s="1"/>
  <c r="G45" i="89" s="1"/>
  <c r="CV31" i="89"/>
  <c r="CV32" i="89"/>
  <c r="CZ31" i="89"/>
  <c r="CZ32" i="89"/>
  <c r="CO34" i="89" a="1"/>
  <c r="CO34" i="89" s="1"/>
  <c r="G49" i="89" s="1"/>
  <c r="CL34" i="89" a="1"/>
  <c r="CL34" i="89" s="1"/>
  <c r="G46" i="89" s="1"/>
  <c r="CW31" i="89"/>
  <c r="CW32" i="89"/>
  <c r="Q35" i="89"/>
  <c r="Q36" i="89"/>
  <c r="DA31" i="89"/>
  <c r="DA34" i="89" s="1"/>
  <c r="DA32" i="89"/>
  <c r="CP34" i="89" a="1"/>
  <c r="CP34" i="89" s="1"/>
  <c r="G50" i="89" s="1"/>
  <c r="I35" i="89" l="1"/>
  <c r="AZ44" i="89"/>
  <c r="H160" i="89" s="1"/>
  <c r="AY44" i="89"/>
  <c r="H159" i="89" s="1"/>
  <c r="AX44" i="89"/>
  <c r="H158" i="89" s="1"/>
  <c r="CT34" i="89"/>
  <c r="CT35" i="89" s="1"/>
  <c r="CX34" i="89"/>
  <c r="CY34" i="89"/>
  <c r="CZ34" i="89"/>
  <c r="F62" i="89"/>
  <c r="AX38" i="89"/>
  <c r="F64" i="89"/>
  <c r="CV34" i="89"/>
  <c r="CS34" i="89"/>
  <c r="CS35" i="89" s="1"/>
  <c r="CR34" i="89"/>
  <c r="CR35" i="89" s="1"/>
  <c r="CU34" i="89"/>
  <c r="CU35" i="89" s="1"/>
  <c r="AZ31" i="89"/>
  <c r="D59" i="89"/>
  <c r="CW34" i="89"/>
  <c r="AY38" i="89"/>
  <c r="D63" i="89" l="1"/>
  <c r="I159" i="89"/>
  <c r="D62" i="89"/>
  <c r="I158" i="89"/>
  <c r="I160" i="89"/>
  <c r="D64" i="89"/>
  <c r="B45" i="41" l="1"/>
  <c r="B44" i="41"/>
  <c r="B43" i="41"/>
  <c r="AH30" i="41"/>
  <c r="AG30" i="41"/>
  <c r="AF30" i="41"/>
  <c r="AE30" i="41"/>
  <c r="AD30" i="41"/>
  <c r="AC30" i="41"/>
  <c r="AB30" i="41"/>
  <c r="AA30" i="41"/>
  <c r="Z30" i="41"/>
  <c r="Y30" i="41"/>
  <c r="R30" i="41"/>
  <c r="Q30" i="41"/>
  <c r="P30" i="41"/>
  <c r="O30" i="41"/>
  <c r="N30" i="41"/>
  <c r="M30" i="41"/>
  <c r="L30" i="41"/>
  <c r="K30" i="41"/>
  <c r="J30" i="41"/>
  <c r="I30" i="41"/>
  <c r="H30" i="41"/>
  <c r="AH29" i="41"/>
  <c r="AG29" i="41"/>
  <c r="AF29" i="41"/>
  <c r="AE29" i="41"/>
  <c r="AD29" i="41"/>
  <c r="AC29" i="41"/>
  <c r="AB29" i="41"/>
  <c r="AA29" i="41"/>
  <c r="Z29" i="41"/>
  <c r="Y29" i="41"/>
  <c r="R29" i="41"/>
  <c r="Q29" i="41"/>
  <c r="P29" i="41"/>
  <c r="O29" i="41"/>
  <c r="N29" i="41"/>
  <c r="M29" i="41"/>
  <c r="L29" i="41"/>
  <c r="K29" i="41"/>
  <c r="J29" i="41"/>
  <c r="I29" i="41"/>
  <c r="H29" i="41"/>
  <c r="AH28" i="41"/>
  <c r="AG28" i="41"/>
  <c r="AF28" i="41"/>
  <c r="AE28" i="41"/>
  <c r="AD28" i="41"/>
  <c r="AC28" i="41"/>
  <c r="AB28" i="41"/>
  <c r="AA28" i="41"/>
  <c r="Z28" i="41"/>
  <c r="Y28" i="41"/>
  <c r="R28" i="41"/>
  <c r="Q28" i="41"/>
  <c r="P28" i="41"/>
  <c r="O28" i="41"/>
  <c r="N28" i="41"/>
  <c r="M28" i="41"/>
  <c r="L28" i="41"/>
  <c r="K28" i="41"/>
  <c r="J28" i="41"/>
  <c r="I28" i="41"/>
  <c r="H28" i="41"/>
  <c r="CE27" i="41"/>
  <c r="CD27" i="41"/>
  <c r="CC27" i="41"/>
  <c r="CB27" i="41"/>
  <c r="CA27" i="41"/>
  <c r="BZ27" i="41"/>
  <c r="BY27" i="41"/>
  <c r="BX27" i="41"/>
  <c r="BW27" i="41"/>
  <c r="BV27" i="41"/>
  <c r="BT27" i="41"/>
  <c r="BS27" i="41"/>
  <c r="BR27" i="41"/>
  <c r="BQ27" i="41"/>
  <c r="BP27" i="41"/>
  <c r="BO27" i="41"/>
  <c r="BN27" i="41"/>
  <c r="BM27" i="41"/>
  <c r="BL27" i="41"/>
  <c r="BK27" i="41"/>
  <c r="BJ27" i="41"/>
  <c r="BC27" i="41"/>
  <c r="K135" i="41" s="1"/>
  <c r="AZ27" i="41"/>
  <c r="H135" i="41" s="1"/>
  <c r="AX27" i="41"/>
  <c r="I135" i="41" s="1"/>
  <c r="AT27" i="41"/>
  <c r="AS27" i="41"/>
  <c r="AR27" i="41"/>
  <c r="AQ27" i="41"/>
  <c r="AP27" i="41"/>
  <c r="AO27" i="41"/>
  <c r="AN27" i="41"/>
  <c r="AM27" i="41"/>
  <c r="AL27" i="41"/>
  <c r="CE26" i="41"/>
  <c r="CD26" i="41"/>
  <c r="CC26" i="41"/>
  <c r="CB26" i="41"/>
  <c r="CA26" i="41"/>
  <c r="BZ26" i="41"/>
  <c r="BY26" i="41"/>
  <c r="BX26" i="41"/>
  <c r="BW26" i="41"/>
  <c r="BV26" i="41"/>
  <c r="BT26" i="41"/>
  <c r="BS26" i="41"/>
  <c r="BR26" i="41"/>
  <c r="BQ26" i="41"/>
  <c r="BP26" i="41"/>
  <c r="BO26" i="41"/>
  <c r="BN26" i="41"/>
  <c r="BM26" i="41"/>
  <c r="BL26" i="41"/>
  <c r="BK26" i="41"/>
  <c r="BJ26" i="41"/>
  <c r="BC26" i="41"/>
  <c r="K134" i="41" s="1"/>
  <c r="AZ26" i="41"/>
  <c r="BA26" i="41" s="1"/>
  <c r="AX26" i="41"/>
  <c r="AY26" i="41" s="1"/>
  <c r="AT26" i="41"/>
  <c r="AS26" i="41"/>
  <c r="AR26" i="41"/>
  <c r="AQ26" i="41"/>
  <c r="AP26" i="41"/>
  <c r="AO26" i="41"/>
  <c r="AN26" i="41"/>
  <c r="AM26" i="41"/>
  <c r="CE25" i="41"/>
  <c r="CD25" i="41"/>
  <c r="CC25" i="41"/>
  <c r="CB25" i="41"/>
  <c r="CA25" i="41"/>
  <c r="BZ25" i="41"/>
  <c r="BY25" i="41"/>
  <c r="BX25" i="41"/>
  <c r="BW25" i="41"/>
  <c r="BV25" i="41"/>
  <c r="BT25" i="41"/>
  <c r="BS25" i="41"/>
  <c r="BR25" i="41"/>
  <c r="BQ25" i="41"/>
  <c r="BP25" i="41"/>
  <c r="BO25" i="41"/>
  <c r="BN25" i="41"/>
  <c r="BM25" i="41"/>
  <c r="BL25" i="41"/>
  <c r="BK25" i="41"/>
  <c r="BJ25" i="41"/>
  <c r="BC25" i="41"/>
  <c r="K133" i="41" s="1"/>
  <c r="AZ25" i="41"/>
  <c r="H133" i="41" s="1"/>
  <c r="AX25" i="41"/>
  <c r="I133" i="41" s="1"/>
  <c r="AT25" i="41"/>
  <c r="AS25" i="41"/>
  <c r="AR25" i="41"/>
  <c r="AQ25" i="41"/>
  <c r="AP25" i="41"/>
  <c r="AO25" i="41"/>
  <c r="AN25" i="41"/>
  <c r="AM25" i="41"/>
  <c r="CE24" i="41"/>
  <c r="CD24" i="41"/>
  <c r="CC24" i="41"/>
  <c r="CB24" i="41"/>
  <c r="CA24" i="41"/>
  <c r="BZ24" i="41"/>
  <c r="BY24" i="41"/>
  <c r="BX24" i="41"/>
  <c r="BW24" i="41"/>
  <c r="BV24" i="41"/>
  <c r="BT24" i="41"/>
  <c r="BS24" i="41"/>
  <c r="BR24" i="41"/>
  <c r="BQ24" i="41"/>
  <c r="BP24" i="41"/>
  <c r="BO24" i="41"/>
  <c r="BN24" i="41"/>
  <c r="BM24" i="41"/>
  <c r="BL24" i="41"/>
  <c r="BK24" i="41"/>
  <c r="BJ24" i="41"/>
  <c r="BC24" i="41"/>
  <c r="K132" i="41" s="1"/>
  <c r="AZ24" i="41"/>
  <c r="BA24" i="41" s="1"/>
  <c r="AX24" i="41"/>
  <c r="AT24" i="41"/>
  <c r="AS24" i="41"/>
  <c r="AR24" i="41"/>
  <c r="AQ24" i="41"/>
  <c r="AP24" i="41"/>
  <c r="AO24" i="41"/>
  <c r="AN24" i="41"/>
  <c r="AM24" i="41"/>
  <c r="CE23" i="41"/>
  <c r="CD23" i="41"/>
  <c r="CC23" i="41"/>
  <c r="CB23" i="41"/>
  <c r="CA23" i="41"/>
  <c r="BZ23" i="41"/>
  <c r="BY23" i="41"/>
  <c r="BX23" i="41"/>
  <c r="BW23" i="41"/>
  <c r="BV23" i="41"/>
  <c r="BT23" i="41"/>
  <c r="BS23" i="41"/>
  <c r="BR23" i="41"/>
  <c r="BQ23" i="41"/>
  <c r="BP23" i="41"/>
  <c r="BO23" i="41"/>
  <c r="BN23" i="41"/>
  <c r="BM23" i="41"/>
  <c r="BL23" i="41"/>
  <c r="BK23" i="41"/>
  <c r="BJ23" i="41"/>
  <c r="BC23" i="41"/>
  <c r="K131" i="41" s="1"/>
  <c r="AZ23" i="41"/>
  <c r="H131" i="41" s="1"/>
  <c r="AX23" i="41"/>
  <c r="I131" i="41" s="1"/>
  <c r="AT23" i="41"/>
  <c r="AS23" i="41"/>
  <c r="AR23" i="41"/>
  <c r="AQ23" i="41"/>
  <c r="AP23" i="41"/>
  <c r="AO23" i="41"/>
  <c r="AN23" i="41"/>
  <c r="AM23" i="41"/>
  <c r="CE22" i="41"/>
  <c r="CD22" i="41"/>
  <c r="CC22" i="41"/>
  <c r="CB22" i="41"/>
  <c r="CA22" i="41"/>
  <c r="BZ22" i="41"/>
  <c r="BY22" i="41"/>
  <c r="BX22" i="41"/>
  <c r="BW22" i="41"/>
  <c r="BV22" i="41"/>
  <c r="BT22" i="41"/>
  <c r="BS22" i="41"/>
  <c r="BR22" i="41"/>
  <c r="BQ22" i="41"/>
  <c r="BP22" i="41"/>
  <c r="BO22" i="41"/>
  <c r="BN22" i="41"/>
  <c r="BM22" i="41"/>
  <c r="BL22" i="41"/>
  <c r="BK22" i="41"/>
  <c r="BJ22" i="41"/>
  <c r="BC22" i="41"/>
  <c r="K130" i="41" s="1"/>
  <c r="AZ22" i="41"/>
  <c r="AX22" i="41"/>
  <c r="AY22" i="41" s="1"/>
  <c r="AT22" i="41"/>
  <c r="AS22" i="41"/>
  <c r="AR22" i="41"/>
  <c r="AQ22" i="41"/>
  <c r="AP22" i="41"/>
  <c r="AO22" i="41"/>
  <c r="AN22" i="41"/>
  <c r="AM22" i="41"/>
  <c r="CE21" i="41"/>
  <c r="CD21" i="41"/>
  <c r="CC21" i="41"/>
  <c r="CB21" i="41"/>
  <c r="CA21" i="41"/>
  <c r="BZ21" i="41"/>
  <c r="BY21" i="41"/>
  <c r="BX21" i="41"/>
  <c r="BW21" i="41"/>
  <c r="BV21" i="41"/>
  <c r="BT21" i="41"/>
  <c r="BS21" i="41"/>
  <c r="BR21" i="41"/>
  <c r="BQ21" i="41"/>
  <c r="BP21" i="41"/>
  <c r="BO21" i="41"/>
  <c r="BN21" i="41"/>
  <c r="BM21" i="41"/>
  <c r="BL21" i="41"/>
  <c r="BK21" i="41"/>
  <c r="BJ21" i="41"/>
  <c r="BC21" i="41"/>
  <c r="K129" i="41" s="1"/>
  <c r="AZ21" i="41"/>
  <c r="H129" i="41" s="1"/>
  <c r="AX21" i="41"/>
  <c r="I129" i="41" s="1"/>
  <c r="AT21" i="41"/>
  <c r="AS21" i="41"/>
  <c r="AR21" i="41"/>
  <c r="AQ21" i="41"/>
  <c r="AP21" i="41"/>
  <c r="AO21" i="41"/>
  <c r="AN21" i="41"/>
  <c r="AM21" i="41"/>
  <c r="CE20" i="41"/>
  <c r="CD20" i="41"/>
  <c r="CC20" i="41"/>
  <c r="CB20" i="41"/>
  <c r="CA20" i="41"/>
  <c r="BZ20" i="41"/>
  <c r="BY20" i="41"/>
  <c r="BX20" i="41"/>
  <c r="BW20" i="41"/>
  <c r="BV20" i="41"/>
  <c r="BT20" i="41"/>
  <c r="BS20" i="41"/>
  <c r="BR20" i="41"/>
  <c r="BQ20" i="41"/>
  <c r="BP20" i="41"/>
  <c r="BO20" i="41"/>
  <c r="BN20" i="41"/>
  <c r="BM20" i="41"/>
  <c r="BL20" i="41"/>
  <c r="BK20" i="41"/>
  <c r="BJ20" i="41"/>
  <c r="BC20" i="41"/>
  <c r="K128" i="41" s="1"/>
  <c r="AZ20" i="41"/>
  <c r="BA20" i="41" s="1"/>
  <c r="AX20" i="41"/>
  <c r="AY20" i="41" s="1"/>
  <c r="AT20" i="41"/>
  <c r="AS20" i="41"/>
  <c r="AR20" i="41"/>
  <c r="AQ20" i="41"/>
  <c r="AP20" i="41"/>
  <c r="AO20" i="41"/>
  <c r="AN20" i="41"/>
  <c r="AM20" i="41"/>
  <c r="CE19" i="41"/>
  <c r="CD19" i="41"/>
  <c r="CC19" i="41"/>
  <c r="CB19" i="41"/>
  <c r="CA19" i="41"/>
  <c r="BZ19" i="41"/>
  <c r="BY19" i="41"/>
  <c r="BX19" i="41"/>
  <c r="BW19" i="41"/>
  <c r="BV19" i="41"/>
  <c r="BT19" i="41"/>
  <c r="BS19" i="41"/>
  <c r="BR19" i="41"/>
  <c r="BQ19" i="41"/>
  <c r="BP19" i="41"/>
  <c r="BO19" i="41"/>
  <c r="BN19" i="41"/>
  <c r="BM19" i="41"/>
  <c r="BL19" i="41"/>
  <c r="BK19" i="41"/>
  <c r="BJ19" i="41"/>
  <c r="BC19" i="41"/>
  <c r="K127" i="41" s="1"/>
  <c r="AZ19" i="41"/>
  <c r="H127" i="41" s="1"/>
  <c r="AX19" i="41"/>
  <c r="I127" i="41" s="1"/>
  <c r="AT19" i="41"/>
  <c r="AS19" i="41"/>
  <c r="AR19" i="41"/>
  <c r="AQ19" i="41"/>
  <c r="AP19" i="41"/>
  <c r="AO19" i="41"/>
  <c r="AN19" i="41"/>
  <c r="AM19" i="41"/>
  <c r="CE18" i="41"/>
  <c r="CD18" i="41"/>
  <c r="CC18" i="41"/>
  <c r="CB18" i="41"/>
  <c r="CA18" i="41"/>
  <c r="BZ18" i="41"/>
  <c r="BY18" i="41"/>
  <c r="BX18" i="41"/>
  <c r="BW18" i="41"/>
  <c r="BV18" i="41"/>
  <c r="BT18" i="41"/>
  <c r="BS18" i="41"/>
  <c r="BR18" i="41"/>
  <c r="BQ18" i="41"/>
  <c r="BP18" i="41"/>
  <c r="BO18" i="41"/>
  <c r="BN18" i="41"/>
  <c r="BM18" i="41"/>
  <c r="BL18" i="41"/>
  <c r="BK18" i="41"/>
  <c r="BJ18" i="41"/>
  <c r="BC18" i="41"/>
  <c r="K126" i="41" s="1"/>
  <c r="AZ18" i="41"/>
  <c r="BA18" i="41" s="1"/>
  <c r="AX18" i="41"/>
  <c r="AY18" i="41" s="1"/>
  <c r="AT18" i="41"/>
  <c r="AS18" i="41"/>
  <c r="AR18" i="41"/>
  <c r="AQ18" i="41"/>
  <c r="AP18" i="41"/>
  <c r="AO18" i="41"/>
  <c r="AN18" i="41"/>
  <c r="AM18" i="41"/>
  <c r="CE17" i="41"/>
  <c r="CD17" i="41"/>
  <c r="CC17" i="41"/>
  <c r="CB17" i="41"/>
  <c r="CA17" i="41"/>
  <c r="BZ17" i="41"/>
  <c r="BY17" i="41"/>
  <c r="BX17" i="41"/>
  <c r="BW17" i="41"/>
  <c r="BV17" i="41"/>
  <c r="BT17" i="41"/>
  <c r="BS17" i="41"/>
  <c r="BR17" i="41"/>
  <c r="BQ17" i="41"/>
  <c r="BP17" i="41"/>
  <c r="BO17" i="41"/>
  <c r="BN17" i="41"/>
  <c r="BM17" i="41"/>
  <c r="BL17" i="41"/>
  <c r="BK17" i="41"/>
  <c r="BJ17" i="41"/>
  <c r="BC17" i="41"/>
  <c r="K125" i="41" s="1"/>
  <c r="AZ17" i="41"/>
  <c r="H125" i="41" s="1"/>
  <c r="AX17" i="41"/>
  <c r="I125" i="41" s="1"/>
  <c r="AT17" i="41"/>
  <c r="AS17" i="41"/>
  <c r="AR17" i="41"/>
  <c r="AQ17" i="41"/>
  <c r="AP17" i="41"/>
  <c r="AO17" i="41"/>
  <c r="AN17" i="41"/>
  <c r="AM17" i="41"/>
  <c r="CE16" i="41"/>
  <c r="CD16" i="41"/>
  <c r="CC16" i="41"/>
  <c r="CB16" i="41"/>
  <c r="CA16" i="41"/>
  <c r="BZ16" i="41"/>
  <c r="BY16" i="41"/>
  <c r="BX16" i="41"/>
  <c r="BW16" i="41"/>
  <c r="BV16" i="41"/>
  <c r="BT16" i="41"/>
  <c r="BS16" i="41"/>
  <c r="BR16" i="41"/>
  <c r="BQ16" i="41"/>
  <c r="BP16" i="41"/>
  <c r="BO16" i="41"/>
  <c r="BN16" i="41"/>
  <c r="BM16" i="41"/>
  <c r="BL16" i="41"/>
  <c r="BK16" i="41"/>
  <c r="BJ16" i="41"/>
  <c r="BC16" i="41"/>
  <c r="K124" i="41" s="1"/>
  <c r="AZ16" i="41"/>
  <c r="BA16" i="41" s="1"/>
  <c r="AX16" i="41"/>
  <c r="AT16" i="41"/>
  <c r="AS16" i="41"/>
  <c r="AR16" i="41"/>
  <c r="AQ16" i="41"/>
  <c r="AP16" i="41"/>
  <c r="AO16" i="41"/>
  <c r="AN16" i="41"/>
  <c r="AM16" i="41"/>
  <c r="CE15" i="41"/>
  <c r="CD15" i="41"/>
  <c r="CC15" i="41"/>
  <c r="CB15" i="41"/>
  <c r="CA15" i="41"/>
  <c r="BZ15" i="41"/>
  <c r="BY15" i="41"/>
  <c r="BX15" i="41"/>
  <c r="BW15" i="41"/>
  <c r="BV15" i="41"/>
  <c r="BT15" i="41"/>
  <c r="BS15" i="41"/>
  <c r="BR15" i="41"/>
  <c r="BQ15" i="41"/>
  <c r="BP15" i="41"/>
  <c r="BO15" i="41"/>
  <c r="BN15" i="41"/>
  <c r="BM15" i="41"/>
  <c r="BL15" i="41"/>
  <c r="AL15" i="41" s="1"/>
  <c r="BK15" i="41"/>
  <c r="BJ15" i="41"/>
  <c r="BC15" i="41"/>
  <c r="K123" i="41" s="1"/>
  <c r="AZ15" i="41"/>
  <c r="H123" i="41" s="1"/>
  <c r="AX15" i="41"/>
  <c r="I123" i="41" s="1"/>
  <c r="AT15" i="41"/>
  <c r="AS15" i="41"/>
  <c r="AR15" i="41"/>
  <c r="AQ15" i="41"/>
  <c r="AP15" i="41"/>
  <c r="AO15" i="41"/>
  <c r="AN15" i="41"/>
  <c r="AM15" i="41"/>
  <c r="CE14" i="41"/>
  <c r="CD14" i="41"/>
  <c r="CC14" i="41"/>
  <c r="CB14" i="41"/>
  <c r="CA14" i="41"/>
  <c r="BZ14" i="41"/>
  <c r="BY14" i="41"/>
  <c r="BX14" i="41"/>
  <c r="BW14" i="41"/>
  <c r="BV14" i="41"/>
  <c r="BT14" i="41"/>
  <c r="BS14" i="41"/>
  <c r="BR14" i="41"/>
  <c r="BQ14" i="41"/>
  <c r="BP14" i="41"/>
  <c r="BO14" i="41"/>
  <c r="BN14" i="41"/>
  <c r="BM14" i="41"/>
  <c r="BL14" i="41"/>
  <c r="BK14" i="41"/>
  <c r="BJ14" i="41"/>
  <c r="BC14" i="41"/>
  <c r="K122" i="41" s="1"/>
  <c r="AZ14" i="41"/>
  <c r="AX14" i="41"/>
  <c r="I122" i="41" s="1"/>
  <c r="AT14" i="41"/>
  <c r="AS14" i="41"/>
  <c r="AR14" i="41"/>
  <c r="AQ14" i="41"/>
  <c r="AP14" i="41"/>
  <c r="AO14" i="41"/>
  <c r="AN14" i="41"/>
  <c r="AM14" i="41"/>
  <c r="CE13" i="41"/>
  <c r="CD13" i="41"/>
  <c r="CC13" i="41"/>
  <c r="CB13" i="41"/>
  <c r="CA13" i="41"/>
  <c r="BZ13" i="41"/>
  <c r="BY13" i="41"/>
  <c r="BX13" i="41"/>
  <c r="BW13" i="41"/>
  <c r="BV13" i="41"/>
  <c r="BT13" i="41"/>
  <c r="BS13" i="41"/>
  <c r="BR13" i="41"/>
  <c r="BQ13" i="41"/>
  <c r="BP13" i="41"/>
  <c r="BO13" i="41"/>
  <c r="BN13" i="41"/>
  <c r="BM13" i="41"/>
  <c r="BL13" i="41"/>
  <c r="AL13" i="41" s="1"/>
  <c r="BK13" i="41"/>
  <c r="BJ13" i="41"/>
  <c r="BC13" i="41"/>
  <c r="K121" i="41" s="1"/>
  <c r="AZ13" i="41"/>
  <c r="H121" i="41" s="1"/>
  <c r="AX13" i="41"/>
  <c r="I121" i="41" s="1"/>
  <c r="AT13" i="41"/>
  <c r="AS13" i="41"/>
  <c r="AR13" i="41"/>
  <c r="AQ13" i="41"/>
  <c r="AP13" i="41"/>
  <c r="AO13" i="41"/>
  <c r="AN13" i="41"/>
  <c r="AM13" i="41"/>
  <c r="CE12" i="41"/>
  <c r="CD12" i="41"/>
  <c r="CC12" i="41"/>
  <c r="CB12" i="41"/>
  <c r="CA12" i="41"/>
  <c r="BZ12" i="41"/>
  <c r="BY12" i="41"/>
  <c r="BX12" i="41"/>
  <c r="BW12" i="41"/>
  <c r="BV12" i="41"/>
  <c r="BT12" i="41"/>
  <c r="BS12" i="41"/>
  <c r="BR12" i="41"/>
  <c r="BQ12" i="41"/>
  <c r="BP12" i="41"/>
  <c r="BO12" i="41"/>
  <c r="BN12" i="41"/>
  <c r="BM12" i="41"/>
  <c r="BL12" i="41"/>
  <c r="BK12" i="41"/>
  <c r="BJ12" i="41"/>
  <c r="BC12" i="41"/>
  <c r="K120" i="41" s="1"/>
  <c r="AZ12" i="41"/>
  <c r="H120" i="41" s="1"/>
  <c r="AX12" i="41"/>
  <c r="AY12" i="41" s="1"/>
  <c r="AT12" i="41"/>
  <c r="AS12" i="41"/>
  <c r="AR12" i="41"/>
  <c r="AQ12" i="41"/>
  <c r="AP12" i="41"/>
  <c r="AO12" i="41"/>
  <c r="AN12" i="41"/>
  <c r="AM12" i="41"/>
  <c r="CE11" i="41"/>
  <c r="CD11" i="41"/>
  <c r="CC11" i="41"/>
  <c r="CB11" i="41"/>
  <c r="CA11" i="41"/>
  <c r="BZ11" i="41"/>
  <c r="BY11" i="41"/>
  <c r="BX11" i="41"/>
  <c r="BW11" i="41"/>
  <c r="BV11" i="41"/>
  <c r="BT11" i="41"/>
  <c r="BS11" i="41"/>
  <c r="BR11" i="41"/>
  <c r="BQ11" i="41"/>
  <c r="BP11" i="41"/>
  <c r="BO11" i="41"/>
  <c r="BN11" i="41"/>
  <c r="BM11" i="41"/>
  <c r="BL11" i="41"/>
  <c r="BK11" i="41"/>
  <c r="BJ11" i="41"/>
  <c r="BC11" i="41"/>
  <c r="K119" i="41" s="1"/>
  <c r="AZ11" i="41"/>
  <c r="H119" i="41" s="1"/>
  <c r="AX11" i="41"/>
  <c r="I119" i="41" s="1"/>
  <c r="AT11" i="41"/>
  <c r="AS11" i="41"/>
  <c r="AR11" i="41"/>
  <c r="AQ11" i="41"/>
  <c r="AP11" i="41"/>
  <c r="AO11" i="41"/>
  <c r="AN11" i="41"/>
  <c r="AM11" i="41"/>
  <c r="CE10" i="41"/>
  <c r="CD10" i="41"/>
  <c r="CC10" i="41"/>
  <c r="CB10" i="41"/>
  <c r="CA10" i="41"/>
  <c r="BZ10" i="41"/>
  <c r="BY10" i="41"/>
  <c r="BX10" i="41"/>
  <c r="BW10" i="41"/>
  <c r="BV10" i="41"/>
  <c r="BT10" i="41"/>
  <c r="BS10" i="41"/>
  <c r="BR10" i="41"/>
  <c r="BQ10" i="41"/>
  <c r="BP10" i="41"/>
  <c r="BO10" i="41"/>
  <c r="BN10" i="41"/>
  <c r="BM10" i="41"/>
  <c r="BL10" i="41"/>
  <c r="BK10" i="41"/>
  <c r="BJ10" i="41"/>
  <c r="BC10" i="41"/>
  <c r="K118" i="41" s="1"/>
  <c r="AZ10" i="41"/>
  <c r="BA10" i="41" s="1"/>
  <c r="AX10" i="41"/>
  <c r="AY10" i="41" s="1"/>
  <c r="AT10" i="41"/>
  <c r="AS10" i="41"/>
  <c r="AR10" i="41"/>
  <c r="AQ10" i="41"/>
  <c r="AP10" i="41"/>
  <c r="AO10" i="41"/>
  <c r="AN10" i="41"/>
  <c r="AM10" i="41"/>
  <c r="CE9" i="41"/>
  <c r="CD9" i="41"/>
  <c r="CC9" i="41"/>
  <c r="CB9" i="41"/>
  <c r="CA9" i="41"/>
  <c r="BZ9" i="41"/>
  <c r="BY9" i="41"/>
  <c r="BX9" i="41"/>
  <c r="BW9" i="41"/>
  <c r="BV9" i="41"/>
  <c r="BT9" i="41"/>
  <c r="BS9" i="41"/>
  <c r="BR9" i="41"/>
  <c r="BQ9" i="41"/>
  <c r="BP9" i="41"/>
  <c r="BO9" i="41"/>
  <c r="BN9" i="41"/>
  <c r="BM9" i="41"/>
  <c r="BL9" i="41"/>
  <c r="BK9" i="41"/>
  <c r="BJ9" i="41"/>
  <c r="BC9" i="41"/>
  <c r="K117" i="41" s="1"/>
  <c r="AZ9" i="41"/>
  <c r="H117" i="41" s="1"/>
  <c r="AX9" i="41"/>
  <c r="I117" i="41" s="1"/>
  <c r="AT9" i="41"/>
  <c r="AS9" i="41"/>
  <c r="AR9" i="41"/>
  <c r="AQ9" i="41"/>
  <c r="AP9" i="41"/>
  <c r="AO9" i="41"/>
  <c r="AN9" i="41"/>
  <c r="AM9" i="41"/>
  <c r="CE8" i="41"/>
  <c r="CD8" i="41"/>
  <c r="CC8" i="41"/>
  <c r="CB8" i="41"/>
  <c r="CA8" i="41"/>
  <c r="BZ8" i="41"/>
  <c r="BY8" i="41"/>
  <c r="BX8" i="41"/>
  <c r="BW8" i="41"/>
  <c r="BV8" i="41"/>
  <c r="BT8" i="41"/>
  <c r="BS8" i="41"/>
  <c r="BR8" i="41"/>
  <c r="BQ8" i="41"/>
  <c r="BP8" i="41"/>
  <c r="BO8" i="41"/>
  <c r="BN8" i="41"/>
  <c r="BM8" i="41"/>
  <c r="BL8" i="41"/>
  <c r="BK8" i="41"/>
  <c r="AK8" i="41" s="1"/>
  <c r="BJ8" i="41"/>
  <c r="BC8" i="41"/>
  <c r="K116" i="41" s="1"/>
  <c r="AZ8" i="41"/>
  <c r="H116" i="41" s="1"/>
  <c r="AX8" i="41"/>
  <c r="I116" i="41" s="1"/>
  <c r="AT8" i="41"/>
  <c r="AS8" i="41"/>
  <c r="AR8" i="41"/>
  <c r="AQ8" i="41"/>
  <c r="AP8" i="41"/>
  <c r="AO8" i="41"/>
  <c r="AN8" i="41"/>
  <c r="AM8" i="41"/>
  <c r="CE7" i="41"/>
  <c r="CD7" i="41"/>
  <c r="CC7" i="41"/>
  <c r="CB7" i="41"/>
  <c r="CA7" i="41"/>
  <c r="BZ7" i="41"/>
  <c r="BY7" i="41"/>
  <c r="BX7" i="41"/>
  <c r="BW7" i="41"/>
  <c r="BV7" i="41"/>
  <c r="BT7" i="41"/>
  <c r="BS7" i="41"/>
  <c r="BR7" i="41"/>
  <c r="BQ7" i="41"/>
  <c r="BP7" i="41"/>
  <c r="BO7" i="41"/>
  <c r="BN7" i="41"/>
  <c r="BM7" i="41"/>
  <c r="BL7" i="41"/>
  <c r="BK7" i="41"/>
  <c r="BJ7" i="41"/>
  <c r="BC7" i="41"/>
  <c r="K115" i="41" s="1"/>
  <c r="AZ7" i="41"/>
  <c r="AX7" i="41"/>
  <c r="AY7" i="41" s="1"/>
  <c r="AT7" i="41"/>
  <c r="AS7" i="41"/>
  <c r="AR7" i="41"/>
  <c r="AQ7" i="41"/>
  <c r="AP7" i="41"/>
  <c r="AO7" i="41"/>
  <c r="AN7" i="41"/>
  <c r="AM7" i="41"/>
  <c r="CE6" i="41"/>
  <c r="CD6" i="41"/>
  <c r="CC6" i="41"/>
  <c r="CB6" i="41"/>
  <c r="CA6" i="41"/>
  <c r="BZ6" i="41"/>
  <c r="BY6" i="41"/>
  <c r="BX6" i="41"/>
  <c r="BW6" i="41"/>
  <c r="BV6" i="41"/>
  <c r="BT6" i="41"/>
  <c r="BS6" i="41"/>
  <c r="BR6" i="41"/>
  <c r="BQ6" i="41"/>
  <c r="BP6" i="41"/>
  <c r="BO6" i="41"/>
  <c r="BN6" i="41"/>
  <c r="BM6" i="41"/>
  <c r="BL6" i="41"/>
  <c r="BK6" i="41"/>
  <c r="BJ6" i="41"/>
  <c r="BC6" i="41"/>
  <c r="K114" i="41" s="1"/>
  <c r="AZ6" i="41"/>
  <c r="AX6" i="41"/>
  <c r="I114" i="41" s="1"/>
  <c r="AT6" i="41"/>
  <c r="AS6" i="41"/>
  <c r="AR6" i="41"/>
  <c r="AQ6" i="41"/>
  <c r="AP6" i="41"/>
  <c r="AO6" i="41"/>
  <c r="AN6" i="41"/>
  <c r="AM6" i="41"/>
  <c r="CE5" i="41"/>
  <c r="CD5" i="41"/>
  <c r="CC5" i="41"/>
  <c r="CB5" i="41"/>
  <c r="CA5" i="41"/>
  <c r="BZ5" i="41"/>
  <c r="BY5" i="41"/>
  <c r="BX5" i="41"/>
  <c r="BW5" i="41"/>
  <c r="BV5" i="41"/>
  <c r="BT5" i="41"/>
  <c r="BS5" i="41"/>
  <c r="BR5" i="41"/>
  <c r="BQ5" i="41"/>
  <c r="BP5" i="41"/>
  <c r="BO5" i="41"/>
  <c r="BN5" i="41"/>
  <c r="BM5" i="41"/>
  <c r="BL5" i="41"/>
  <c r="BK5" i="41"/>
  <c r="BJ5" i="41"/>
  <c r="BC5" i="41"/>
  <c r="K113" i="41" s="1"/>
  <c r="AZ5" i="41"/>
  <c r="H113" i="41" s="1"/>
  <c r="AX5" i="41"/>
  <c r="AY5" i="41" s="1"/>
  <c r="AT5" i="41"/>
  <c r="AS5" i="41"/>
  <c r="AR5" i="41"/>
  <c r="AQ5" i="41"/>
  <c r="AP5" i="41"/>
  <c r="AO5" i="41"/>
  <c r="AN5" i="41"/>
  <c r="AM5" i="41"/>
  <c r="CE4" i="41"/>
  <c r="CD4" i="41"/>
  <c r="CC4" i="41"/>
  <c r="CB4" i="41"/>
  <c r="CA4" i="41"/>
  <c r="BZ4" i="41"/>
  <c r="BY4" i="41"/>
  <c r="BX4" i="41"/>
  <c r="BW4" i="41"/>
  <c r="BV4" i="41"/>
  <c r="BT4" i="41"/>
  <c r="BS4" i="41"/>
  <c r="BR4" i="41"/>
  <c r="BQ4" i="41"/>
  <c r="BP4" i="41"/>
  <c r="BO4" i="41"/>
  <c r="BN4" i="41"/>
  <c r="BM4" i="41"/>
  <c r="BL4" i="41"/>
  <c r="BK4" i="41"/>
  <c r="BJ4" i="41"/>
  <c r="BC4" i="41"/>
  <c r="K112" i="41" s="1"/>
  <c r="AZ4" i="41"/>
  <c r="H112" i="41" s="1"/>
  <c r="AX4" i="41"/>
  <c r="AT4" i="41"/>
  <c r="AS4" i="41"/>
  <c r="AR4" i="41"/>
  <c r="AQ4" i="41"/>
  <c r="AP4" i="41"/>
  <c r="AO4" i="41"/>
  <c r="AN4" i="41"/>
  <c r="AM4" i="41"/>
  <c r="CE3" i="41"/>
  <c r="CD3" i="41"/>
  <c r="CC3" i="41"/>
  <c r="CB3" i="41"/>
  <c r="CA3" i="41"/>
  <c r="BZ3" i="41"/>
  <c r="BY3" i="41"/>
  <c r="BX3" i="41"/>
  <c r="BW3" i="41"/>
  <c r="BV3" i="41"/>
  <c r="BT3" i="41"/>
  <c r="BS3" i="41"/>
  <c r="BR3" i="41"/>
  <c r="BQ3" i="41"/>
  <c r="BP3" i="41"/>
  <c r="BO3" i="41"/>
  <c r="BN3" i="41"/>
  <c r="BM3" i="41"/>
  <c r="BL3" i="41"/>
  <c r="BK3" i="41"/>
  <c r="BJ3" i="41"/>
  <c r="BC3" i="41"/>
  <c r="K111" i="41" s="1"/>
  <c r="AZ3" i="41"/>
  <c r="BA3" i="41" s="1"/>
  <c r="AX3" i="41"/>
  <c r="AT3" i="41"/>
  <c r="AS3" i="41"/>
  <c r="AR3" i="41"/>
  <c r="AQ3" i="41"/>
  <c r="AP3" i="41"/>
  <c r="AO3" i="41"/>
  <c r="AN3" i="41"/>
  <c r="AM3" i="41"/>
  <c r="H31" i="41" l="1"/>
  <c r="H114" i="41"/>
  <c r="BA6" i="41"/>
  <c r="H115" i="41"/>
  <c r="BA7" i="41"/>
  <c r="AL19" i="41"/>
  <c r="AK20" i="41"/>
  <c r="AK22" i="41"/>
  <c r="AK26" i="41"/>
  <c r="AK10" i="41"/>
  <c r="BT33" i="41"/>
  <c r="U96" i="41" s="1"/>
  <c r="AL16" i="41"/>
  <c r="AK24" i="41"/>
  <c r="AL8" i="41"/>
  <c r="AL9" i="41"/>
  <c r="AK14" i="41"/>
  <c r="AK15" i="41"/>
  <c r="AK17" i="41"/>
  <c r="AK18" i="41"/>
  <c r="AL25" i="41"/>
  <c r="AL20" i="41"/>
  <c r="AL21" i="41"/>
  <c r="AL22" i="41"/>
  <c r="AL23" i="41"/>
  <c r="AL5" i="41"/>
  <c r="BY33" i="41"/>
  <c r="T90" i="41" s="1"/>
  <c r="J77" i="41" s="1"/>
  <c r="AK13" i="41"/>
  <c r="AK25" i="41"/>
  <c r="AK4" i="41"/>
  <c r="AK5" i="41"/>
  <c r="AL6" i="41"/>
  <c r="AK7" i="41"/>
  <c r="AY11" i="41"/>
  <c r="AK12" i="41"/>
  <c r="BO28" i="41"/>
  <c r="BK33" i="41"/>
  <c r="U87" i="41" s="1"/>
  <c r="G76" i="41" s="1"/>
  <c r="BS33" i="41"/>
  <c r="U95" i="41" s="1"/>
  <c r="CB33" i="41"/>
  <c r="T93" i="41" s="1"/>
  <c r="BA11" i="41"/>
  <c r="BP33" i="41"/>
  <c r="U92" i="41" s="1"/>
  <c r="AL18" i="41"/>
  <c r="BB18" i="41" s="1"/>
  <c r="J126" i="41" s="1"/>
  <c r="BA12" i="41"/>
  <c r="BM33" i="41"/>
  <c r="U89" i="41" s="1"/>
  <c r="I76" i="41" s="1"/>
  <c r="CD33" i="41"/>
  <c r="T95" i="41" s="1"/>
  <c r="AL10" i="41"/>
  <c r="CC33" i="41"/>
  <c r="T94" i="41" s="1"/>
  <c r="BX29" i="41"/>
  <c r="BP28" i="41"/>
  <c r="BY28" i="41"/>
  <c r="BM30" i="41"/>
  <c r="AK6" i="41"/>
  <c r="CD30" i="41"/>
  <c r="AY8" i="41"/>
  <c r="AL12" i="41"/>
  <c r="BB12" i="41" s="1"/>
  <c r="J120" i="41" s="1"/>
  <c r="BA15" i="41"/>
  <c r="AY17" i="41"/>
  <c r="AL17" i="41"/>
  <c r="BB17" i="41" s="1"/>
  <c r="J125" i="41" s="1"/>
  <c r="AY21" i="41"/>
  <c r="BA25" i="41"/>
  <c r="H118" i="41"/>
  <c r="BO29" i="41"/>
  <c r="BZ28" i="41"/>
  <c r="AK9" i="41"/>
  <c r="BB15" i="41"/>
  <c r="J123" i="41" s="1"/>
  <c r="AK23" i="41"/>
  <c r="BL34" i="41"/>
  <c r="W88" i="41" s="1"/>
  <c r="H78" i="41" s="1"/>
  <c r="BT34" i="41"/>
  <c r="W96" i="41" s="1"/>
  <c r="CC34" i="41"/>
  <c r="V94" i="41" s="1"/>
  <c r="AK27" i="41"/>
  <c r="BR30" i="41"/>
  <c r="CA30" i="41"/>
  <c r="BA5" i="41"/>
  <c r="AY9" i="41"/>
  <c r="N31" i="41"/>
  <c r="AB31" i="41"/>
  <c r="BA17" i="41"/>
  <c r="BB20" i="41"/>
  <c r="J128" i="41" s="1"/>
  <c r="BB22" i="41"/>
  <c r="J130" i="41" s="1"/>
  <c r="AY23" i="41"/>
  <c r="AY27" i="41"/>
  <c r="H124" i="41"/>
  <c r="BX28" i="41"/>
  <c r="BL33" i="41"/>
  <c r="U88" i="41" s="1"/>
  <c r="H76" i="41" s="1"/>
  <c r="AL11" i="41"/>
  <c r="AY13" i="41"/>
  <c r="AL14" i="41"/>
  <c r="BB14" i="41" s="1"/>
  <c r="J122" i="41" s="1"/>
  <c r="AK16" i="41"/>
  <c r="BB16" i="41" s="1"/>
  <c r="J124" i="41" s="1"/>
  <c r="AK19" i="41"/>
  <c r="H126" i="41"/>
  <c r="BQ28" i="41"/>
  <c r="BJ30" i="41"/>
  <c r="AL7" i="41"/>
  <c r="BB7" i="41" s="1"/>
  <c r="J115" i="41" s="1"/>
  <c r="BA9" i="41"/>
  <c r="AK11" i="41"/>
  <c r="AY14" i="41"/>
  <c r="AY19" i="41"/>
  <c r="CB31" i="41"/>
  <c r="P93" i="41" s="1"/>
  <c r="BA23" i="41"/>
  <c r="BA27" i="41"/>
  <c r="H128" i="41"/>
  <c r="BM32" i="41"/>
  <c r="S89" i="41" s="1"/>
  <c r="I74" i="41" s="1"/>
  <c r="BV32" i="41"/>
  <c r="R87" i="41" s="1"/>
  <c r="G75" i="41" s="1"/>
  <c r="CD32" i="41"/>
  <c r="R95" i="41" s="1"/>
  <c r="BB8" i="41"/>
  <c r="J116" i="41" s="1"/>
  <c r="BB19" i="41"/>
  <c r="J127" i="41" s="1"/>
  <c r="BB23" i="41"/>
  <c r="J131" i="41" s="1"/>
  <c r="AL26" i="41"/>
  <c r="BB26" i="41" s="1"/>
  <c r="J134" i="41" s="1"/>
  <c r="H132" i="41"/>
  <c r="BN32" i="41"/>
  <c r="S90" i="41" s="1"/>
  <c r="J74" i="41" s="1"/>
  <c r="AL4" i="41"/>
  <c r="BB4" i="41" s="1"/>
  <c r="J112" i="41" s="1"/>
  <c r="CE32" i="41"/>
  <c r="R96" i="41" s="1"/>
  <c r="AY15" i="41"/>
  <c r="BA19" i="41"/>
  <c r="AY25" i="41"/>
  <c r="H134" i="41"/>
  <c r="AY4" i="41"/>
  <c r="I112" i="41"/>
  <c r="BL30" i="41"/>
  <c r="BL32" i="41"/>
  <c r="S88" i="41" s="1"/>
  <c r="H74" i="41" s="1"/>
  <c r="BL29" i="41"/>
  <c r="BL28" i="41"/>
  <c r="BT30" i="41"/>
  <c r="BT32" i="41"/>
  <c r="S96" i="41" s="1"/>
  <c r="BT29" i="41"/>
  <c r="BT28" i="41"/>
  <c r="CC30" i="41"/>
  <c r="CC32" i="41"/>
  <c r="R94" i="41" s="1"/>
  <c r="CC29" i="41"/>
  <c r="CC28" i="41"/>
  <c r="BQ33" i="41"/>
  <c r="U93" i="41" s="1"/>
  <c r="BZ33" i="41"/>
  <c r="T91" i="41" s="1"/>
  <c r="K77" i="41" s="1"/>
  <c r="BB13" i="41"/>
  <c r="J121" i="41" s="1"/>
  <c r="I124" i="41"/>
  <c r="AY16" i="41"/>
  <c r="K31" i="41"/>
  <c r="AK21" i="41"/>
  <c r="BB21" i="41" s="1"/>
  <c r="J129" i="41" s="1"/>
  <c r="AG31" i="41"/>
  <c r="I111" i="41"/>
  <c r="AY3" i="41"/>
  <c r="AL3" i="41"/>
  <c r="BN29" i="41"/>
  <c r="BW29" i="41"/>
  <c r="CE29" i="41"/>
  <c r="BJ33" i="41"/>
  <c r="U86" i="41" s="1"/>
  <c r="F76" i="41" s="1"/>
  <c r="BR33" i="41"/>
  <c r="U94" i="41" s="1"/>
  <c r="CA33" i="41"/>
  <c r="T92" i="41" s="1"/>
  <c r="BB10" i="41"/>
  <c r="J118" i="41" s="1"/>
  <c r="L31" i="41"/>
  <c r="Z31" i="41"/>
  <c r="AH31" i="41"/>
  <c r="BB25" i="41"/>
  <c r="J133" i="41" s="1"/>
  <c r="M31" i="41"/>
  <c r="AA31" i="41"/>
  <c r="BV30" i="41"/>
  <c r="BW32" i="41"/>
  <c r="R88" i="41" s="1"/>
  <c r="H75" i="41" s="1"/>
  <c r="BP31" i="41"/>
  <c r="Q92" i="41" s="1"/>
  <c r="BY31" i="41"/>
  <c r="P90" i="41" s="1"/>
  <c r="J81" i="41" s="1"/>
  <c r="BA22" i="41"/>
  <c r="H130" i="41"/>
  <c r="BA4" i="41"/>
  <c r="BB9" i="41"/>
  <c r="J117" i="41" s="1"/>
  <c r="BQ31" i="41"/>
  <c r="Q93" i="41" s="1"/>
  <c r="BZ31" i="41"/>
  <c r="P91" i="41" s="1"/>
  <c r="K81" i="41" s="1"/>
  <c r="BZ30" i="41"/>
  <c r="BZ32" i="41"/>
  <c r="R91" i="41" s="1"/>
  <c r="K75" i="41" s="1"/>
  <c r="BZ29" i="41"/>
  <c r="BB6" i="41"/>
  <c r="J114" i="41" s="1"/>
  <c r="BN33" i="41"/>
  <c r="U90" i="41" s="1"/>
  <c r="J76" i="41" s="1"/>
  <c r="BW33" i="41"/>
  <c r="T88" i="41" s="1"/>
  <c r="H77" i="41" s="1"/>
  <c r="CE33" i="41"/>
  <c r="T96" i="41" s="1"/>
  <c r="BJ31" i="41"/>
  <c r="Q86" i="41" s="1"/>
  <c r="F80" i="41" s="1"/>
  <c r="BR31" i="41"/>
  <c r="Q94" i="41" s="1"/>
  <c r="CA31" i="41"/>
  <c r="P92" i="41" s="1"/>
  <c r="AL24" i="41"/>
  <c r="BB24" i="41" s="1"/>
  <c r="J132" i="41" s="1"/>
  <c r="BB27" i="41"/>
  <c r="J135" i="41" s="1"/>
  <c r="BV33" i="41"/>
  <c r="T87" i="41" s="1"/>
  <c r="G77" i="41" s="1"/>
  <c r="BQ30" i="41"/>
  <c r="BQ32" i="41"/>
  <c r="S93" i="41" s="1"/>
  <c r="BQ29" i="41"/>
  <c r="BK30" i="41"/>
  <c r="AK3" i="41"/>
  <c r="BK32" i="41"/>
  <c r="S87" i="41" s="1"/>
  <c r="G74" i="41" s="1"/>
  <c r="BK29" i="41"/>
  <c r="BK28" i="41"/>
  <c r="BS30" i="41"/>
  <c r="BS32" i="41"/>
  <c r="S95" i="41" s="1"/>
  <c r="BS29" i="41"/>
  <c r="BS28" i="41"/>
  <c r="CB30" i="41"/>
  <c r="CB32" i="41"/>
  <c r="R93" i="41" s="1"/>
  <c r="CB29" i="41"/>
  <c r="CB28" i="41"/>
  <c r="AY6" i="41"/>
  <c r="BO33" i="41"/>
  <c r="U91" i="41" s="1"/>
  <c r="K76" i="41" s="1"/>
  <c r="BX33" i="41"/>
  <c r="T89" i="41" s="1"/>
  <c r="I77" i="41" s="1"/>
  <c r="BA14" i="41"/>
  <c r="H122" i="41"/>
  <c r="BK34" i="41"/>
  <c r="W87" i="41" s="1"/>
  <c r="G78" i="41" s="1"/>
  <c r="I31" i="41"/>
  <c r="BS34" i="41"/>
  <c r="W95" i="41" s="1"/>
  <c r="Q31" i="41"/>
  <c r="CB34" i="41"/>
  <c r="V93" i="41" s="1"/>
  <c r="AE31" i="41"/>
  <c r="I132" i="41"/>
  <c r="AY24" i="41"/>
  <c r="BK31" i="41"/>
  <c r="Q87" i="41" s="1"/>
  <c r="G80" i="41" s="1"/>
  <c r="J31" i="41"/>
  <c r="R31" i="41"/>
  <c r="AF31" i="41"/>
  <c r="BS31" i="41"/>
  <c r="Q95" i="41" s="1"/>
  <c r="H111" i="41"/>
  <c r="BJ28" i="41"/>
  <c r="BR28" i="41"/>
  <c r="CA28" i="41"/>
  <c r="BP29" i="41"/>
  <c r="BY29" i="41"/>
  <c r="BN30" i="41"/>
  <c r="BW30" i="41"/>
  <c r="CE30" i="41"/>
  <c r="O31" i="41"/>
  <c r="AC31" i="41"/>
  <c r="BL31" i="41"/>
  <c r="Q88" i="41" s="1"/>
  <c r="H80" i="41" s="1"/>
  <c r="BT31" i="41"/>
  <c r="Q96" i="41" s="1"/>
  <c r="CC31" i="41"/>
  <c r="P94" i="41" s="1"/>
  <c r="BO32" i="41"/>
  <c r="S91" i="41" s="1"/>
  <c r="K74" i="41" s="1"/>
  <c r="BX32" i="41"/>
  <c r="R89" i="41" s="1"/>
  <c r="I75" i="41" s="1"/>
  <c r="BM34" i="41"/>
  <c r="W89" i="41" s="1"/>
  <c r="I78" i="41" s="1"/>
  <c r="BV34" i="41"/>
  <c r="V87" i="41" s="1"/>
  <c r="G79" i="41" s="1"/>
  <c r="CD34" i="41"/>
  <c r="V95" i="41" s="1"/>
  <c r="I113" i="41"/>
  <c r="I115" i="41"/>
  <c r="I118" i="41"/>
  <c r="I120" i="41"/>
  <c r="I126" i="41"/>
  <c r="I128" i="41"/>
  <c r="I130" i="41"/>
  <c r="I134" i="41"/>
  <c r="BO30" i="41"/>
  <c r="BX30" i="41"/>
  <c r="P31" i="41"/>
  <c r="AD31" i="41"/>
  <c r="BM31" i="41"/>
  <c r="Q89" i="41" s="1"/>
  <c r="I80" i="41" s="1"/>
  <c r="BV31" i="41"/>
  <c r="P87" i="41" s="1"/>
  <c r="G81" i="41" s="1"/>
  <c r="CD31" i="41"/>
  <c r="P95" i="41" s="1"/>
  <c r="BP32" i="41"/>
  <c r="S92" i="41" s="1"/>
  <c r="BY32" i="41"/>
  <c r="R90" i="41" s="1"/>
  <c r="J75" i="41" s="1"/>
  <c r="BN34" i="41"/>
  <c r="W90" i="41" s="1"/>
  <c r="J78" i="41" s="1"/>
  <c r="BW34" i="41"/>
  <c r="V88" i="41" s="1"/>
  <c r="H79" i="41" s="1"/>
  <c r="CE34" i="41"/>
  <c r="V96" i="41" s="1"/>
  <c r="BJ29" i="41"/>
  <c r="BR29" i="41"/>
  <c r="CA29" i="41"/>
  <c r="BP30" i="41"/>
  <c r="BY30" i="41"/>
  <c r="BN31" i="41"/>
  <c r="Q90" i="41" s="1"/>
  <c r="J80" i="41" s="1"/>
  <c r="BW31" i="41"/>
  <c r="P88" i="41" s="1"/>
  <c r="H81" i="41" s="1"/>
  <c r="CE31" i="41"/>
  <c r="P96" i="41" s="1"/>
  <c r="BO34" i="41"/>
  <c r="W91" i="41" s="1"/>
  <c r="K78" i="41" s="1"/>
  <c r="BX34" i="41"/>
  <c r="V89" i="41" s="1"/>
  <c r="I79" i="41" s="1"/>
  <c r="BA8" i="41"/>
  <c r="BA13" i="41"/>
  <c r="BA21" i="41"/>
  <c r="BM28" i="41"/>
  <c r="BV28" i="41"/>
  <c r="CD28" i="41"/>
  <c r="BO31" i="41"/>
  <c r="Q91" i="41" s="1"/>
  <c r="K80" i="41" s="1"/>
  <c r="BX31" i="41"/>
  <c r="P89" i="41" s="1"/>
  <c r="I81" i="41" s="1"/>
  <c r="BJ32" i="41"/>
  <c r="S86" i="41" s="1"/>
  <c r="F74" i="41" s="1"/>
  <c r="BR32" i="41"/>
  <c r="S94" i="41" s="1"/>
  <c r="CA32" i="41"/>
  <c r="R92" i="41" s="1"/>
  <c r="BP34" i="41"/>
  <c r="W92" i="41" s="1"/>
  <c r="BY34" i="41"/>
  <c r="V90" i="41" s="1"/>
  <c r="J79" i="41" s="1"/>
  <c r="BN28" i="41"/>
  <c r="BW28" i="41"/>
  <c r="CE28" i="41"/>
  <c r="Y31" i="41"/>
  <c r="BQ34" i="41"/>
  <c r="W93" i="41" s="1"/>
  <c r="BZ34" i="41"/>
  <c r="V91" i="41" s="1"/>
  <c r="K79" i="41" s="1"/>
  <c r="BM29" i="41"/>
  <c r="BV29" i="41"/>
  <c r="CD29" i="41"/>
  <c r="BJ34" i="41"/>
  <c r="W86" i="41" s="1"/>
  <c r="F78" i="41" s="1"/>
  <c r="BR34" i="41"/>
  <c r="W94" i="41" s="1"/>
  <c r="CA34" i="41"/>
  <c r="V92" i="41" s="1"/>
  <c r="BB3" i="41" l="1"/>
  <c r="J111" i="41" s="1"/>
  <c r="BB11" i="41"/>
  <c r="J119" i="41" s="1"/>
  <c r="BB5" i="41"/>
  <c r="J113" i="41" s="1"/>
  <c r="BA39" i="41"/>
  <c r="AZ34" i="41"/>
  <c r="H45" i="41" s="1"/>
  <c r="BA34" i="41"/>
  <c r="H46" i="41" s="1"/>
  <c r="AY34" i="41"/>
  <c r="H44" i="41" s="1"/>
  <c r="AY35" i="41"/>
  <c r="J44" i="41" s="1"/>
  <c r="BA37" i="41"/>
  <c r="I139" i="41" s="1"/>
  <c r="AX34" i="41"/>
  <c r="H43" i="41" s="1"/>
  <c r="AZ39" i="41"/>
  <c r="AX35" i="41"/>
  <c r="J43" i="41" s="1"/>
  <c r="AZ35" i="41"/>
  <c r="J45" i="41" s="1"/>
  <c r="AZ41" i="41"/>
  <c r="AY41" i="41"/>
  <c r="AX41" i="41"/>
  <c r="BA43" i="41"/>
  <c r="H139" i="41" s="1"/>
  <c r="BA41" i="41"/>
  <c r="BA35" i="41"/>
  <c r="J46" i="41" s="1"/>
  <c r="BA33" i="41"/>
  <c r="F46" i="41" s="1"/>
  <c r="AZ33" i="41"/>
  <c r="BA36" i="41"/>
  <c r="D46" i="41" s="1"/>
  <c r="AY33" i="41"/>
  <c r="AX33" i="41"/>
  <c r="AX28" i="41"/>
  <c r="AX39" i="41"/>
  <c r="AY39" i="41"/>
  <c r="BA40" i="41"/>
  <c r="AZ40" i="41"/>
  <c r="AY40" i="41"/>
  <c r="AX40" i="41"/>
  <c r="AZ42" i="41" l="1"/>
  <c r="H138" i="41" s="1"/>
  <c r="F44" i="41"/>
  <c r="AY36" i="41"/>
  <c r="F45" i="41"/>
  <c r="AZ36" i="41"/>
  <c r="AY42" i="41"/>
  <c r="H137" i="41" s="1"/>
  <c r="AX42" i="41"/>
  <c r="H136" i="41" s="1"/>
  <c r="D40" i="41"/>
  <c r="AZ28" i="41"/>
  <c r="AX36" i="41"/>
  <c r="F43" i="41"/>
  <c r="D43" i="41" l="1"/>
  <c r="I136" i="41"/>
  <c r="I138" i="41"/>
  <c r="D45" i="41"/>
  <c r="I137" i="41"/>
  <c r="D44" i="4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<sst xmlns="http://schemas.openxmlformats.org/spreadsheetml/2006/main" count="8231" uniqueCount="319">
  <si>
    <t>MARINE STEWARDSHIP COUNCIL</t>
  </si>
  <si>
    <t>Fishery Name:</t>
  </si>
  <si>
    <r>
      <t xml:space="preserve">MSC Improvement Program, Science and Standards
</t>
    </r>
    <r>
      <rPr>
        <b/>
        <sz val="12"/>
        <color rgb="FF000000"/>
        <rFont val="Meta Offc Pro"/>
      </rPr>
      <t xml:space="preserve">Benchmarking and Tracking Tool (BMT) for Enhanced Salmon Assessment Tree
</t>
    </r>
    <r>
      <rPr>
        <b/>
        <sz val="11"/>
        <color rgb="FF000000"/>
        <rFont val="Meta Offc Pro"/>
      </rPr>
      <t xml:space="preserve">
v4.1 (Issued 22 May 2025)</t>
    </r>
  </si>
  <si>
    <t>FIP provider:</t>
  </si>
  <si>
    <t>Pre-assessment /full assessment undertaken by:</t>
  </si>
  <si>
    <t>Action plan undertaken by:</t>
  </si>
  <si>
    <t>BMT undertaken by:</t>
  </si>
  <si>
    <t>Date of BMT creation:</t>
  </si>
  <si>
    <t>Unit of Assessment 1</t>
  </si>
  <si>
    <t>Species</t>
  </si>
  <si>
    <t>Gear</t>
  </si>
  <si>
    <t>Area</t>
  </si>
  <si>
    <t>Unit of Assessment 2</t>
  </si>
  <si>
    <t>Unit of Assessment 3</t>
  </si>
  <si>
    <t>Unit of Assessment 4</t>
  </si>
  <si>
    <t>Scheme documents:</t>
  </si>
  <si>
    <r>
      <rPr>
        <sz val="11"/>
        <color rgb="FF000000"/>
        <rFont val="Meta Offc Pro"/>
      </rPr>
      <t xml:space="preserve">MSC Fisheries Standard v3.1 </t>
    </r>
    <r>
      <rPr>
        <i/>
        <sz val="11"/>
        <color rgb="FF000000"/>
        <rFont val="Meta Offc Pro"/>
      </rPr>
      <t>(22 July 2024)</t>
    </r>
  </si>
  <si>
    <r>
      <rPr>
        <sz val="11"/>
        <color rgb="FF000000"/>
        <rFont val="Meta Offc Pro"/>
      </rPr>
      <t xml:space="preserve">MSC Fisheries Certification Process and Guidance v3.1 </t>
    </r>
    <r>
      <rPr>
        <i/>
        <sz val="11"/>
        <color rgb="FF000000"/>
        <rFont val="Meta Offc Pro"/>
      </rPr>
      <t>(22 July 2024)</t>
    </r>
  </si>
  <si>
    <r>
      <rPr>
        <sz val="11"/>
        <color rgb="FF000000"/>
        <rFont val="Meta Offc Pro"/>
      </rPr>
      <t xml:space="preserve">MSC Pre-Assesment Reporting template v4.2 </t>
    </r>
    <r>
      <rPr>
        <i/>
        <sz val="11"/>
        <color rgb="FF000000"/>
        <rFont val="Meta Offc Pro"/>
      </rPr>
      <t>(29 August 2024)</t>
    </r>
  </si>
  <si>
    <t>Unit of Assessment 5</t>
  </si>
  <si>
    <r>
      <t xml:space="preserve">MSC Guidance for using the Benchmarking and Tracking Tool (BMT) v2.0 </t>
    </r>
    <r>
      <rPr>
        <i/>
        <sz val="11"/>
        <rFont val="Meta Offc Pro"/>
        <family val="2"/>
      </rPr>
      <t>(2014)</t>
    </r>
  </si>
  <si>
    <t>Versions issued</t>
  </si>
  <si>
    <t xml:space="preserve">Version No. </t>
  </si>
  <si>
    <t>Date</t>
  </si>
  <si>
    <t>Description of Amendment</t>
  </si>
  <si>
    <t>v1.0</t>
  </si>
  <si>
    <t>n/a</t>
  </si>
  <si>
    <t>Unit of Assessment 6</t>
  </si>
  <si>
    <t>v2.0</t>
  </si>
  <si>
    <t>v2.1</t>
  </si>
  <si>
    <t>v3.0</t>
  </si>
  <si>
    <t>Updated to reflect updates to the MSC Fisheries Standard v3.0, formulas fixed and multiple UoAs and years included</t>
  </si>
  <si>
    <t>v4.0</t>
  </si>
  <si>
    <t>Updated to reflect updates to the MSC Improvement Program Requirements and Guidance v3.0, and the MSC Fisheries Standard v3.1. Additional formula added to calculate Overall Progress Determination</t>
  </si>
  <si>
    <t>v4.1</t>
  </si>
  <si>
    <t>Fixed formula error calculating Overall Progress Determination.</t>
  </si>
  <si>
    <t>CAB NAME AND LOGO</t>
  </si>
  <si>
    <t xml:space="preserve">The Marine Stewardship Council’s “Benchmarking and Tracking Tool (BMT) for Default Assessment Tree” and its content is copyright of “Marine Stewardship Council” - © “Marine Stewardship Council” 2015. All rights reserved.
The official language of this Tool is English. The definitive version is maintained on the MSC’s website www.msc.org. Any discrepancy between copies, version or translations shall be resolved by reference to the definitive English version. 
DISCLAIMER: The MSC cannot verify the accuracy of any information provided on this form and is not responsible for any issues arising to any parties as a result of any information provided therein. The results are the sole responsibility of individual/company applying the Benchmarking and Tracking Tool and give an indication of the likely status of a fishery. These results can only be verified by the fishery completing the MSC full assessment process.
</t>
  </si>
  <si>
    <t>MOST RECENT SCORES/YEAR</t>
  </si>
  <si>
    <t>DROP DOWN AND VALUE TABLE</t>
  </si>
  <si>
    <t>ACTUAL SCORE AS NUMERICAL VALUE</t>
  </si>
  <si>
    <t>PREDICED SCORE AS NUMERICAL VALUE</t>
  </si>
  <si>
    <t>Principle</t>
  </si>
  <si>
    <t>Component</t>
  </si>
  <si>
    <t>Performance Indicator</t>
  </si>
  <si>
    <t>Pre-Assessment Year 0</t>
  </si>
  <si>
    <t>Actual Year 1</t>
  </si>
  <si>
    <t>Actual Year 2</t>
  </si>
  <si>
    <t>Actual Year 3</t>
  </si>
  <si>
    <t>Actual Year 4</t>
  </si>
  <si>
    <t>Actual Year 5</t>
  </si>
  <si>
    <t>Actual Year 6</t>
  </si>
  <si>
    <t>Actual Year 7</t>
  </si>
  <si>
    <t>Actual Year 8</t>
  </si>
  <si>
    <t>Actual Year 9</t>
  </si>
  <si>
    <t>Actual Year 10</t>
  </si>
  <si>
    <t>Expected Year 1</t>
  </si>
  <si>
    <t>Expected Year 2</t>
  </si>
  <si>
    <t>Expected Year 3</t>
  </si>
  <si>
    <t>Expected Year 4</t>
  </si>
  <si>
    <t>Expected Year 5</t>
  </si>
  <si>
    <t>Expected Year 6</t>
  </si>
  <si>
    <t>Expected Year 7</t>
  </si>
  <si>
    <t>Expected Year 8</t>
  </si>
  <si>
    <t>Expected Year 9</t>
  </si>
  <si>
    <t>Expected Year 10</t>
  </si>
  <si>
    <t>Status1</t>
  </si>
  <si>
    <t>Status2</t>
  </si>
  <si>
    <t>Status3</t>
  </si>
  <si>
    <t>Status4</t>
  </si>
  <si>
    <t>Status5</t>
  </si>
  <si>
    <t>Status6</t>
  </si>
  <si>
    <t>Status7</t>
  </si>
  <si>
    <t>Status8</t>
  </si>
  <si>
    <t>Status9</t>
  </si>
  <si>
    <t>Status10</t>
  </si>
  <si>
    <t>PI</t>
  </si>
  <si>
    <t>Actual Score</t>
  </si>
  <si>
    <t>Numerical_exp</t>
  </si>
  <si>
    <t>Expected</t>
  </si>
  <si>
    <t>Numerical_Exp</t>
  </si>
  <si>
    <t>Status</t>
  </si>
  <si>
    <t>Year</t>
  </si>
  <si>
    <t>Option</t>
  </si>
  <si>
    <t>Score</t>
  </si>
  <si>
    <t>Year 0</t>
  </si>
  <si>
    <t>Year 1</t>
  </si>
  <si>
    <t>Year 2</t>
  </si>
  <si>
    <t>Year 3</t>
  </si>
  <si>
    <t>Year 4</t>
  </si>
  <si>
    <t>Year 5</t>
  </si>
  <si>
    <t>Year 6</t>
  </si>
  <si>
    <t>Year 7</t>
  </si>
  <si>
    <t>Year 8</t>
  </si>
  <si>
    <t>Year 9</t>
  </si>
  <si>
    <t>Year 10</t>
  </si>
  <si>
    <t>Expected1</t>
  </si>
  <si>
    <t>Expected2</t>
  </si>
  <si>
    <t>Expected3</t>
  </si>
  <si>
    <t>Expected4</t>
  </si>
  <si>
    <t>Expected5</t>
  </si>
  <si>
    <t>Expected6</t>
  </si>
  <si>
    <t>Expected7</t>
  </si>
  <si>
    <t>Expected8</t>
  </si>
  <si>
    <t>Expected9</t>
  </si>
  <si>
    <t>Expected10</t>
  </si>
  <si>
    <t>Outcome</t>
  </si>
  <si>
    <t>1.1.1 Stock status</t>
  </si>
  <si>
    <t>60-79</t>
  </si>
  <si>
    <t>---</t>
  </si>
  <si>
    <t>≥80</t>
  </si>
  <si>
    <t>1.1.1</t>
  </si>
  <si>
    <t>1.1.2 Stock rebuilding</t>
  </si>
  <si>
    <t>1.1.2</t>
  </si>
  <si>
    <t>Management</t>
  </si>
  <si>
    <t>1.2.1 Harvest Strategy</t>
  </si>
  <si>
    <t>&lt;60</t>
  </si>
  <si>
    <t>1.2.1</t>
  </si>
  <si>
    <t>1.2.2 Harvest control rules and tools</t>
  </si>
  <si>
    <t>1.2.2</t>
  </si>
  <si>
    <t>1.2.3 Information / monitoring</t>
  </si>
  <si>
    <t>1.2.3</t>
  </si>
  <si>
    <t>1.2.4 Assessment of stock status</t>
  </si>
  <si>
    <t>1.2.4</t>
  </si>
  <si>
    <t>In-scope species</t>
  </si>
  <si>
    <t>2.1.1 Outcome status</t>
  </si>
  <si>
    <t>2.2.1</t>
  </si>
  <si>
    <t xml:space="preserve">2.1.2 Management strategy </t>
  </si>
  <si>
    <t>2.2.2</t>
  </si>
  <si>
    <t>2.1.3 Information</t>
  </si>
  <si>
    <t>2.2.3</t>
  </si>
  <si>
    <t>ETP/OOS species</t>
  </si>
  <si>
    <t>2.2.1 Outcome status</t>
  </si>
  <si>
    <t>2.3.1</t>
  </si>
  <si>
    <t>2.2.2 Management strategy</t>
  </si>
  <si>
    <t>2.3.2</t>
  </si>
  <si>
    <t>2.2.3 Information</t>
  </si>
  <si>
    <t>2.3.3</t>
  </si>
  <si>
    <t>Habitats</t>
  </si>
  <si>
    <t>2.3.1 Outcome status</t>
  </si>
  <si>
    <t>2.4.1</t>
  </si>
  <si>
    <t>2.3.2 Management strategy</t>
  </si>
  <si>
    <t>2.4.2</t>
  </si>
  <si>
    <t>2.3.3 Information</t>
  </si>
  <si>
    <t>2.4.3</t>
  </si>
  <si>
    <t>Ecosystem</t>
  </si>
  <si>
    <t>2.4.1 Outcome status</t>
  </si>
  <si>
    <t>2.5.1</t>
  </si>
  <si>
    <t>2.4.2 Management strategy</t>
  </si>
  <si>
    <t>2.5.2</t>
  </si>
  <si>
    <t>2.4.3 Information</t>
  </si>
  <si>
    <t>2.5.3</t>
  </si>
  <si>
    <t>Governance and Policy</t>
  </si>
  <si>
    <t>3.1.1 Legal and/or customary framework</t>
  </si>
  <si>
    <t>3.1.1</t>
  </si>
  <si>
    <t>3.1.2 Consultation, roles and responsibilities</t>
  </si>
  <si>
    <t>3.1.2</t>
  </si>
  <si>
    <t>3.1.3 Long term objectives</t>
  </si>
  <si>
    <t>3.1.3</t>
  </si>
  <si>
    <t>Fishery-specific management system</t>
  </si>
  <si>
    <t>3.2.1 Fishery-specific objectives</t>
  </si>
  <si>
    <t>3.2.1</t>
  </si>
  <si>
    <t>3.2.2 Decision-making processes</t>
  </si>
  <si>
    <t>3.2.2</t>
  </si>
  <si>
    <t>3.2.3 Compliance and enforcement</t>
  </si>
  <si>
    <t>3.2.3</t>
  </si>
  <si>
    <r>
      <t xml:space="preserve">3.2.4 </t>
    </r>
    <r>
      <rPr>
        <sz val="9"/>
        <color rgb="FF000000"/>
        <rFont val="Meta Offc Pro"/>
        <family val="2"/>
      </rPr>
      <t>Monitoring and management performance evaluation</t>
    </r>
  </si>
  <si>
    <t>3.2.4</t>
  </si>
  <si>
    <t>Total number of PIs equal to or greater than 80</t>
  </si>
  <si>
    <t>Equal to or greater than 80</t>
  </si>
  <si>
    <t>Total number of PIs 60-79</t>
  </si>
  <si>
    <t>PIs 60-79</t>
  </si>
  <si>
    <t>Total number of PIs less than 60</t>
  </si>
  <si>
    <t>less than 60</t>
  </si>
  <si>
    <t>Overall BMT Index</t>
  </si>
  <si>
    <t>P BMT Score</t>
  </si>
  <si>
    <t>Principle 1 BMT</t>
  </si>
  <si>
    <t>BMT Report</t>
  </si>
  <si>
    <t>P1 actual</t>
  </si>
  <si>
    <t>Principle 2 BMT</t>
  </si>
  <si>
    <t>P2 actual</t>
  </si>
  <si>
    <t>Principle 3 BMT</t>
  </si>
  <si>
    <t>Unit of Assessment</t>
  </si>
  <si>
    <t>P3 actual</t>
  </si>
  <si>
    <t>PI_Count_actual</t>
  </si>
  <si>
    <t>BMT_Actual</t>
  </si>
  <si>
    <t>Actual BMT index summary table</t>
  </si>
  <si>
    <t>P1 Expected</t>
  </si>
  <si>
    <t>Last update:</t>
  </si>
  <si>
    <t>P2 Expected</t>
  </si>
  <si>
    <t>All PIs</t>
  </si>
  <si>
    <t>Principle 1</t>
  </si>
  <si>
    <t>Principle 2</t>
  </si>
  <si>
    <t>Principle 3</t>
  </si>
  <si>
    <t>P3 Expected</t>
  </si>
  <si>
    <t>Scoring Range</t>
  </si>
  <si>
    <t>Number of PIs</t>
  </si>
  <si>
    <t>PI_Count_Expected</t>
  </si>
  <si>
    <t>BMT Pedicted</t>
  </si>
  <si>
    <t>BMT Index</t>
  </si>
  <si>
    <t>Actual vs. Expected BMT index table</t>
  </si>
  <si>
    <t>Pre-Assessment</t>
  </si>
  <si>
    <t xml:space="preserve">Principle 1 </t>
  </si>
  <si>
    <t>Actual</t>
  </si>
  <si>
    <t xml:space="preserve">Principle 2 </t>
  </si>
  <si>
    <t xml:space="preserve">Principle 3 </t>
  </si>
  <si>
    <t xml:space="preserve">Overall </t>
  </si>
  <si>
    <t>If longer than 5 years, click on the chart and expand the  data source to cover more years.</t>
  </si>
  <si>
    <t>Expected Overall</t>
  </si>
  <si>
    <t>Actual Overall</t>
  </si>
  <si>
    <t>Exp. P1</t>
  </si>
  <si>
    <t>Act. P1</t>
  </si>
  <si>
    <t>Exp. P2</t>
  </si>
  <si>
    <t>Act. P2</t>
  </si>
  <si>
    <t>Exp. P3</t>
  </si>
  <si>
    <t>Act. P3</t>
  </si>
  <si>
    <t>BMT Report Sheet</t>
  </si>
  <si>
    <t>Exp. Scoring Range</t>
  </si>
  <si>
    <t>Actual Scoring Range</t>
  </si>
  <si>
    <t>Last Update</t>
  </si>
  <si>
    <t>1.1.2 Reference points</t>
  </si>
  <si>
    <t>1.2.3 Information and monitoring</t>
  </si>
  <si>
    <r>
      <t xml:space="preserve">2.1.1 Outcome </t>
    </r>
    <r>
      <rPr>
        <sz val="10"/>
        <color rgb="FF000000"/>
        <rFont val="Meta Offc Pro"/>
        <family val="2"/>
      </rPr>
      <t>status</t>
    </r>
  </si>
  <si>
    <r>
      <t xml:space="preserve">2.1.2 Management </t>
    </r>
    <r>
      <rPr>
        <sz val="10"/>
        <color rgb="FF000000"/>
        <rFont val="Meta Offc Pro"/>
        <family val="2"/>
      </rPr>
      <t xml:space="preserve">strategy </t>
    </r>
  </si>
  <si>
    <r>
      <t xml:space="preserve">2.2.2 Management </t>
    </r>
    <r>
      <rPr>
        <sz val="10"/>
        <color rgb="FF000000"/>
        <rFont val="Meta Offc Pro"/>
        <family val="2"/>
      </rPr>
      <t>strategy</t>
    </r>
  </si>
  <si>
    <r>
      <t xml:space="preserve">2.3.1 Outcome </t>
    </r>
    <r>
      <rPr>
        <sz val="10"/>
        <color rgb="FF000000"/>
        <rFont val="Meta Offc Pro"/>
        <family val="2"/>
      </rPr>
      <t>status</t>
    </r>
  </si>
  <si>
    <r>
      <t xml:space="preserve">2.3.2 Management </t>
    </r>
    <r>
      <rPr>
        <sz val="10"/>
        <color rgb="FF000000"/>
        <rFont val="Meta Offc Pro"/>
        <family val="2"/>
      </rPr>
      <t>strategy</t>
    </r>
  </si>
  <si>
    <r>
      <t xml:space="preserve">2.4.1 Outcome </t>
    </r>
    <r>
      <rPr>
        <sz val="10"/>
        <color rgb="FF000000"/>
        <rFont val="Meta Offc Pro"/>
        <family val="2"/>
      </rPr>
      <t>status</t>
    </r>
  </si>
  <si>
    <r>
      <t xml:space="preserve">2.4.2 Management </t>
    </r>
    <r>
      <rPr>
        <sz val="10"/>
        <color rgb="FF000000"/>
        <rFont val="Meta Offc Pro"/>
        <family val="2"/>
      </rPr>
      <t>strategy</t>
    </r>
  </si>
  <si>
    <t>3.1.1 Legal and customary framework</t>
  </si>
  <si>
    <t>Fishery specific management system</t>
  </si>
  <si>
    <t>3.2.1 Fishery specific objectives</t>
  </si>
  <si>
    <t>3.2.2 Decision making processes</t>
  </si>
  <si>
    <t>3.2.4 Management performance evaluation</t>
  </si>
  <si>
    <t>Written Update
The MSC cannot verify the accuracy of any information provided on this form and is not responsible for any issues arising to any parties as a result of any information provided therein. The results are the sole responsibility of individual/company applying the Benchmarking and Tracking Tool and give an indication of the likely status of a fishery. These results can only be verified by the fishery completing the MSC full assessment process.</t>
  </si>
  <si>
    <t>EXPECTED CHANGES</t>
  </si>
  <si>
    <t>1 = Expected, 1.1 = Expeceted but new IAP, 0 = No changed expected, 0.1 = No change but new IAP</t>
  </si>
  <si>
    <t>AT OR ABOVE EXPECTED</t>
  </si>
  <si>
    <t>Change1</t>
  </si>
  <si>
    <t>Change2</t>
  </si>
  <si>
    <t>Change3</t>
  </si>
  <si>
    <t>Change4</t>
  </si>
  <si>
    <t>Change5</t>
  </si>
  <si>
    <t>Change6</t>
  </si>
  <si>
    <t>Change7</t>
  </si>
  <si>
    <t>Change8</t>
  </si>
  <si>
    <t>Change9</t>
  </si>
  <si>
    <t>Change10</t>
  </si>
  <si>
    <t>AtOrAbove1</t>
  </si>
  <si>
    <t>AtOrAbove2</t>
  </si>
  <si>
    <t>AtOrAbove3</t>
  </si>
  <si>
    <t>AtOrAbove4</t>
  </si>
  <si>
    <t>AtOrAbove5</t>
  </si>
  <si>
    <t>AtOrAbove6</t>
  </si>
  <si>
    <t>AtOrAbove7</t>
  </si>
  <si>
    <t>AtOrAbove8</t>
  </si>
  <si>
    <t>AtOrAbove9</t>
  </si>
  <si>
    <t>AtOrAbove10</t>
  </si>
  <si>
    <t>Harvest Strategy (management)</t>
  </si>
  <si>
    <t xml:space="preserve">1.2.2 </t>
  </si>
  <si>
    <t>Enhancement</t>
  </si>
  <si>
    <t>1.3.1 Enhancement outcome</t>
  </si>
  <si>
    <t>1.3.1</t>
  </si>
  <si>
    <t>Progress Verification List</t>
  </si>
  <si>
    <t>1.3.2 Enhancement management</t>
  </si>
  <si>
    <t>1.3.2</t>
  </si>
  <si>
    <t>1.3.3 Enhancement Information</t>
  </si>
  <si>
    <t>1.3.3</t>
  </si>
  <si>
    <t>Yes</t>
  </si>
  <si>
    <t>2.1.1</t>
  </si>
  <si>
    <t>No</t>
  </si>
  <si>
    <t>2.1.2</t>
  </si>
  <si>
    <t>2.1.3</t>
  </si>
  <si>
    <t>3.2.4 Monitoring and management performance evaluation</t>
  </si>
  <si>
    <t>Expected TOTAL</t>
  </si>
  <si>
    <t>Achieved</t>
  </si>
  <si>
    <t>Where</t>
  </si>
  <si>
    <t>Not Achieved</t>
  </si>
  <si>
    <t>IPA triggers</t>
  </si>
  <si>
    <t>New IAP</t>
  </si>
  <si>
    <t>Percentage</t>
  </si>
  <si>
    <t>Expected score changes / Achieved  score changes</t>
  </si>
  <si>
    <t xml:space="preserve">Determination </t>
  </si>
  <si>
    <t>Overall Progress Determination</t>
  </si>
  <si>
    <t>New IAP needed?</t>
  </si>
  <si>
    <t>Progress verification completed by the CAB?</t>
  </si>
  <si>
    <t>New Improvement Action Plan needed?</t>
  </si>
  <si>
    <t>PI with an expected score change</t>
  </si>
  <si>
    <t>PI that achieved the score change</t>
  </si>
  <si>
    <t>PI that trigger a new IAP</t>
  </si>
  <si>
    <t>Primary species</t>
  </si>
  <si>
    <t>2.1.1 Outcome</t>
  </si>
  <si>
    <t xml:space="preserve">2.1.2 Management </t>
  </si>
  <si>
    <t>Secondary species</t>
  </si>
  <si>
    <t>2.2.1 Outcome</t>
  </si>
  <si>
    <t xml:space="preserve">2.2.2 Management </t>
  </si>
  <si>
    <t>ETP species</t>
  </si>
  <si>
    <t>2.3.1 Outcome</t>
  </si>
  <si>
    <t xml:space="preserve">2.3.2 Management </t>
  </si>
  <si>
    <t>2.4.1 Outcome</t>
  </si>
  <si>
    <t xml:space="preserve">2.4.2 Management </t>
  </si>
  <si>
    <t>2.5.1 Outcome</t>
  </si>
  <si>
    <t xml:space="preserve">2.5.2 Management </t>
  </si>
  <si>
    <t>2.5.3 Information</t>
  </si>
  <si>
    <t>Topic</t>
  </si>
  <si>
    <t>Instructions</t>
  </si>
  <si>
    <t>Inserting columns and rows</t>
  </si>
  <si>
    <t>In the BMT sheets it is not advisable to insert any columns or rows as the sheets contain hidden formulas that may be broken if the sheet is altered in any way.</t>
  </si>
  <si>
    <t>Should you feel you require changes to the BMT Tool please contact fisheries@msc.org to discuss the options</t>
  </si>
  <si>
    <t>This year represents the draft scoring ranges derived from the pre-assessment or full assessment report. Full assessment report is any report produced during an MSC assessment against the MSC Fisheries Standard including Announcement Comment Draft Report (ACDR), Client and Peer Review Draft Report (CPRDR), Public Comment Draft Report (PCDR), Final Draft Report (FDR), Public Certification Report (PCR) and latest surveillance and expedited audit reports.</t>
  </si>
  <si>
    <t>Adding more years after Year 5</t>
  </si>
  <si>
    <r>
      <t xml:space="preserve">The default period allowed for a FIP in the BMT Tool is 5 years - however, you are able to add additional years up to 10 years if you need to by unhiding columns </t>
    </r>
    <r>
      <rPr>
        <u/>
        <sz val="10"/>
        <color theme="1"/>
        <rFont val="Arial"/>
        <family val="2"/>
      </rPr>
      <t>after</t>
    </r>
    <r>
      <rPr>
        <sz val="10"/>
        <color theme="1"/>
        <rFont val="Arial"/>
        <family val="2"/>
      </rPr>
      <t xml:space="preserve"> </t>
    </r>
    <r>
      <rPr>
        <b/>
        <sz val="10"/>
        <color theme="1"/>
        <rFont val="Arial"/>
        <family val="2"/>
      </rPr>
      <t>column M</t>
    </r>
    <r>
      <rPr>
        <sz val="10"/>
        <color theme="1"/>
        <rFont val="Arial"/>
        <family val="2"/>
      </rPr>
      <t xml:space="preserve"> for the Actual scores and </t>
    </r>
    <r>
      <rPr>
        <u/>
        <sz val="10"/>
        <color theme="1"/>
        <rFont val="Arial"/>
        <family val="2"/>
      </rPr>
      <t>after</t>
    </r>
    <r>
      <rPr>
        <sz val="10"/>
        <color theme="1"/>
        <rFont val="Arial"/>
        <family val="2"/>
      </rPr>
      <t xml:space="preserve"> </t>
    </r>
    <r>
      <rPr>
        <b/>
        <sz val="10"/>
        <color theme="1"/>
        <rFont val="Arial"/>
        <family val="2"/>
      </rPr>
      <t>column</t>
    </r>
    <r>
      <rPr>
        <sz val="10"/>
        <color theme="1"/>
        <rFont val="Arial"/>
        <family val="2"/>
      </rPr>
      <t xml:space="preserve"> </t>
    </r>
    <r>
      <rPr>
        <b/>
        <sz val="10"/>
        <color theme="1"/>
        <rFont val="Arial"/>
        <family val="2"/>
      </rPr>
      <t>AC</t>
    </r>
    <r>
      <rPr>
        <sz val="10"/>
        <color theme="1"/>
        <rFont val="Arial"/>
        <family val="2"/>
      </rPr>
      <t xml:space="preserve"> for Expected scores</t>
    </r>
  </si>
  <si>
    <t>Adding more than 1 UoA</t>
  </si>
  <si>
    <t>The Workbook includes 3 identical blank sheets that can be used to track progress for different UoA's within the same Fishery Improvement Project, for example, the same species and area but captured using different gear. If you require more than 3 the sheet can simply be copied</t>
  </si>
  <si>
    <t>Creating reports</t>
  </si>
  <si>
    <t>On each BMT Template sheet, in cell B36 there is a reporting area that is updated from the data entered into the tables. The Print area has been preset to the reporting area so when you select File&gt;&gt;Print it should show the report only and this can be saved as .pdf</t>
  </si>
  <si>
    <r>
      <rPr>
        <sz val="10"/>
        <color theme="1"/>
        <rFont val="Arial"/>
        <family val="2"/>
      </rPr>
      <t>To learn more about setting or changing the print area visit</t>
    </r>
    <r>
      <rPr>
        <u/>
        <sz val="10"/>
        <color theme="10"/>
        <rFont val="Arial"/>
        <family val="2"/>
      </rPr>
      <t xml:space="preserve"> this article</t>
    </r>
  </si>
  <si>
    <t>Example</t>
  </si>
  <si>
    <t>An example sheet is included to show how the sheet should be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</si>
</sst>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8">
    <font>
      <sz val="10"/>
      <color theme="1"/>
      <name val="Arial"/>
      <family val="2"/>
    </font>
    <font>
      <sz val="11"/>
      <color theme="1"/>
      <name val="Arial"/>
      <family val="2"/>
      <scheme val="minor"/>
    </font>
    <font>
      <sz val="10"/>
      <color theme="1"/>
      <name val="Meta Offc Pro"/>
      <family val="2"/>
    </font>
    <font>
      <sz val="14"/>
      <color theme="1"/>
      <name val="Meta Offc Pro"/>
      <family val="2"/>
    </font>
    <font>
      <sz val="11"/>
      <color theme="1"/>
      <name val="Meta Offc Pro"/>
      <family val="2"/>
    </font>
    <font>
      <b/>
      <sz val="11"/>
      <color theme="1"/>
      <name val="Meta Offc Pro"/>
      <family val="2"/>
    </font>
    <font>
      <b/>
      <sz val="10"/>
      <color theme="0"/>
      <name val="Meta Offc Pro"/>
      <family val="2"/>
    </font>
    <font>
      <sz val="10"/>
      <name val="Meta Offc Pro"/>
      <family val="2"/>
    </font>
    <font>
      <b/>
      <sz val="10"/>
      <name val="Meta Offc Pro"/>
      <family val="2"/>
    </font>
    <font>
      <b/>
      <sz val="9"/>
      <color rgb="FFFFFFFF"/>
      <name val="Meta Offc Pro"/>
      <family val="2"/>
    </font>
    <font>
      <sz val="9"/>
      <color rgb="FFFFFFFF"/>
      <name val="Meta Offc Pro"/>
      <family val="2"/>
    </font>
    <font>
      <sz val="9"/>
      <color theme="0"/>
      <name val="Meta Offc Pro"/>
      <family val="2"/>
    </font>
    <font>
      <b/>
      <sz val="9"/>
      <color rgb="FFFF0000"/>
      <name val="Meta Offc Pro"/>
      <family val="2"/>
    </font>
    <font>
      <sz val="9"/>
      <color rgb="FFFF0000"/>
      <name val="Meta Offc Pro"/>
      <family val="2"/>
    </font>
    <font>
      <sz val="11"/>
      <color theme="9"/>
      <name val="Meta Offc Pro"/>
      <family val="2"/>
    </font>
    <font>
      <sz val="10"/>
      <color theme="9"/>
      <name val="Meta Offc Pro"/>
      <family val="2"/>
    </font>
    <font>
      <b/>
      <sz val="11"/>
      <color theme="9"/>
      <name val="Meta Offc Pro"/>
      <family val="2"/>
    </font>
    <font>
      <b/>
      <sz val="10"/>
      <color theme="1"/>
      <name val="Meta Offc Pro"/>
      <family val="2"/>
    </font>
    <font>
      <sz val="10"/>
      <color theme="0" tint="-0.499984740745262"/>
      <name val="Meta Offc Pro"/>
      <family val="2"/>
    </font>
    <font>
      <b/>
      <sz val="14"/>
      <color theme="9"/>
      <name val="Meta Offc Pro"/>
      <family val="2"/>
    </font>
    <font>
      <sz val="12"/>
      <color theme="9"/>
      <name val="Meta Offc Pro"/>
      <family val="2"/>
    </font>
    <font>
      <b/>
      <sz val="12"/>
      <color theme="0"/>
      <name val="Meta Offc Pro"/>
      <family val="2"/>
    </font>
    <font>
      <sz val="12"/>
      <color theme="0"/>
      <name val="Meta Offc Pro"/>
      <family val="2"/>
    </font>
    <font>
      <b/>
      <sz val="14"/>
      <color theme="1"/>
      <name val="Meta Offc Pro"/>
      <family val="2"/>
    </font>
    <font>
      <b/>
      <sz val="14"/>
      <color theme="0"/>
      <name val="Meta Offc Pro"/>
      <family val="2"/>
    </font>
    <font>
      <b/>
      <sz val="16"/>
      <color theme="1"/>
      <name val="Meta Offc Pro"/>
      <family val="2"/>
    </font>
    <font>
      <b/>
      <sz val="14"/>
      <name val="Meta Offc Pro"/>
      <family val="2"/>
    </font>
    <font>
      <b/>
      <sz val="10"/>
      <color theme="1"/>
      <name val="Arial"/>
      <family val="2"/>
    </font>
    <font>
      <u/>
      <sz val="10"/>
      <color theme="10"/>
      <name val="Arial"/>
      <family val="2"/>
    </font>
    <font>
      <sz val="9"/>
      <name val="Meta Offc Pro"/>
      <family val="2"/>
    </font>
    <font>
      <u/>
      <sz val="10"/>
      <color theme="1"/>
      <name val="Arial"/>
      <family val="2"/>
    </font>
    <font>
      <b/>
      <sz val="12"/>
      <color theme="9"/>
      <name val="Meta Offc Pro"/>
      <family val="2"/>
    </font>
    <font>
      <b/>
      <sz val="11"/>
      <name val="Meta Offc Pro"/>
      <family val="2"/>
    </font>
    <font>
      <sz val="11"/>
      <name val="Meta Offc Pro"/>
      <family val="2"/>
    </font>
    <font>
      <sz val="11"/>
      <color rgb="FFC00000"/>
      <name val="Meta Offc Pro"/>
      <family val="2"/>
    </font>
    <font>
      <sz val="8"/>
      <color theme="0" tint="-0.499984740745262"/>
      <name val="Meta Offc Pro"/>
      <family val="2"/>
    </font>
    <font>
      <sz val="8"/>
      <name val="Arial"/>
      <family val="2"/>
    </font>
    <font>
      <b/>
      <u/>
      <sz val="12"/>
      <color theme="0"/>
      <name val="Arial"/>
      <family val="2"/>
    </font>
    <font>
      <sz val="10"/>
      <color rgb="FF000000"/>
      <name val="Meta Offc Pro"/>
      <family val="2"/>
    </font>
    <font>
      <sz val="12"/>
      <color rgb="FF000000"/>
      <name val="Meta Offc Pro"/>
      <family val="2"/>
    </font>
    <font>
      <sz val="9"/>
      <color rgb="FF000000"/>
      <name val="Meta Offc Pro"/>
      <family val="2"/>
    </font>
    <font>
      <i/>
      <sz val="11"/>
      <name val="Meta Offc Pro"/>
      <family val="2"/>
    </font>
    <font>
      <u/>
      <sz val="11"/>
      <name val="Meta Offc Pro"/>
      <family val="2"/>
    </font>
    <font>
      <sz val="10"/>
      <color theme="1"/>
      <name val="Arial"/>
      <family val="2"/>
    </font>
    <font>
      <sz val="10"/>
      <color theme="9"/>
      <name val="Meta Offc Pro"/>
    </font>
    <font>
      <b/>
      <sz val="10"/>
      <color theme="1"/>
      <name val="Meta Offc Pro"/>
    </font>
    <font>
      <sz val="10"/>
      <color theme="1"/>
      <name val="Meta Offc Pro"/>
    </font>
    <font>
      <sz val="10"/>
      <name val="Meta Offc Pro"/>
    </font>
    <font>
      <b/>
      <sz val="10"/>
      <color theme="0"/>
      <name val="Meta Offc Pro"/>
    </font>
    <font>
      <b/>
      <sz val="8"/>
      <color theme="0"/>
      <name val="Meta Offc Pro"/>
      <family val="2"/>
    </font>
    <font>
      <b/>
      <sz val="11"/>
      <color theme="9"/>
      <name val="Meta Offc Pro"/>
    </font>
    <font>
      <sz val="11"/>
      <color theme="1"/>
      <name val="Meta Offc Pro"/>
    </font>
    <font>
      <b/>
      <sz val="11"/>
      <color rgb="FF000000"/>
      <name val="Meta Offc Pro"/>
    </font>
    <font>
      <b/>
      <sz val="12"/>
      <color rgb="FF000000"/>
      <name val="Meta Offc Pro"/>
    </font>
    <font>
      <sz val="11"/>
      <color rgb="FF000000"/>
      <name val="Meta Offc Pro"/>
    </font>
    <font>
      <i/>
      <sz val="11"/>
      <color rgb="FF000000"/>
      <name val="Meta Offc Pro"/>
    </font>
    <font>
      <sz val="11"/>
      <color rgb="FF000000"/>
      <name val="Meta Offc Pro"/>
      <family val="2"/>
    </font>
    <font>
      <b/>
      <sz val="11"/>
      <color rgb="FF000000"/>
      <name val="Meta Offc Pro"/>
      <family val="2"/>
    </font>
  </fonts>
  <fills count="31">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rgb="FFFDB91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6CB33F"/>
        <bgColor auto="1"/>
      </patternFill>
    </fill>
    <fill>
      <patternFill patternType="solid">
        <fgColor theme="2"/>
        <bgColor indexed="64"/>
      </patternFill>
    </fill>
    <fill>
      <patternFill patternType="solid">
        <fgColor theme="4"/>
        <bgColor indexed="64"/>
      </patternFill>
    </fill>
    <fill>
      <patternFill patternType="solid">
        <fgColor theme="3"/>
        <bgColor indexed="64"/>
      </patternFill>
    </fill>
    <fill>
      <patternFill patternType="solid">
        <fgColor rgb="FFFF0000"/>
        <bgColor indexed="64"/>
      </patternFill>
    </fill>
    <fill>
      <patternFill patternType="solid">
        <fgColor theme="0" tint="-0.34998626667073579"/>
        <bgColor indexed="64"/>
      </patternFill>
    </fill>
    <fill>
      <patternFill patternType="solid">
        <fgColor theme="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005DAA"/>
        <bgColor indexed="64"/>
      </patternFill>
    </fill>
    <fill>
      <patternFill patternType="solid">
        <fgColor theme="2" tint="0.59999389629810485"/>
        <bgColor indexed="64"/>
      </patternFill>
    </fill>
    <fill>
      <patternFill patternType="solid">
        <fgColor theme="2" tint="0.39997558519241921"/>
        <bgColor indexed="64"/>
      </patternFill>
    </fill>
    <fill>
      <patternFill patternType="solid">
        <fgColor rgb="FF0070C0"/>
        <bgColor indexed="64"/>
      </patternFill>
    </fill>
    <fill>
      <patternFill patternType="solid">
        <fgColor theme="0"/>
        <bgColor indexed="64"/>
      </patternFill>
    </fill>
    <fill>
      <patternFill patternType="solid">
        <fgColor theme="6" tint="0.59999389629810485"/>
        <bgColor indexed="64"/>
      </patternFill>
    </fill>
    <fill>
      <patternFill patternType="solid">
        <fgColor rgb="FFEAEAEA"/>
        <bgColor indexed="64"/>
      </patternFill>
    </fill>
    <fill>
      <patternFill patternType="solid">
        <fgColor rgb="FFF2F2F2"/>
        <bgColor rgb="FF000000"/>
      </patternFill>
    </fill>
    <fill>
      <patternFill patternType="solid">
        <fgColor theme="9" tint="0.59999389629810485"/>
        <bgColor indexed="64"/>
      </patternFill>
    </fill>
  </fills>
  <borders count="90">
    <border>
      <left/>
      <right/>
      <top/>
      <bottom/>
      <diagonal/>
    </border>
    <border>
      <left style="medium">
        <color rgb="FF005DAA"/>
      </left>
      <right/>
      <top style="medium">
        <color rgb="FF005DAA"/>
      </top>
      <bottom style="medium">
        <color rgb="FF005DAA"/>
      </bottom>
      <diagonal/>
    </border>
    <border>
      <left style="thin">
        <color theme="4" tint="0.39997558519241921"/>
      </left>
      <right/>
      <top style="thin">
        <color theme="4" tint="0.39997558519241921"/>
      </top>
      <bottom style="thin">
        <color theme="4" tint="0.39997558519241921"/>
      </bottom>
      <diagonal/>
    </border>
    <border>
      <left style="medium">
        <color theme="9"/>
      </left>
      <right style="medium">
        <color theme="9"/>
      </right>
      <top style="medium">
        <color theme="9"/>
      </top>
      <bottom style="medium">
        <color theme="9"/>
      </bottom>
      <diagonal/>
    </border>
    <border>
      <left style="medium">
        <color theme="9"/>
      </left>
      <right/>
      <top style="medium">
        <color theme="9"/>
      </top>
      <bottom style="medium">
        <color theme="9"/>
      </bottom>
      <diagonal/>
    </border>
    <border>
      <left/>
      <right/>
      <top style="medium">
        <color theme="9"/>
      </top>
      <bottom style="medium">
        <color theme="9"/>
      </bottom>
      <diagonal/>
    </border>
    <border>
      <left style="medium">
        <color theme="9"/>
      </left>
      <right/>
      <top style="medium">
        <color theme="9"/>
      </top>
      <bottom/>
      <diagonal/>
    </border>
    <border>
      <left style="medium">
        <color theme="9"/>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style="medium">
        <color theme="9"/>
      </left>
      <right style="thin">
        <color theme="9"/>
      </right>
      <top style="thin">
        <color theme="9"/>
      </top>
      <bottom/>
      <diagonal/>
    </border>
    <border>
      <left style="medium">
        <color theme="2"/>
      </left>
      <right style="medium">
        <color theme="2"/>
      </right>
      <top style="medium">
        <color theme="2"/>
      </top>
      <bottom style="medium">
        <color theme="2"/>
      </bottom>
      <diagonal/>
    </border>
    <border>
      <left/>
      <right style="thin">
        <color theme="2"/>
      </right>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medium">
        <color theme="2"/>
      </left>
      <right style="thin">
        <color theme="2"/>
      </right>
      <top style="medium">
        <color theme="2"/>
      </top>
      <bottom style="thin">
        <color theme="2"/>
      </bottom>
      <diagonal/>
    </border>
    <border>
      <left style="thin">
        <color theme="2"/>
      </left>
      <right style="thin">
        <color theme="2"/>
      </right>
      <top style="thin">
        <color theme="2"/>
      </top>
      <bottom style="thin">
        <color theme="2"/>
      </bottom>
      <diagonal/>
    </border>
    <border>
      <left style="medium">
        <color theme="2"/>
      </left>
      <right style="medium">
        <color theme="2"/>
      </right>
      <top style="medium">
        <color theme="2"/>
      </top>
      <bottom/>
      <diagonal/>
    </border>
    <border>
      <left style="medium">
        <color theme="2"/>
      </left>
      <right style="medium">
        <color theme="2"/>
      </right>
      <top/>
      <bottom/>
      <diagonal/>
    </border>
    <border>
      <left style="medium">
        <color theme="2"/>
      </left>
      <right style="medium">
        <color theme="2"/>
      </right>
      <top/>
      <bottom style="medium">
        <color theme="2"/>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9"/>
      </left>
      <right style="medium">
        <color theme="9"/>
      </right>
      <top/>
      <bottom style="medium">
        <color theme="9"/>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9"/>
      </left>
      <right style="medium">
        <color theme="9"/>
      </right>
      <top style="medium">
        <color theme="9"/>
      </top>
      <bottom style="medium">
        <color theme="9"/>
      </bottom>
      <diagonal/>
    </border>
    <border>
      <left style="medium">
        <color theme="9"/>
      </left>
      <right style="thin">
        <color theme="2"/>
      </right>
      <top style="medium">
        <color theme="9"/>
      </top>
      <bottom style="thin">
        <color theme="2"/>
      </bottom>
      <diagonal/>
    </border>
    <border>
      <left style="thin">
        <color theme="2"/>
      </left>
      <right style="thin">
        <color theme="2"/>
      </right>
      <top style="medium">
        <color theme="9"/>
      </top>
      <bottom style="thin">
        <color theme="2"/>
      </bottom>
      <diagonal/>
    </border>
    <border>
      <left style="thin">
        <color theme="2"/>
      </left>
      <right style="medium">
        <color theme="9"/>
      </right>
      <top style="medium">
        <color theme="9"/>
      </top>
      <bottom style="thin">
        <color theme="2"/>
      </bottom>
      <diagonal/>
    </border>
    <border>
      <left style="medium">
        <color theme="9"/>
      </left>
      <right style="thin">
        <color theme="2"/>
      </right>
      <top style="thin">
        <color theme="2"/>
      </top>
      <bottom/>
      <diagonal/>
    </border>
    <border>
      <left style="thin">
        <color theme="2"/>
      </left>
      <right style="medium">
        <color theme="9"/>
      </right>
      <top style="thin">
        <color theme="2"/>
      </top>
      <bottom/>
      <diagonal/>
    </border>
    <border>
      <left style="medium">
        <color theme="9"/>
      </left>
      <right style="thin">
        <color theme="9"/>
      </right>
      <top/>
      <bottom style="thin">
        <color theme="9"/>
      </bottom>
      <diagonal/>
    </border>
    <border>
      <left style="thin">
        <color theme="9"/>
      </left>
      <right style="medium">
        <color theme="9"/>
      </right>
      <top/>
      <bottom style="thin">
        <color theme="9"/>
      </bottom>
      <diagonal/>
    </border>
    <border>
      <left/>
      <right style="medium">
        <color theme="2"/>
      </right>
      <top style="thin">
        <color theme="2"/>
      </top>
      <bottom style="thin">
        <color theme="2"/>
      </bottom>
      <diagonal/>
    </border>
    <border>
      <left/>
      <right style="medium">
        <color theme="2"/>
      </right>
      <top style="medium">
        <color theme="2"/>
      </top>
      <bottom style="thin">
        <color theme="2"/>
      </bottom>
      <diagonal/>
    </border>
    <border>
      <left/>
      <right style="medium">
        <color theme="2"/>
      </right>
      <top style="thin">
        <color theme="2"/>
      </top>
      <bottom style="medium">
        <color theme="2"/>
      </bottom>
      <diagonal/>
    </border>
    <border>
      <left style="medium">
        <color theme="2"/>
      </left>
      <right/>
      <top style="medium">
        <color theme="2"/>
      </top>
      <bottom style="thin">
        <color theme="2"/>
      </bottom>
      <diagonal/>
    </border>
    <border>
      <left/>
      <right style="thin">
        <color theme="2"/>
      </right>
      <top style="medium">
        <color theme="2"/>
      </top>
      <bottom style="thin">
        <color theme="2"/>
      </bottom>
      <diagonal/>
    </border>
    <border>
      <left style="medium">
        <color theme="2"/>
      </left>
      <right/>
      <top style="thin">
        <color theme="2"/>
      </top>
      <bottom style="thin">
        <color theme="2"/>
      </bottom>
      <diagonal/>
    </border>
    <border>
      <left/>
      <right style="thin">
        <color theme="2"/>
      </right>
      <top style="thin">
        <color theme="2"/>
      </top>
      <bottom style="thin">
        <color theme="2"/>
      </bottom>
      <diagonal/>
    </border>
    <border>
      <left style="medium">
        <color theme="2"/>
      </left>
      <right/>
      <top style="thin">
        <color theme="2"/>
      </top>
      <bottom style="medium">
        <color theme="2"/>
      </bottom>
      <diagonal/>
    </border>
    <border>
      <left/>
      <right style="thin">
        <color theme="2"/>
      </right>
      <top style="thin">
        <color theme="2"/>
      </top>
      <bottom style="medium">
        <color theme="2"/>
      </bottom>
      <diagonal/>
    </border>
    <border>
      <left/>
      <right style="medium">
        <color theme="9"/>
      </right>
      <top style="medium">
        <color theme="9"/>
      </top>
      <bottom style="medium">
        <color theme="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2"/>
      </left>
      <right/>
      <top style="medium">
        <color theme="2"/>
      </top>
      <bottom/>
      <diagonal/>
    </border>
    <border>
      <left/>
      <right style="medium">
        <color theme="2"/>
      </right>
      <top style="medium">
        <color theme="2"/>
      </top>
      <bottom/>
      <diagonal/>
    </border>
    <border>
      <left style="medium">
        <color theme="2"/>
      </left>
      <right/>
      <top/>
      <bottom style="medium">
        <color theme="2"/>
      </bottom>
      <diagonal/>
    </border>
    <border>
      <left/>
      <right/>
      <top/>
      <bottom style="medium">
        <color theme="2"/>
      </bottom>
      <diagonal/>
    </border>
    <border>
      <left/>
      <right style="medium">
        <color theme="2"/>
      </right>
      <top/>
      <bottom style="medium">
        <color theme="2"/>
      </bottom>
      <diagonal/>
    </border>
    <border>
      <left style="medium">
        <color theme="2"/>
      </left>
      <right/>
      <top/>
      <bottom/>
      <diagonal/>
    </border>
    <border>
      <left/>
      <right style="thin">
        <color theme="2"/>
      </right>
      <top style="medium">
        <color theme="2"/>
      </top>
      <bottom/>
      <diagonal/>
    </border>
    <border>
      <left/>
      <right style="thin">
        <color theme="2"/>
      </right>
      <top style="medium">
        <color theme="9"/>
      </top>
      <bottom style="thin">
        <color theme="2"/>
      </bottom>
      <diagonal/>
    </border>
    <border>
      <left style="medium">
        <color theme="9"/>
      </left>
      <right style="medium">
        <color theme="9"/>
      </right>
      <top/>
      <bottom style="thin">
        <color theme="9"/>
      </bottom>
      <diagonal/>
    </border>
    <border>
      <left style="medium">
        <color theme="9"/>
      </left>
      <right style="medium">
        <color theme="9"/>
      </right>
      <top style="thin">
        <color theme="9"/>
      </top>
      <bottom style="thin">
        <color theme="9"/>
      </bottom>
      <diagonal/>
    </border>
    <border>
      <left style="medium">
        <color theme="9"/>
      </left>
      <right style="medium">
        <color theme="9"/>
      </right>
      <top style="thin">
        <color theme="9"/>
      </top>
      <bottom/>
      <diagonal/>
    </border>
    <border>
      <left style="medium">
        <color theme="9"/>
      </left>
      <right style="medium">
        <color theme="9"/>
      </right>
      <top style="medium">
        <color theme="9"/>
      </top>
      <bottom/>
      <diagonal/>
    </border>
    <border>
      <left style="medium">
        <color theme="9"/>
      </left>
      <right style="medium">
        <color theme="9"/>
      </right>
      <top/>
      <bottom/>
      <diagonal/>
    </border>
    <border>
      <left style="thin">
        <color theme="2"/>
      </left>
      <right/>
      <top/>
      <bottom/>
      <diagonal/>
    </border>
    <border>
      <left/>
      <right style="thin">
        <color theme="2"/>
      </right>
      <top/>
      <bottom/>
      <diagonal/>
    </border>
    <border>
      <left style="medium">
        <color theme="2"/>
      </left>
      <right/>
      <top/>
      <bottom style="thin">
        <color theme="2"/>
      </bottom>
      <diagonal/>
    </border>
    <border>
      <left style="thin">
        <color theme="9"/>
      </left>
      <right/>
      <top style="thin">
        <color theme="9"/>
      </top>
      <bottom/>
      <diagonal/>
    </border>
    <border>
      <left/>
      <right style="thin">
        <color theme="9"/>
      </right>
      <top style="thin">
        <color theme="9"/>
      </top>
      <bottom/>
      <diagonal/>
    </border>
    <border>
      <left style="thin">
        <color theme="9"/>
      </left>
      <right/>
      <top/>
      <bottom style="thin">
        <color theme="9"/>
      </bottom>
      <diagonal/>
    </border>
    <border>
      <left/>
      <right style="thin">
        <color theme="9"/>
      </right>
      <top/>
      <bottom style="thin">
        <color theme="9"/>
      </bottom>
      <diagonal/>
    </border>
    <border>
      <left style="thin">
        <color theme="2"/>
      </left>
      <right/>
      <top style="medium">
        <color theme="9"/>
      </top>
      <bottom style="thin">
        <color theme="2"/>
      </bottom>
      <diagonal/>
    </border>
    <border>
      <left/>
      <right style="medium">
        <color theme="2"/>
      </right>
      <top/>
      <bottom/>
      <diagonal/>
    </border>
    <border>
      <left style="thin">
        <color indexed="64"/>
      </left>
      <right style="thin">
        <color theme="9"/>
      </right>
      <top style="thin">
        <color theme="9"/>
      </top>
      <bottom style="thin">
        <color theme="9"/>
      </bottom>
      <diagonal/>
    </border>
    <border>
      <left/>
      <right/>
      <top/>
      <bottom style="thin">
        <color theme="9"/>
      </bottom>
      <diagonal/>
    </border>
    <border>
      <left/>
      <right style="thin">
        <color theme="9"/>
      </right>
      <top/>
      <bottom/>
      <diagonal/>
    </border>
    <border>
      <left style="thin">
        <color theme="2"/>
      </left>
      <right style="thin">
        <color theme="2"/>
      </right>
      <top style="thin">
        <color theme="2"/>
      </top>
      <bottom style="thin">
        <color indexed="64"/>
      </bottom>
      <diagonal/>
    </border>
    <border>
      <left style="thin">
        <color theme="2"/>
      </left>
      <right/>
      <top style="thin">
        <color indexed="64"/>
      </top>
      <bottom/>
      <diagonal/>
    </border>
    <border>
      <left/>
      <right style="thin">
        <color theme="2"/>
      </right>
      <top style="thin">
        <color indexed="64"/>
      </top>
      <bottom/>
      <diagonal/>
    </border>
    <border>
      <left style="thin">
        <color indexed="64"/>
      </left>
      <right style="thin">
        <color indexed="64"/>
      </right>
      <top/>
      <bottom style="thin">
        <color indexed="64"/>
      </bottom>
      <diagonal/>
    </border>
    <border>
      <left style="medium">
        <color theme="9"/>
      </left>
      <right style="medium">
        <color theme="9"/>
      </right>
      <top style="medium">
        <color theme="9"/>
      </top>
      <bottom style="thin">
        <color theme="9"/>
      </bottom>
      <diagonal/>
    </border>
    <border>
      <left style="medium">
        <color theme="9"/>
      </left>
      <right style="medium">
        <color theme="9"/>
      </right>
      <top style="thin">
        <color theme="9"/>
      </top>
      <bottom style="medium">
        <color theme="9"/>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style="medium">
        <color theme="9"/>
      </right>
      <top/>
      <bottom style="medium">
        <color theme="9"/>
      </bottom>
      <diagonal/>
    </border>
    <border>
      <left/>
      <right style="thin">
        <color rgb="FF000000"/>
      </right>
      <top style="thin">
        <color indexed="64"/>
      </top>
      <bottom style="thin">
        <color indexed="64"/>
      </bottom>
      <diagonal/>
    </border>
  </borders>
  <cellStyleXfs count="4">
    <xf numFmtId="0" fontId="0" fillId="0" borderId="0"/>
    <xf numFmtId="0" fontId="1" fillId="0" borderId="0"/>
    <xf numFmtId="0" fontId="28" fillId="0" borderId="0" applyNumberFormat="0" applyFill="0" applyBorder="0" applyAlignment="0" applyProtection="0"/>
    <xf numFmtId="9" fontId="43" fillId="0" borderId="0" applyFont="0" applyFill="0" applyBorder="0" applyAlignment="0" applyProtection="0"/>
  </cellStyleXfs>
  <cellXfs count="434">
    <xf numFmtId="0" fontId="0" fillId="0" borderId="0" xfId="0"/>
    <xf numFmtId="0" fontId="2" fillId="0" borderId="0" xfId="0" applyFont="1"/>
    <xf numFmtId="0" fontId="2" fillId="0" borderId="0" xfId="0" applyFont="1" applyAlignment="1">
      <alignment horizontal="center"/>
    </xf>
    <xf numFmtId="0" fontId="6" fillId="0" borderId="0" xfId="0" applyFont="1"/>
    <xf numFmtId="0" fontId="6" fillId="0" borderId="0" xfId="0" applyFont="1" applyAlignment="1">
      <alignment vertical="center" wrapText="1"/>
    </xf>
    <xf numFmtId="0" fontId="2" fillId="14" borderId="0" xfId="0" applyFont="1" applyFill="1"/>
    <xf numFmtId="0" fontId="2" fillId="14" borderId="0" xfId="0" applyFont="1" applyFill="1" applyAlignment="1">
      <alignment horizontal="left"/>
    </xf>
    <xf numFmtId="0" fontId="6" fillId="14" borderId="0" xfId="0" applyFont="1" applyFill="1"/>
    <xf numFmtId="0" fontId="2" fillId="0" borderId="0" xfId="0" applyFont="1" applyAlignment="1">
      <alignment horizontal="left"/>
    </xf>
    <xf numFmtId="0" fontId="7" fillId="14" borderId="0" xfId="0" applyFont="1" applyFill="1" applyAlignment="1">
      <alignment vertical="center"/>
    </xf>
    <xf numFmtId="0" fontId="8" fillId="14" borderId="0" xfId="0" applyFont="1" applyFill="1" applyAlignment="1">
      <alignment vertical="center" wrapText="1"/>
    </xf>
    <xf numFmtId="0" fontId="7" fillId="14" borderId="0" xfId="0" applyFont="1" applyFill="1" applyAlignment="1">
      <alignment horizontal="left"/>
    </xf>
    <xf numFmtId="0" fontId="9"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9" fillId="8" borderId="32" xfId="0" applyFont="1" applyFill="1" applyBorder="1" applyAlignment="1">
      <alignment horizontal="center" vertical="center" wrapText="1"/>
    </xf>
    <xf numFmtId="0" fontId="9" fillId="8" borderId="0" xfId="0" applyFont="1" applyFill="1" applyAlignment="1">
      <alignment horizontal="center" vertical="center"/>
    </xf>
    <xf numFmtId="0" fontId="12" fillId="13" borderId="3"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5" fillId="2" borderId="4" xfId="0" applyFont="1" applyFill="1" applyBorder="1" applyAlignment="1">
      <alignment vertical="center"/>
    </xf>
    <xf numFmtId="0" fontId="2" fillId="0" borderId="5" xfId="0" applyFont="1" applyBorder="1"/>
    <xf numFmtId="0" fontId="15" fillId="2" borderId="49" xfId="0" applyFont="1" applyFill="1" applyBorder="1" applyAlignment="1">
      <alignment vertical="center"/>
    </xf>
    <xf numFmtId="0" fontId="15" fillId="0" borderId="3" xfId="0" applyFont="1" applyBorder="1" applyAlignment="1">
      <alignment horizontal="left" vertical="center" wrapText="1"/>
    </xf>
    <xf numFmtId="0" fontId="15" fillId="0" borderId="38" xfId="0" applyFont="1" applyBorder="1" applyAlignment="1">
      <alignment horizontal="left" vertical="center" wrapText="1"/>
    </xf>
    <xf numFmtId="0" fontId="15" fillId="0" borderId="7" xfId="0" applyFont="1" applyBorder="1" applyAlignment="1">
      <alignment horizontal="left" vertical="center" wrapText="1"/>
    </xf>
    <xf numFmtId="0" fontId="15" fillId="0" borderId="61" xfId="0" applyFont="1" applyBorder="1" applyAlignment="1">
      <alignment horizontal="left" vertical="center" wrapText="1"/>
    </xf>
    <xf numFmtId="0" fontId="15" fillId="0" borderId="39" xfId="0" applyFont="1" applyBorder="1" applyAlignment="1">
      <alignment horizontal="left" vertical="center" wrapText="1"/>
    </xf>
    <xf numFmtId="0" fontId="15" fillId="0" borderId="0" xfId="0" applyFont="1" applyAlignment="1">
      <alignment horizontal="left" vertical="center" wrapText="1"/>
    </xf>
    <xf numFmtId="0" fontId="2" fillId="15" borderId="0" xfId="0" applyFont="1" applyFill="1"/>
    <xf numFmtId="0" fontId="2" fillId="5" borderId="0" xfId="0" applyFont="1" applyFill="1"/>
    <xf numFmtId="0" fontId="2" fillId="0" borderId="0" xfId="0" quotePrefix="1" applyFont="1"/>
    <xf numFmtId="0" fontId="15" fillId="0" borderId="62" xfId="0" applyFont="1" applyBorder="1" applyAlignment="1">
      <alignment horizontal="left" vertical="center" wrapText="1"/>
    </xf>
    <xf numFmtId="0" fontId="2" fillId="7" borderId="0" xfId="0" applyFont="1" applyFill="1" applyAlignment="1">
      <alignment horizontal="center" vertical="top"/>
    </xf>
    <xf numFmtId="0" fontId="2" fillId="4" borderId="0" xfId="0" applyFont="1" applyFill="1" applyAlignment="1">
      <alignment horizontal="center" vertical="top"/>
    </xf>
    <xf numFmtId="0" fontId="2" fillId="11" borderId="0" xfId="0" applyFont="1" applyFill="1" applyAlignment="1">
      <alignment horizontal="center" vertical="top"/>
    </xf>
    <xf numFmtId="0" fontId="15" fillId="0" borderId="9" xfId="0" applyFont="1" applyBorder="1" applyAlignment="1">
      <alignment horizontal="left" vertical="center" wrapText="1"/>
    </xf>
    <xf numFmtId="0" fontId="15" fillId="0" borderId="63" xfId="0" applyFont="1" applyBorder="1" applyAlignment="1">
      <alignment horizontal="left" vertical="center" wrapText="1"/>
    </xf>
    <xf numFmtId="0" fontId="16" fillId="0" borderId="3" xfId="0" applyFont="1" applyBorder="1" applyAlignment="1">
      <alignment vertical="center" wrapText="1"/>
    </xf>
    <xf numFmtId="0" fontId="16" fillId="0" borderId="22" xfId="0" applyFont="1" applyBorder="1" applyAlignment="1">
      <alignment vertical="center" wrapText="1"/>
    </xf>
    <xf numFmtId="2" fontId="6" fillId="8" borderId="3" xfId="0" applyNumberFormat="1" applyFont="1" applyFill="1" applyBorder="1" applyAlignment="1">
      <alignment vertical="center" wrapText="1"/>
    </xf>
    <xf numFmtId="2" fontId="17" fillId="0" borderId="0" xfId="0" applyNumberFormat="1" applyFont="1" applyAlignment="1">
      <alignment vertical="center" wrapText="1"/>
    </xf>
    <xf numFmtId="2" fontId="5" fillId="16" borderId="1" xfId="0" applyNumberFormat="1" applyFont="1" applyFill="1" applyBorder="1" applyAlignment="1">
      <alignment vertical="center"/>
    </xf>
    <xf numFmtId="0" fontId="18" fillId="0" borderId="0" xfId="0" applyFont="1" applyAlignment="1">
      <alignment vertical="top"/>
    </xf>
    <xf numFmtId="0" fontId="18" fillId="0" borderId="0" xfId="0" applyFont="1" applyAlignment="1">
      <alignment vertical="top" wrapText="1"/>
    </xf>
    <xf numFmtId="0" fontId="2" fillId="7" borderId="2" xfId="0" applyFont="1" applyFill="1" applyBorder="1" applyAlignment="1">
      <alignment horizontal="center" vertical="top"/>
    </xf>
    <xf numFmtId="0" fontId="2" fillId="4" borderId="2" xfId="0" applyFont="1" applyFill="1" applyBorder="1" applyAlignment="1">
      <alignment horizontal="center" vertical="top"/>
    </xf>
    <xf numFmtId="0" fontId="2" fillId="6" borderId="2" xfId="0" applyFont="1" applyFill="1" applyBorder="1" applyAlignment="1">
      <alignment horizontal="center" vertical="top"/>
    </xf>
    <xf numFmtId="2" fontId="5" fillId="17" borderId="1" xfId="0" applyNumberFormat="1" applyFont="1" applyFill="1" applyBorder="1" applyAlignment="1">
      <alignment vertical="center"/>
    </xf>
    <xf numFmtId="0" fontId="17" fillId="0" borderId="0" xfId="0" applyFont="1"/>
    <xf numFmtId="2" fontId="2" fillId="0" borderId="0" xfId="0" applyNumberFormat="1" applyFont="1"/>
    <xf numFmtId="2" fontId="5" fillId="18" borderId="1" xfId="0" applyNumberFormat="1" applyFont="1" applyFill="1" applyBorder="1" applyAlignment="1">
      <alignment vertical="center"/>
    </xf>
    <xf numFmtId="0" fontId="4" fillId="0" borderId="0" xfId="0" applyFont="1"/>
    <xf numFmtId="2" fontId="5" fillId="19" borderId="1" xfId="0" applyNumberFormat="1" applyFont="1" applyFill="1" applyBorder="1" applyAlignment="1">
      <alignment vertical="center"/>
    </xf>
    <xf numFmtId="0" fontId="19" fillId="0" borderId="0" xfId="0" applyFont="1" applyAlignment="1">
      <alignment horizontal="left" vertical="top"/>
    </xf>
    <xf numFmtId="0" fontId="15" fillId="0" borderId="0" xfId="0" applyFont="1" applyAlignment="1">
      <alignment horizontal="left" vertical="top"/>
    </xf>
    <xf numFmtId="0" fontId="20" fillId="0" borderId="0" xfId="0" applyFont="1" applyAlignment="1">
      <alignment horizontal="left" vertical="center"/>
    </xf>
    <xf numFmtId="0" fontId="20" fillId="0" borderId="0" xfId="0" applyFont="1" applyAlignment="1">
      <alignment horizontal="left" vertical="top"/>
    </xf>
    <xf numFmtId="0" fontId="21" fillId="8" borderId="14" xfId="0" applyFont="1" applyFill="1" applyBorder="1" applyAlignment="1">
      <alignment horizontal="left" vertical="top"/>
    </xf>
    <xf numFmtId="0" fontId="21" fillId="8" borderId="59" xfId="0" applyFont="1" applyFill="1" applyBorder="1" applyAlignment="1">
      <alignment horizontal="left" vertical="top"/>
    </xf>
    <xf numFmtId="0" fontId="23" fillId="0" borderId="0" xfId="0" applyFont="1"/>
    <xf numFmtId="0" fontId="21" fillId="8" borderId="33" xfId="0" applyFont="1" applyFill="1" applyBorder="1" applyAlignment="1">
      <alignment vertical="center"/>
    </xf>
    <xf numFmtId="0" fontId="21" fillId="8" borderId="60" xfId="0" applyFont="1" applyFill="1" applyBorder="1" applyAlignment="1">
      <alignment vertical="center"/>
    </xf>
    <xf numFmtId="0" fontId="21" fillId="8" borderId="34" xfId="0" applyFont="1" applyFill="1" applyBorder="1" applyAlignment="1">
      <alignment vertical="center"/>
    </xf>
    <xf numFmtId="0" fontId="21" fillId="8" borderId="35" xfId="0" applyFont="1" applyFill="1" applyBorder="1" applyAlignment="1">
      <alignment vertical="center"/>
    </xf>
    <xf numFmtId="0" fontId="22" fillId="8" borderId="36" xfId="0" applyFont="1" applyFill="1" applyBorder="1" applyAlignment="1">
      <alignment vertical="top"/>
    </xf>
    <xf numFmtId="0" fontId="22" fillId="8" borderId="12" xfId="0" applyFont="1" applyFill="1" applyBorder="1" applyAlignment="1">
      <alignment vertical="top"/>
    </xf>
    <xf numFmtId="0" fontId="21" fillId="8" borderId="13" xfId="0" applyFont="1" applyFill="1" applyBorder="1" applyAlignment="1">
      <alignment horizontal="center" vertical="center"/>
    </xf>
    <xf numFmtId="0" fontId="21" fillId="8" borderId="37" xfId="0" applyFont="1" applyFill="1" applyBorder="1" applyAlignment="1">
      <alignment horizontal="center" vertical="center"/>
    </xf>
    <xf numFmtId="2" fontId="20" fillId="0" borderId="8" xfId="0" applyNumberFormat="1" applyFont="1" applyBorder="1" applyAlignment="1">
      <alignment horizontal="center" vertical="center" wrapText="1"/>
    </xf>
    <xf numFmtId="0" fontId="20" fillId="10" borderId="8" xfId="0" applyFont="1" applyFill="1" applyBorder="1" applyAlignment="1">
      <alignment horizontal="center" vertical="center"/>
    </xf>
    <xf numFmtId="2" fontId="20" fillId="10" borderId="8" xfId="0" applyNumberFormat="1" applyFont="1" applyFill="1" applyBorder="1" applyAlignment="1">
      <alignment horizontal="center" vertical="center" wrapText="1"/>
    </xf>
    <xf numFmtId="2" fontId="20" fillId="2" borderId="8" xfId="0" applyNumberFormat="1" applyFont="1" applyFill="1" applyBorder="1" applyAlignment="1">
      <alignment horizontal="center" vertical="center" wrapText="1"/>
    </xf>
    <xf numFmtId="2" fontId="22" fillId="10" borderId="8" xfId="0" applyNumberFormat="1" applyFont="1" applyFill="1" applyBorder="1" applyAlignment="1">
      <alignment horizontal="center" vertical="center"/>
    </xf>
    <xf numFmtId="0" fontId="17" fillId="14" borderId="0" xfId="0" applyFont="1" applyFill="1"/>
    <xf numFmtId="0" fontId="17" fillId="0" borderId="23" xfId="0" applyFont="1" applyBorder="1"/>
    <xf numFmtId="0" fontId="17" fillId="0" borderId="23" xfId="0" applyFont="1" applyBorder="1" applyAlignment="1">
      <alignment horizontal="left"/>
    </xf>
    <xf numFmtId="0" fontId="2" fillId="15" borderId="23" xfId="0" applyFont="1" applyFill="1" applyBorder="1" applyAlignment="1">
      <alignment horizontal="center"/>
    </xf>
    <xf numFmtId="2" fontId="2" fillId="20" borderId="23" xfId="0" applyNumberFormat="1" applyFont="1" applyFill="1" applyBorder="1" applyAlignment="1">
      <alignment horizontal="center"/>
    </xf>
    <xf numFmtId="0" fontId="2" fillId="15" borderId="23" xfId="0" applyFont="1" applyFill="1" applyBorder="1"/>
    <xf numFmtId="2" fontId="2" fillId="21" borderId="23" xfId="0" applyNumberFormat="1" applyFont="1" applyFill="1" applyBorder="1" applyAlignment="1">
      <alignment horizontal="center"/>
    </xf>
    <xf numFmtId="0" fontId="2" fillId="21" borderId="23" xfId="0" applyFont="1" applyFill="1" applyBorder="1"/>
    <xf numFmtId="0" fontId="21" fillId="8" borderId="10" xfId="0" applyFont="1" applyFill="1" applyBorder="1" applyAlignment="1">
      <alignment horizontal="center" vertical="center" wrapText="1"/>
    </xf>
    <xf numFmtId="0" fontId="2" fillId="0" borderId="20" xfId="0" applyFont="1" applyBorder="1"/>
    <xf numFmtId="0" fontId="20" fillId="2" borderId="21" xfId="0" applyFont="1" applyFill="1" applyBorder="1" applyAlignment="1">
      <alignment horizontal="left" vertical="center"/>
    </xf>
    <xf numFmtId="0" fontId="20" fillId="2" borderId="10" xfId="0" applyFont="1" applyFill="1" applyBorder="1" applyAlignment="1">
      <alignment vertical="center"/>
    </xf>
    <xf numFmtId="0" fontId="14" fillId="2" borderId="21" xfId="0" applyFont="1" applyFill="1" applyBorder="1" applyAlignment="1">
      <alignment horizontal="left" vertical="center"/>
    </xf>
    <xf numFmtId="0" fontId="20" fillId="2" borderId="20" xfId="0" applyFont="1" applyFill="1" applyBorder="1" applyAlignment="1">
      <alignment horizontal="left" vertical="center"/>
    </xf>
    <xf numFmtId="1" fontId="20" fillId="2" borderId="10" xfId="0" applyNumberFormat="1" applyFont="1" applyFill="1" applyBorder="1" applyAlignment="1">
      <alignment vertical="center" wrapText="1"/>
    </xf>
    <xf numFmtId="0" fontId="21" fillId="8" borderId="10" xfId="0" applyFont="1" applyFill="1" applyBorder="1"/>
    <xf numFmtId="0" fontId="21" fillId="8" borderId="20" xfId="0" applyFont="1" applyFill="1" applyBorder="1" applyAlignment="1">
      <alignment horizontal="left" vertical="center"/>
    </xf>
    <xf numFmtId="0" fontId="21" fillId="8" borderId="21" xfId="0" applyFont="1" applyFill="1" applyBorder="1" applyAlignment="1">
      <alignment horizontal="left" vertical="center"/>
    </xf>
    <xf numFmtId="2" fontId="21" fillId="8" borderId="10" xfId="0" applyNumberFormat="1" applyFont="1" applyFill="1" applyBorder="1" applyAlignment="1">
      <alignment vertical="center" wrapText="1"/>
    </xf>
    <xf numFmtId="0" fontId="21" fillId="8" borderId="68" xfId="0" applyFont="1" applyFill="1" applyBorder="1" applyAlignment="1">
      <alignment vertical="top"/>
    </xf>
    <xf numFmtId="0" fontId="21" fillId="8" borderId="11" xfId="0" applyFont="1" applyFill="1" applyBorder="1" applyAlignment="1">
      <alignment vertical="top"/>
    </xf>
    <xf numFmtId="0" fontId="20" fillId="0" borderId="56" xfId="0" applyFont="1" applyBorder="1" applyAlignment="1">
      <alignment vertical="center"/>
    </xf>
    <xf numFmtId="2" fontId="21" fillId="8" borderId="66" xfId="0" applyNumberFormat="1" applyFont="1" applyFill="1" applyBorder="1" applyAlignment="1">
      <alignment vertical="top"/>
    </xf>
    <xf numFmtId="2" fontId="21" fillId="8" borderId="67" xfId="0" applyNumberFormat="1" applyFont="1" applyFill="1" applyBorder="1" applyAlignment="1">
      <alignment vertical="top"/>
    </xf>
    <xf numFmtId="0" fontId="21" fillId="8" borderId="47" xfId="0" applyFont="1" applyFill="1" applyBorder="1" applyAlignment="1">
      <alignment vertical="top"/>
    </xf>
    <xf numFmtId="0" fontId="21" fillId="8" borderId="48" xfId="0" applyFont="1" applyFill="1" applyBorder="1" applyAlignment="1">
      <alignment vertical="top"/>
    </xf>
    <xf numFmtId="0" fontId="22" fillId="11" borderId="45" xfId="0" applyFont="1" applyFill="1" applyBorder="1" applyAlignment="1">
      <alignment vertical="top"/>
    </xf>
    <xf numFmtId="0" fontId="22" fillId="11" borderId="46" xfId="0" applyFont="1" applyFill="1" applyBorder="1" applyAlignment="1">
      <alignment vertical="top"/>
    </xf>
    <xf numFmtId="0" fontId="22" fillId="3" borderId="45" xfId="0" applyFont="1" applyFill="1" applyBorder="1" applyAlignment="1">
      <alignment vertical="top"/>
    </xf>
    <xf numFmtId="0" fontId="22" fillId="3" borderId="46" xfId="0" applyFont="1" applyFill="1" applyBorder="1" applyAlignment="1">
      <alignment vertical="top"/>
    </xf>
    <xf numFmtId="0" fontId="22" fillId="9" borderId="45" xfId="0" applyFont="1" applyFill="1" applyBorder="1" applyAlignment="1">
      <alignment vertical="top"/>
    </xf>
    <xf numFmtId="0" fontId="22" fillId="9" borderId="46" xfId="0" applyFont="1" applyFill="1" applyBorder="1" applyAlignment="1">
      <alignment vertical="top"/>
    </xf>
    <xf numFmtId="0" fontId="21" fillId="8" borderId="66" xfId="0" applyFont="1" applyFill="1" applyBorder="1" applyAlignment="1">
      <alignment vertical="center"/>
    </xf>
    <xf numFmtId="0" fontId="21" fillId="8" borderId="67" xfId="0" applyFont="1" applyFill="1" applyBorder="1" applyAlignment="1">
      <alignment vertical="center"/>
    </xf>
    <xf numFmtId="0" fontId="20" fillId="2" borderId="15" xfId="0" applyFont="1" applyFill="1" applyBorder="1" applyAlignment="1">
      <alignment vertical="top"/>
    </xf>
    <xf numFmtId="2" fontId="21" fillId="8" borderId="0" xfId="0" applyNumberFormat="1" applyFont="1" applyFill="1" applyAlignment="1">
      <alignment vertical="top"/>
    </xf>
    <xf numFmtId="0" fontId="22" fillId="8" borderId="66" xfId="0" applyFont="1" applyFill="1" applyBorder="1" applyAlignment="1">
      <alignment vertical="top"/>
    </xf>
    <xf numFmtId="0" fontId="22" fillId="8" borderId="0" xfId="0" applyFont="1" applyFill="1" applyAlignment="1">
      <alignment vertical="top"/>
    </xf>
    <xf numFmtId="0" fontId="22" fillId="8" borderId="67" xfId="0" applyFont="1" applyFill="1" applyBorder="1" applyAlignment="1">
      <alignment vertical="top"/>
    </xf>
    <xf numFmtId="0" fontId="24" fillId="8" borderId="69" xfId="0" applyFont="1" applyFill="1" applyBorder="1" applyAlignment="1">
      <alignment vertical="center"/>
    </xf>
    <xf numFmtId="0" fontId="24" fillId="8" borderId="71" xfId="0" applyFont="1" applyFill="1" applyBorder="1" applyAlignment="1">
      <alignment vertical="center"/>
    </xf>
    <xf numFmtId="0" fontId="21" fillId="8" borderId="73" xfId="0" applyFont="1" applyFill="1" applyBorder="1" applyAlignment="1">
      <alignment vertical="center"/>
    </xf>
    <xf numFmtId="0" fontId="19" fillId="2" borderId="69" xfId="0" applyFont="1" applyFill="1" applyBorder="1" applyAlignment="1">
      <alignment vertical="center"/>
    </xf>
    <xf numFmtId="0" fontId="19" fillId="2" borderId="70" xfId="0" applyFont="1" applyFill="1" applyBorder="1" applyAlignment="1">
      <alignment vertical="center"/>
    </xf>
    <xf numFmtId="0" fontId="19" fillId="2" borderId="71" xfId="0" applyFont="1" applyFill="1" applyBorder="1" applyAlignment="1">
      <alignment vertical="center"/>
    </xf>
    <xf numFmtId="0" fontId="19" fillId="2" borderId="72" xfId="0" applyFont="1" applyFill="1" applyBorder="1" applyAlignment="1">
      <alignment vertical="center"/>
    </xf>
    <xf numFmtId="0" fontId="20" fillId="2" borderId="19" xfId="0" applyFont="1" applyFill="1" applyBorder="1" applyAlignment="1">
      <alignment vertical="center"/>
    </xf>
    <xf numFmtId="0" fontId="20" fillId="2" borderId="21" xfId="0" applyFont="1" applyFill="1" applyBorder="1" applyAlignment="1">
      <alignment vertical="center"/>
    </xf>
    <xf numFmtId="0" fontId="21" fillId="8" borderId="19" xfId="0" applyFont="1" applyFill="1" applyBorder="1"/>
    <xf numFmtId="0" fontId="21" fillId="8" borderId="19" xfId="0" applyFont="1" applyFill="1" applyBorder="1" applyAlignment="1">
      <alignment vertical="center"/>
    </xf>
    <xf numFmtId="0" fontId="21" fillId="8" borderId="20" xfId="0" applyFont="1" applyFill="1" applyBorder="1" applyAlignment="1">
      <alignment vertical="center"/>
    </xf>
    <xf numFmtId="0" fontId="20" fillId="2" borderId="20" xfId="0" applyFont="1" applyFill="1" applyBorder="1" applyAlignment="1">
      <alignment vertical="center"/>
    </xf>
    <xf numFmtId="0" fontId="19" fillId="2" borderId="77" xfId="0" applyFont="1" applyFill="1" applyBorder="1" applyAlignment="1">
      <alignment vertical="center"/>
    </xf>
    <xf numFmtId="0" fontId="19" fillId="2" borderId="0" xfId="0" applyFont="1" applyFill="1" applyAlignment="1">
      <alignment vertical="center"/>
    </xf>
    <xf numFmtId="0" fontId="22" fillId="8" borderId="78" xfId="0" applyFont="1" applyFill="1" applyBorder="1" applyAlignment="1">
      <alignment vertical="top"/>
    </xf>
    <xf numFmtId="0" fontId="19" fillId="2" borderId="30" xfId="0" applyFont="1" applyFill="1" applyBorder="1" applyAlignment="1">
      <alignment vertical="center"/>
    </xf>
    <xf numFmtId="0" fontId="24" fillId="8" borderId="0" xfId="0" applyFont="1" applyFill="1" applyAlignment="1">
      <alignment vertical="center"/>
    </xf>
    <xf numFmtId="0" fontId="24" fillId="8" borderId="76" xfId="0" applyFont="1" applyFill="1" applyBorder="1" applyAlignment="1">
      <alignment vertical="center"/>
    </xf>
    <xf numFmtId="2" fontId="20" fillId="0" borderId="75" xfId="0" applyNumberFormat="1" applyFont="1" applyBorder="1" applyAlignment="1">
      <alignment horizontal="center" vertical="center" wrapText="1"/>
    </xf>
    <xf numFmtId="0" fontId="24" fillId="8" borderId="24" xfId="0" applyFont="1" applyFill="1" applyBorder="1" applyAlignment="1">
      <alignment vertical="center"/>
    </xf>
    <xf numFmtId="0" fontId="20" fillId="10" borderId="75" xfId="0" applyFont="1" applyFill="1" applyBorder="1" applyAlignment="1">
      <alignment horizontal="center" vertical="center"/>
    </xf>
    <xf numFmtId="0" fontId="21" fillId="8" borderId="79" xfId="0" applyFont="1" applyFill="1" applyBorder="1" applyAlignment="1">
      <alignment vertical="center"/>
    </xf>
    <xf numFmtId="0" fontId="21" fillId="8" borderId="80" xfId="0" applyFont="1" applyFill="1" applyBorder="1" applyAlignment="1">
      <alignment vertical="center"/>
    </xf>
    <xf numFmtId="0" fontId="21" fillId="8" borderId="79" xfId="0" applyFont="1" applyFill="1" applyBorder="1" applyAlignment="1">
      <alignment vertical="top"/>
    </xf>
    <xf numFmtId="0" fontId="21" fillId="8" borderId="80" xfId="0" applyFont="1" applyFill="1" applyBorder="1" applyAlignment="1">
      <alignment vertical="top"/>
    </xf>
    <xf numFmtId="0" fontId="21" fillId="8" borderId="26" xfId="0" applyFont="1" applyFill="1" applyBorder="1" applyAlignment="1">
      <alignment vertical="top"/>
    </xf>
    <xf numFmtId="0" fontId="26" fillId="0" borderId="0" xfId="0" applyFont="1" applyAlignment="1">
      <alignment horizontal="left" vertical="top"/>
    </xf>
    <xf numFmtId="0" fontId="19" fillId="0" borderId="81" xfId="0" applyFont="1" applyBorder="1" applyAlignment="1">
      <alignment horizontal="left" vertical="top"/>
    </xf>
    <xf numFmtId="0" fontId="2" fillId="0" borderId="23" xfId="0" applyFont="1" applyBorder="1" applyAlignment="1">
      <alignment horizontal="left"/>
    </xf>
    <xf numFmtId="0" fontId="24" fillId="22" borderId="31" xfId="0" applyFont="1" applyFill="1" applyBorder="1" applyAlignment="1">
      <alignment horizontal="left" vertical="top" wrapText="1"/>
    </xf>
    <xf numFmtId="0" fontId="29" fillId="17" borderId="4" xfId="0" applyFont="1" applyFill="1" applyBorder="1" applyAlignment="1">
      <alignment horizontal="center" vertical="center" wrapText="1"/>
    </xf>
    <xf numFmtId="0" fontId="29" fillId="17" borderId="3" xfId="0" applyFont="1" applyFill="1" applyBorder="1" applyAlignment="1">
      <alignment horizontal="center" vertical="center" wrapText="1"/>
    </xf>
    <xf numFmtId="0" fontId="29" fillId="23" borderId="4" xfId="0" applyFont="1" applyFill="1" applyBorder="1" applyAlignment="1">
      <alignment horizontal="center" vertical="center" wrapText="1"/>
    </xf>
    <xf numFmtId="0" fontId="10" fillId="25" borderId="4" xfId="0" applyFont="1" applyFill="1" applyBorder="1" applyAlignment="1">
      <alignment horizontal="center" vertical="center" wrapText="1"/>
    </xf>
    <xf numFmtId="0" fontId="11" fillId="25" borderId="3" xfId="0" applyFont="1" applyFill="1" applyBorder="1" applyAlignment="1">
      <alignment horizontal="center" vertical="center" wrapText="1"/>
    </xf>
    <xf numFmtId="0" fontId="29" fillId="23" borderId="3"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29" fillId="17" borderId="6" xfId="0" applyFont="1" applyFill="1" applyBorder="1" applyAlignment="1">
      <alignment horizontal="center" vertical="center" wrapText="1"/>
    </xf>
    <xf numFmtId="0" fontId="29" fillId="24" borderId="4" xfId="0" applyFont="1" applyFill="1" applyBorder="1" applyAlignment="1">
      <alignment horizontal="center" vertical="center" wrapText="1"/>
    </xf>
    <xf numFmtId="0" fontId="29" fillId="24" borderId="3" xfId="0" applyFont="1" applyFill="1" applyBorder="1" applyAlignment="1">
      <alignment horizontal="center" vertical="center" wrapText="1"/>
    </xf>
    <xf numFmtId="0" fontId="0" fillId="26" borderId="24" xfId="0" applyFill="1" applyBorder="1" applyAlignment="1">
      <alignment horizontal="left" vertical="top" wrapText="1"/>
    </xf>
    <xf numFmtId="0" fontId="0" fillId="26" borderId="24" xfId="0" applyFill="1" applyBorder="1" applyAlignment="1">
      <alignment wrapText="1"/>
    </xf>
    <xf numFmtId="0" fontId="0" fillId="26" borderId="31" xfId="0" applyFill="1" applyBorder="1" applyAlignment="1">
      <alignment horizontal="left" vertical="top" wrapText="1"/>
    </xf>
    <xf numFmtId="0" fontId="28" fillId="26" borderId="31" xfId="2" applyFill="1" applyBorder="1" applyAlignment="1">
      <alignment horizontal="left" vertical="top" wrapText="1"/>
    </xf>
    <xf numFmtId="0" fontId="27" fillId="5" borderId="50" xfId="0" applyFont="1" applyFill="1" applyBorder="1"/>
    <xf numFmtId="0" fontId="27" fillId="5" borderId="52" xfId="0" applyFont="1" applyFill="1" applyBorder="1"/>
    <xf numFmtId="2" fontId="15" fillId="0" borderId="3" xfId="0" applyNumberFormat="1" applyFont="1" applyBorder="1" applyAlignment="1">
      <alignment horizontal="left" vertical="center" wrapText="1"/>
    </xf>
    <xf numFmtId="2" fontId="5" fillId="0" borderId="1" xfId="0" applyNumberFormat="1" applyFont="1" applyBorder="1" applyAlignment="1">
      <alignment vertical="center"/>
    </xf>
    <xf numFmtId="2" fontId="5" fillId="0" borderId="1" xfId="0" applyNumberFormat="1" applyFont="1" applyBorder="1" applyAlignment="1">
      <alignment vertical="center" wrapText="1"/>
    </xf>
    <xf numFmtId="0" fontId="15" fillId="0" borderId="82" xfId="0" applyFont="1" applyBorder="1" applyAlignment="1">
      <alignment horizontal="left" vertical="center" wrapText="1"/>
    </xf>
    <xf numFmtId="0" fontId="15" fillId="0" borderId="83" xfId="0" applyFont="1" applyBorder="1" applyAlignment="1">
      <alignment horizontal="left" vertical="center" wrapText="1"/>
    </xf>
    <xf numFmtId="0" fontId="15" fillId="0" borderId="41" xfId="0" applyFont="1" applyBorder="1" applyAlignment="1">
      <alignment horizontal="center" vertical="top"/>
    </xf>
    <xf numFmtId="0" fontId="15" fillId="0" borderId="40" xfId="0" applyFont="1" applyBorder="1" applyAlignment="1">
      <alignment horizontal="center" vertical="top"/>
    </xf>
    <xf numFmtId="0" fontId="15" fillId="0" borderId="42" xfId="0" applyFont="1" applyBorder="1" applyAlignment="1">
      <alignment horizontal="center" vertical="top"/>
    </xf>
    <xf numFmtId="0" fontId="4" fillId="5" borderId="0" xfId="1" applyFont="1" applyFill="1"/>
    <xf numFmtId="0" fontId="4" fillId="0" borderId="0" xfId="1" applyFont="1"/>
    <xf numFmtId="0" fontId="5" fillId="5" borderId="0" xfId="1" applyFont="1" applyFill="1" applyAlignment="1">
      <alignment horizontal="center" vertical="center" wrapText="1"/>
    </xf>
    <xf numFmtId="0" fontId="15" fillId="5" borderId="0" xfId="0" applyFont="1" applyFill="1" applyAlignment="1">
      <alignment horizontal="left" vertical="top"/>
    </xf>
    <xf numFmtId="0" fontId="2" fillId="5" borderId="0" xfId="0" applyFont="1" applyFill="1" applyAlignment="1">
      <alignment horizontal="left" vertical="center" wrapText="1"/>
    </xf>
    <xf numFmtId="0" fontId="4" fillId="5" borderId="0" xfId="1" applyFont="1" applyFill="1" applyAlignment="1">
      <alignment horizontal="left" vertical="center" wrapText="1"/>
    </xf>
    <xf numFmtId="0" fontId="5" fillId="5" borderId="0" xfId="1" applyFont="1" applyFill="1" applyAlignment="1">
      <alignment horizontal="left" vertical="center" wrapText="1"/>
    </xf>
    <xf numFmtId="0" fontId="33" fillId="5" borderId="23" xfId="1" applyFont="1" applyFill="1" applyBorder="1" applyAlignment="1">
      <alignment horizontal="left" wrapText="1"/>
    </xf>
    <xf numFmtId="0" fontId="4" fillId="5" borderId="0" xfId="1" applyFont="1" applyFill="1" applyAlignment="1">
      <alignment horizontal="left" vertical="top" wrapText="1"/>
    </xf>
    <xf numFmtId="164" fontId="33" fillId="5" borderId="23" xfId="1" applyNumberFormat="1" applyFont="1" applyFill="1" applyBorder="1" applyAlignment="1">
      <alignment horizontal="left" wrapText="1"/>
    </xf>
    <xf numFmtId="0" fontId="5" fillId="5" borderId="25" xfId="1" applyFont="1" applyFill="1" applyBorder="1" applyAlignment="1">
      <alignment vertical="center"/>
    </xf>
    <xf numFmtId="0" fontId="4" fillId="5" borderId="26" xfId="1" applyFont="1" applyFill="1" applyBorder="1" applyAlignment="1">
      <alignment vertical="center"/>
    </xf>
    <xf numFmtId="0" fontId="4" fillId="5" borderId="27" xfId="1" applyFont="1" applyFill="1" applyBorder="1" applyAlignment="1">
      <alignment vertical="center"/>
    </xf>
    <xf numFmtId="0" fontId="4" fillId="5" borderId="0" xfId="1" applyFont="1" applyFill="1" applyAlignment="1">
      <alignment vertical="center"/>
    </xf>
    <xf numFmtId="0" fontId="4" fillId="5" borderId="28" xfId="1" applyFont="1" applyFill="1" applyBorder="1" applyAlignment="1">
      <alignment vertical="center"/>
    </xf>
    <xf numFmtId="0" fontId="4" fillId="5" borderId="24" xfId="1" applyFont="1" applyFill="1" applyBorder="1" applyAlignment="1">
      <alignment vertical="center"/>
    </xf>
    <xf numFmtId="0" fontId="5" fillId="5" borderId="0" xfId="1" applyFont="1" applyFill="1" applyAlignment="1">
      <alignment vertical="center"/>
    </xf>
    <xf numFmtId="0" fontId="5" fillId="5" borderId="0" xfId="1" applyFont="1" applyFill="1" applyAlignment="1">
      <alignment horizontal="center" vertical="top" wrapText="1"/>
    </xf>
    <xf numFmtId="0" fontId="34" fillId="5" borderId="0" xfId="1" applyFont="1" applyFill="1" applyAlignment="1">
      <alignment horizontal="left" vertical="center"/>
    </xf>
    <xf numFmtId="0" fontId="33" fillId="5" borderId="0" xfId="1" applyFont="1" applyFill="1" applyAlignment="1">
      <alignment horizontal="left" vertical="center" wrapText="1"/>
    </xf>
    <xf numFmtId="0" fontId="19" fillId="0" borderId="29" xfId="0" applyFont="1" applyBorder="1" applyAlignment="1">
      <alignment horizontal="left" vertical="top"/>
    </xf>
    <xf numFmtId="0" fontId="3" fillId="0" borderId="50" xfId="0" applyFont="1" applyBorder="1" applyAlignment="1">
      <alignment horizontal="center" vertical="top"/>
    </xf>
    <xf numFmtId="0" fontId="2" fillId="0" borderId="50" xfId="0" applyFont="1" applyBorder="1"/>
    <xf numFmtId="0" fontId="6" fillId="8" borderId="49" xfId="0" applyFont="1" applyFill="1" applyBorder="1" applyAlignment="1">
      <alignment horizontal="center" vertical="center" wrapText="1"/>
    </xf>
    <xf numFmtId="0" fontId="39" fillId="2" borderId="19" xfId="0" applyFont="1" applyFill="1" applyBorder="1" applyAlignment="1">
      <alignment vertical="center"/>
    </xf>
    <xf numFmtId="0" fontId="38" fillId="0" borderId="5" xfId="0" applyFont="1" applyBorder="1"/>
    <xf numFmtId="0" fontId="38" fillId="2" borderId="4" xfId="0" applyFont="1" applyFill="1" applyBorder="1" applyAlignment="1">
      <alignment vertical="center"/>
    </xf>
    <xf numFmtId="0" fontId="38" fillId="2" borderId="49" xfId="0" applyFont="1" applyFill="1" applyBorder="1" applyAlignment="1">
      <alignment vertical="center"/>
    </xf>
    <xf numFmtId="0" fontId="42" fillId="5" borderId="25" xfId="1" applyFont="1" applyFill="1" applyBorder="1"/>
    <xf numFmtId="0" fontId="24" fillId="22" borderId="31" xfId="0" applyFont="1" applyFill="1" applyBorder="1" applyAlignment="1">
      <alignment horizontal="left" vertical="top"/>
    </xf>
    <xf numFmtId="15" fontId="33" fillId="5" borderId="23" xfId="1" applyNumberFormat="1" applyFont="1" applyFill="1" applyBorder="1" applyAlignment="1">
      <alignment horizontal="left" wrapText="1"/>
    </xf>
    <xf numFmtId="0" fontId="33" fillId="5" borderId="26" xfId="1" applyFont="1" applyFill="1" applyBorder="1"/>
    <xf numFmtId="0" fontId="33" fillId="5" borderId="27" xfId="1" applyFont="1" applyFill="1" applyBorder="1"/>
    <xf numFmtId="0" fontId="44" fillId="0" borderId="38" xfId="0" applyFont="1" applyBorder="1" applyAlignment="1">
      <alignment horizontal="left" vertical="center" wrapText="1"/>
    </xf>
    <xf numFmtId="0" fontId="44" fillId="0" borderId="7" xfId="0" applyFont="1" applyBorder="1" applyAlignment="1">
      <alignment horizontal="left" vertical="center" wrapText="1"/>
    </xf>
    <xf numFmtId="0" fontId="44" fillId="0" borderId="9" xfId="0" applyFont="1" applyBorder="1" applyAlignment="1">
      <alignment horizontal="left" vertical="center" wrapText="1"/>
    </xf>
    <xf numFmtId="0" fontId="16" fillId="5" borderId="3" xfId="0" applyFont="1" applyFill="1" applyBorder="1" applyAlignment="1">
      <alignment vertical="center" wrapText="1"/>
    </xf>
    <xf numFmtId="0" fontId="16" fillId="5" borderId="22" xfId="0" applyFont="1" applyFill="1" applyBorder="1" applyAlignment="1">
      <alignment vertical="center" wrapText="1"/>
    </xf>
    <xf numFmtId="0" fontId="16" fillId="28" borderId="3" xfId="0" applyFont="1" applyFill="1" applyBorder="1" applyAlignment="1">
      <alignment vertical="center" wrapText="1"/>
    </xf>
    <xf numFmtId="2" fontId="49" fillId="8" borderId="3" xfId="0" applyNumberFormat="1" applyFont="1" applyFill="1" applyBorder="1" applyAlignment="1">
      <alignment vertical="center" wrapText="1"/>
    </xf>
    <xf numFmtId="0" fontId="50" fillId="5" borderId="22" xfId="0" applyFont="1" applyFill="1" applyBorder="1" applyAlignment="1">
      <alignment vertical="center" wrapText="1"/>
    </xf>
    <xf numFmtId="0" fontId="44" fillId="0" borderId="22" xfId="0" quotePrefix="1" applyFont="1" applyBorder="1" applyAlignment="1">
      <alignment vertical="center" wrapText="1"/>
    </xf>
    <xf numFmtId="0" fontId="50" fillId="28" borderId="22" xfId="0" applyFont="1" applyFill="1" applyBorder="1" applyAlignment="1">
      <alignment vertical="center" wrapText="1"/>
    </xf>
    <xf numFmtId="0" fontId="44" fillId="28" borderId="22" xfId="0" applyFont="1" applyFill="1" applyBorder="1" applyAlignment="1">
      <alignment vertical="center" wrapText="1"/>
    </xf>
    <xf numFmtId="0" fontId="44" fillId="5" borderId="22" xfId="0" applyFont="1" applyFill="1" applyBorder="1" applyAlignment="1">
      <alignment vertical="center" wrapText="1"/>
    </xf>
    <xf numFmtId="0" fontId="48" fillId="8" borderId="3" xfId="0" applyFont="1" applyFill="1" applyBorder="1" applyAlignment="1">
      <alignment vertical="center" wrapText="1"/>
    </xf>
    <xf numFmtId="0" fontId="48" fillId="8" borderId="22" xfId="0" applyFont="1" applyFill="1" applyBorder="1" applyAlignment="1">
      <alignment vertical="center" wrapText="1"/>
    </xf>
    <xf numFmtId="0" fontId="2" fillId="28" borderId="4" xfId="0" applyFont="1" applyFill="1" applyBorder="1" applyAlignment="1">
      <alignment vertical="center"/>
    </xf>
    <xf numFmtId="0" fontId="2" fillId="28" borderId="5" xfId="0" applyFont="1" applyFill="1" applyBorder="1"/>
    <xf numFmtId="0" fontId="15" fillId="28" borderId="49" xfId="0" applyFont="1" applyFill="1" applyBorder="1" applyAlignment="1">
      <alignment vertical="center"/>
    </xf>
    <xf numFmtId="0" fontId="38" fillId="28" borderId="4" xfId="0" applyFont="1" applyFill="1" applyBorder="1" applyAlignment="1">
      <alignment vertical="center"/>
    </xf>
    <xf numFmtId="0" fontId="38" fillId="28" borderId="49" xfId="0" applyFont="1" applyFill="1" applyBorder="1" applyAlignment="1">
      <alignment vertical="center"/>
    </xf>
    <xf numFmtId="0" fontId="2" fillId="28" borderId="5" xfId="0" applyFont="1" applyFill="1" applyBorder="1" applyAlignment="1">
      <alignment vertical="center"/>
    </xf>
    <xf numFmtId="0" fontId="2" fillId="28" borderId="49" xfId="0" applyFont="1" applyFill="1" applyBorder="1" applyAlignment="1">
      <alignment vertical="center"/>
    </xf>
    <xf numFmtId="0" fontId="2" fillId="16" borderId="0" xfId="0" applyFont="1" applyFill="1"/>
    <xf numFmtId="2" fontId="2" fillId="16" borderId="0" xfId="0" applyNumberFormat="1" applyFont="1" applyFill="1"/>
    <xf numFmtId="2" fontId="6" fillId="16" borderId="0" xfId="0" applyNumberFormat="1" applyFont="1" applyFill="1"/>
    <xf numFmtId="0" fontId="6" fillId="16" borderId="0" xfId="0" applyFont="1" applyFill="1"/>
    <xf numFmtId="2" fontId="6" fillId="0" borderId="0" xfId="0" applyNumberFormat="1" applyFont="1"/>
    <xf numFmtId="0" fontId="12" fillId="13" borderId="0" xfId="0" applyFont="1" applyFill="1" applyAlignment="1">
      <alignment horizontal="center" vertical="center" wrapText="1"/>
    </xf>
    <xf numFmtId="0" fontId="13" fillId="10" borderId="0" xfId="0" applyFont="1" applyFill="1" applyAlignment="1">
      <alignment horizontal="center" vertical="center" wrapText="1"/>
    </xf>
    <xf numFmtId="0" fontId="13" fillId="27" borderId="0" xfId="0" applyFont="1" applyFill="1" applyAlignment="1">
      <alignment horizontal="center" vertical="center" wrapText="1"/>
    </xf>
    <xf numFmtId="2" fontId="51" fillId="17" borderId="0" xfId="0" applyNumberFormat="1" applyFont="1" applyFill="1" applyAlignment="1">
      <alignment vertical="center"/>
    </xf>
    <xf numFmtId="2" fontId="51" fillId="18" borderId="0" xfId="0" applyNumberFormat="1" applyFont="1" applyFill="1" applyAlignment="1">
      <alignment vertical="center"/>
    </xf>
    <xf numFmtId="2" fontId="51" fillId="19" borderId="0" xfId="0" applyNumberFormat="1" applyFont="1" applyFill="1" applyAlignment="1">
      <alignment vertical="center"/>
    </xf>
    <xf numFmtId="0" fontId="46" fillId="15" borderId="0" xfId="0" applyFont="1" applyFill="1"/>
    <xf numFmtId="2" fontId="51" fillId="0" borderId="0" xfId="0" applyNumberFormat="1" applyFont="1" applyAlignment="1">
      <alignment vertical="center"/>
    </xf>
    <xf numFmtId="2" fontId="51" fillId="0" borderId="0" xfId="0" applyNumberFormat="1" applyFont="1" applyAlignment="1">
      <alignment vertical="center" wrapText="1"/>
    </xf>
    <xf numFmtId="0" fontId="45" fillId="0" borderId="0" xfId="0" applyFont="1" applyAlignment="1">
      <alignment horizontal="left"/>
    </xf>
    <xf numFmtId="1" fontId="2" fillId="0" borderId="0" xfId="0" applyNumberFormat="1" applyFont="1"/>
    <xf numFmtId="0" fontId="45" fillId="0" borderId="0" xfId="0" applyFont="1"/>
    <xf numFmtId="0" fontId="2" fillId="6" borderId="0" xfId="0" applyFont="1" applyFill="1" applyAlignment="1">
      <alignment horizontal="center" vertical="top"/>
    </xf>
    <xf numFmtId="2" fontId="51" fillId="16" borderId="0" xfId="0" applyNumberFormat="1" applyFont="1" applyFill="1" applyAlignment="1">
      <alignment vertical="center"/>
    </xf>
    <xf numFmtId="2" fontId="2" fillId="0" borderId="0" xfId="3" applyNumberFormat="1" applyFont="1" applyBorder="1"/>
    <xf numFmtId="2" fontId="5" fillId="18" borderId="0" xfId="0" applyNumberFormat="1" applyFont="1" applyFill="1" applyAlignment="1">
      <alignment vertical="center"/>
    </xf>
    <xf numFmtId="2" fontId="5" fillId="19" borderId="0" xfId="0" applyNumberFormat="1" applyFont="1" applyFill="1" applyAlignment="1">
      <alignment vertical="center"/>
    </xf>
    <xf numFmtId="0" fontId="17" fillId="5" borderId="0" xfId="0" applyFont="1" applyFill="1" applyAlignment="1">
      <alignment horizontal="right"/>
    </xf>
    <xf numFmtId="0" fontId="46" fillId="5" borderId="0" xfId="0" applyFont="1" applyFill="1"/>
    <xf numFmtId="0" fontId="56" fillId="5" borderId="23" xfId="1" applyFont="1" applyFill="1" applyBorder="1" applyAlignment="1">
      <alignment horizontal="left" vertical="center" wrapText="1"/>
    </xf>
    <xf numFmtId="15" fontId="56" fillId="5" borderId="23" xfId="1" applyNumberFormat="1" applyFont="1" applyFill="1" applyBorder="1" applyAlignment="1">
      <alignment horizontal="left" vertical="center"/>
    </xf>
    <xf numFmtId="0" fontId="56" fillId="0" borderId="0" xfId="1" applyFont="1"/>
    <xf numFmtId="0" fontId="56" fillId="5" borderId="0" xfId="1" applyFont="1" applyFill="1"/>
    <xf numFmtId="0" fontId="33" fillId="5" borderId="23" xfId="1" applyFont="1" applyFill="1" applyBorder="1" applyAlignment="1">
      <alignment horizontal="left" vertical="center" wrapText="1"/>
    </xf>
    <xf numFmtId="15" fontId="33" fillId="5" borderId="81" xfId="1" applyNumberFormat="1" applyFont="1" applyFill="1" applyBorder="1" applyAlignment="1">
      <alignment horizontal="left" vertical="center"/>
    </xf>
    <xf numFmtId="2" fontId="51" fillId="30" borderId="0" xfId="0" applyNumberFormat="1" applyFont="1" applyFill="1" applyAlignment="1">
      <alignment vertical="center"/>
    </xf>
    <xf numFmtId="0" fontId="32" fillId="12" borderId="50" xfId="1" applyFont="1" applyFill="1" applyBorder="1" applyAlignment="1">
      <alignment horizontal="left" vertical="center" wrapText="1"/>
    </xf>
    <xf numFmtId="0" fontId="5" fillId="12" borderId="51" xfId="1" applyFont="1" applyFill="1" applyBorder="1" applyAlignment="1">
      <alignment horizontal="left" vertical="center" wrapText="1"/>
    </xf>
    <xf numFmtId="0" fontId="5" fillId="12" borderId="52" xfId="1" applyFont="1" applyFill="1" applyBorder="1" applyAlignment="1">
      <alignment horizontal="left" vertical="center" wrapText="1"/>
    </xf>
    <xf numFmtId="0" fontId="33" fillId="5" borderId="23" xfId="1" applyFont="1" applyFill="1" applyBorder="1" applyAlignment="1">
      <alignment horizontal="left" vertical="top" wrapText="1"/>
    </xf>
    <xf numFmtId="0" fontId="4" fillId="5" borderId="23" xfId="1" applyFont="1" applyFill="1" applyBorder="1" applyAlignment="1">
      <alignment horizontal="left" vertical="top" wrapText="1"/>
    </xf>
    <xf numFmtId="0" fontId="56" fillId="5" borderId="50" xfId="1" applyFont="1" applyFill="1" applyBorder="1" applyAlignment="1">
      <alignment horizontal="left" vertical="center" wrapText="1"/>
    </xf>
    <xf numFmtId="0" fontId="56" fillId="5" borderId="51" xfId="1" applyFont="1" applyFill="1" applyBorder="1" applyAlignment="1">
      <alignment horizontal="left" vertical="center" wrapText="1"/>
    </xf>
    <xf numFmtId="0" fontId="56" fillId="5" borderId="52" xfId="1" applyFont="1" applyFill="1" applyBorder="1" applyAlignment="1">
      <alignment horizontal="left" vertical="center" wrapText="1"/>
    </xf>
    <xf numFmtId="0" fontId="35" fillId="5" borderId="25" xfId="1" applyFont="1" applyFill="1" applyBorder="1" applyAlignment="1">
      <alignment horizontal="center" vertical="top" wrapText="1"/>
    </xf>
    <xf numFmtId="0" fontId="35" fillId="5" borderId="26" xfId="1" applyFont="1" applyFill="1" applyBorder="1" applyAlignment="1">
      <alignment horizontal="center" vertical="top" wrapText="1"/>
    </xf>
    <xf numFmtId="0" fontId="35" fillId="5" borderId="27" xfId="1" applyFont="1" applyFill="1" applyBorder="1" applyAlignment="1">
      <alignment horizontal="center" vertical="top" wrapText="1"/>
    </xf>
    <xf numFmtId="0" fontId="35" fillId="5" borderId="28" xfId="1" applyFont="1" applyFill="1" applyBorder="1" applyAlignment="1">
      <alignment horizontal="center" vertical="top" wrapText="1"/>
    </xf>
    <xf numFmtId="0" fontId="35" fillId="5" borderId="0" xfId="1" applyFont="1" applyFill="1" applyAlignment="1">
      <alignment horizontal="center" vertical="top" wrapText="1"/>
    </xf>
    <xf numFmtId="0" fontId="35" fillId="5" borderId="24" xfId="1" applyFont="1" applyFill="1" applyBorder="1" applyAlignment="1">
      <alignment horizontal="center" vertical="top" wrapText="1"/>
    </xf>
    <xf numFmtId="0" fontId="35" fillId="5" borderId="29" xfId="1" applyFont="1" applyFill="1" applyBorder="1" applyAlignment="1">
      <alignment horizontal="center" vertical="top" wrapText="1"/>
    </xf>
    <xf numFmtId="0" fontId="35" fillId="5" borderId="30" xfId="1" applyFont="1" applyFill="1" applyBorder="1" applyAlignment="1">
      <alignment horizontal="center" vertical="top" wrapText="1"/>
    </xf>
    <xf numFmtId="0" fontId="35" fillId="5" borderId="31" xfId="1" applyFont="1" applyFill="1" applyBorder="1" applyAlignment="1">
      <alignment horizontal="center" vertical="top" wrapText="1"/>
    </xf>
    <xf numFmtId="0" fontId="33" fillId="5" borderId="50" xfId="1" applyFont="1" applyFill="1" applyBorder="1" applyAlignment="1">
      <alignment vertical="center" wrapText="1"/>
    </xf>
    <xf numFmtId="0" fontId="33" fillId="5" borderId="51" xfId="1" applyFont="1" applyFill="1" applyBorder="1" applyAlignment="1">
      <alignment vertical="center" wrapText="1"/>
    </xf>
    <xf numFmtId="0" fontId="33" fillId="5" borderId="52" xfId="1" applyFont="1" applyFill="1" applyBorder="1" applyAlignment="1">
      <alignment vertical="center" wrapText="1"/>
    </xf>
    <xf numFmtId="0" fontId="33" fillId="5" borderId="50" xfId="1" applyFont="1" applyFill="1" applyBorder="1" applyAlignment="1">
      <alignment horizontal="left" vertical="top" wrapText="1"/>
    </xf>
    <xf numFmtId="0" fontId="0" fillId="0" borderId="51" xfId="0" applyBorder="1" applyAlignment="1">
      <alignment horizontal="left" vertical="top" wrapText="1"/>
    </xf>
    <xf numFmtId="0" fontId="0" fillId="0" borderId="52" xfId="0" applyBorder="1" applyAlignment="1">
      <alignment horizontal="left" vertical="top" wrapText="1"/>
    </xf>
    <xf numFmtId="0" fontId="56" fillId="29" borderId="50" xfId="0" applyFont="1" applyFill="1" applyBorder="1" applyAlignment="1">
      <alignment vertical="center" wrapText="1"/>
    </xf>
    <xf numFmtId="0" fontId="56" fillId="29" borderId="51" xfId="0" applyFont="1" applyFill="1" applyBorder="1" applyAlignment="1">
      <alignment vertical="center" wrapText="1"/>
    </xf>
    <xf numFmtId="0" fontId="56" fillId="29" borderId="89" xfId="0" applyFont="1" applyFill="1" applyBorder="1" applyAlignment="1">
      <alignment vertical="center" wrapText="1"/>
    </xf>
    <xf numFmtId="0" fontId="33" fillId="5" borderId="29" xfId="1" applyFont="1" applyFill="1" applyBorder="1" applyAlignment="1">
      <alignment horizontal="left" vertical="center" wrapText="1"/>
    </xf>
    <xf numFmtId="0" fontId="33" fillId="0" borderId="30" xfId="1" applyFont="1" applyBorder="1" applyAlignment="1">
      <alignment horizontal="left" vertical="center" wrapText="1"/>
    </xf>
    <xf numFmtId="0" fontId="33" fillId="0" borderId="31" xfId="1" applyFont="1" applyBorder="1" applyAlignment="1">
      <alignment horizontal="left" vertical="center" wrapText="1"/>
    </xf>
    <xf numFmtId="0" fontId="5" fillId="5" borderId="25" xfId="1" applyFont="1" applyFill="1" applyBorder="1" applyAlignment="1">
      <alignment horizontal="center" vertical="center" wrapText="1"/>
    </xf>
    <xf numFmtId="0" fontId="5" fillId="5" borderId="26" xfId="1" applyFont="1" applyFill="1" applyBorder="1" applyAlignment="1">
      <alignment horizontal="center" vertical="center" wrapText="1"/>
    </xf>
    <xf numFmtId="0" fontId="5" fillId="5" borderId="27" xfId="1" applyFont="1" applyFill="1" applyBorder="1" applyAlignment="1">
      <alignment horizontal="center" vertical="center" wrapText="1"/>
    </xf>
    <xf numFmtId="0" fontId="5" fillId="5" borderId="29" xfId="1" applyFont="1" applyFill="1" applyBorder="1" applyAlignment="1">
      <alignment horizontal="center" vertical="center" wrapText="1"/>
    </xf>
    <xf numFmtId="0" fontId="5" fillId="5" borderId="30" xfId="1" applyFont="1" applyFill="1" applyBorder="1" applyAlignment="1">
      <alignment horizontal="center" vertical="center" wrapText="1"/>
    </xf>
    <xf numFmtId="0" fontId="5" fillId="5" borderId="31" xfId="1" applyFont="1" applyFill="1" applyBorder="1" applyAlignment="1">
      <alignment horizontal="center" vertical="center" wrapText="1"/>
    </xf>
    <xf numFmtId="0" fontId="57" fillId="5" borderId="25" xfId="1" applyFont="1" applyFill="1" applyBorder="1" applyAlignment="1">
      <alignment horizontal="center" vertical="top" wrapText="1"/>
    </xf>
    <xf numFmtId="0" fontId="32" fillId="5" borderId="26" xfId="1" applyFont="1" applyFill="1" applyBorder="1" applyAlignment="1">
      <alignment horizontal="center" vertical="top" wrapText="1"/>
    </xf>
    <xf numFmtId="0" fontId="32" fillId="5" borderId="27" xfId="1" applyFont="1" applyFill="1" applyBorder="1" applyAlignment="1">
      <alignment horizontal="center" vertical="top" wrapText="1"/>
    </xf>
    <xf numFmtId="0" fontId="32" fillId="5" borderId="28" xfId="1" applyFont="1" applyFill="1" applyBorder="1" applyAlignment="1">
      <alignment horizontal="center" vertical="top" wrapText="1"/>
    </xf>
    <xf numFmtId="0" fontId="32" fillId="5" borderId="0" xfId="1" applyFont="1" applyFill="1" applyAlignment="1">
      <alignment horizontal="center" vertical="top" wrapText="1"/>
    </xf>
    <xf numFmtId="0" fontId="32" fillId="5" borderId="24" xfId="1" applyFont="1" applyFill="1" applyBorder="1" applyAlignment="1">
      <alignment horizontal="center" vertical="top" wrapText="1"/>
    </xf>
    <xf numFmtId="0" fontId="32" fillId="5" borderId="29" xfId="1" applyFont="1" applyFill="1" applyBorder="1" applyAlignment="1">
      <alignment horizontal="center" vertical="top" wrapText="1"/>
    </xf>
    <xf numFmtId="0" fontId="32" fillId="5" borderId="30" xfId="1" applyFont="1" applyFill="1" applyBorder="1" applyAlignment="1">
      <alignment horizontal="center" vertical="top" wrapText="1"/>
    </xf>
    <xf numFmtId="0" fontId="32" fillId="5" borderId="31" xfId="1" applyFont="1" applyFill="1" applyBorder="1" applyAlignment="1">
      <alignment horizontal="center" vertical="top" wrapText="1"/>
    </xf>
    <xf numFmtId="0" fontId="5" fillId="26" borderId="25" xfId="1" applyFont="1" applyFill="1" applyBorder="1" applyAlignment="1">
      <alignment horizontal="center" vertical="top" wrapText="1"/>
    </xf>
    <xf numFmtId="0" fontId="5" fillId="26" borderId="26" xfId="1" applyFont="1" applyFill="1" applyBorder="1" applyAlignment="1">
      <alignment horizontal="center" vertical="top" wrapText="1"/>
    </xf>
    <xf numFmtId="0" fontId="5" fillId="26" borderId="27" xfId="1" applyFont="1" applyFill="1" applyBorder="1" applyAlignment="1">
      <alignment horizontal="center" vertical="top" wrapText="1"/>
    </xf>
    <xf numFmtId="0" fontId="5" fillId="26" borderId="28" xfId="1" applyFont="1" applyFill="1" applyBorder="1" applyAlignment="1">
      <alignment horizontal="center" vertical="top" wrapText="1"/>
    </xf>
    <xf numFmtId="0" fontId="5" fillId="26" borderId="0" xfId="1" applyFont="1" applyFill="1" applyAlignment="1">
      <alignment horizontal="center" vertical="top" wrapText="1"/>
    </xf>
    <xf numFmtId="0" fontId="5" fillId="26" borderId="24" xfId="1" applyFont="1" applyFill="1" applyBorder="1" applyAlignment="1">
      <alignment horizontal="center" vertical="top" wrapText="1"/>
    </xf>
    <xf numFmtId="0" fontId="5" fillId="26" borderId="29" xfId="1" applyFont="1" applyFill="1" applyBorder="1" applyAlignment="1">
      <alignment horizontal="center" vertical="top" wrapText="1"/>
    </xf>
    <xf numFmtId="0" fontId="5" fillId="26" borderId="30" xfId="1" applyFont="1" applyFill="1" applyBorder="1" applyAlignment="1">
      <alignment horizontal="center" vertical="top" wrapText="1"/>
    </xf>
    <xf numFmtId="0" fontId="5" fillId="26" borderId="31" xfId="1" applyFont="1" applyFill="1" applyBorder="1" applyAlignment="1">
      <alignment horizontal="center" vertical="top" wrapText="1"/>
    </xf>
    <xf numFmtId="0" fontId="56" fillId="5" borderId="28" xfId="1" applyFont="1" applyFill="1" applyBorder="1" applyAlignment="1">
      <alignment horizontal="left" vertical="center"/>
    </xf>
    <xf numFmtId="0" fontId="33" fillId="5" borderId="0" xfId="1" applyFont="1" applyFill="1" applyAlignment="1">
      <alignment horizontal="left" vertical="center"/>
    </xf>
    <xf numFmtId="0" fontId="33" fillId="5" borderId="24" xfId="1" applyFont="1" applyFill="1" applyBorder="1" applyAlignment="1">
      <alignment horizontal="left" vertical="center"/>
    </xf>
    <xf numFmtId="0" fontId="56" fillId="5" borderId="28" xfId="1" applyFont="1" applyFill="1" applyBorder="1" applyAlignment="1">
      <alignment horizontal="left" vertical="center" wrapText="1"/>
    </xf>
    <xf numFmtId="0" fontId="33" fillId="5" borderId="0" xfId="1" applyFont="1" applyFill="1" applyAlignment="1">
      <alignment horizontal="left" vertical="center" wrapText="1"/>
    </xf>
    <xf numFmtId="0" fontId="33" fillId="5" borderId="24" xfId="1" applyFont="1" applyFill="1" applyBorder="1" applyAlignment="1">
      <alignment horizontal="left" vertical="center" wrapText="1"/>
    </xf>
    <xf numFmtId="0" fontId="7" fillId="0" borderId="0" xfId="0" applyFont="1" applyAlignment="1">
      <alignment horizontal="left" vertical="center" wrapText="1"/>
    </xf>
    <xf numFmtId="0" fontId="7" fillId="0" borderId="24" xfId="0" applyFont="1" applyBorder="1" applyAlignment="1">
      <alignment horizontal="left" vertical="center" wrapText="1"/>
    </xf>
    <xf numFmtId="0" fontId="37" fillId="22" borderId="29" xfId="2" applyFont="1" applyFill="1" applyBorder="1" applyAlignment="1">
      <alignment horizontal="left" vertical="top" wrapText="1"/>
    </xf>
    <xf numFmtId="0" fontId="37" fillId="22" borderId="30" xfId="2" applyFont="1" applyFill="1" applyBorder="1" applyAlignment="1">
      <alignment horizontal="left" vertical="top" wrapText="1"/>
    </xf>
    <xf numFmtId="0" fontId="31" fillId="0" borderId="43" xfId="0" applyFont="1" applyBorder="1" applyAlignment="1">
      <alignment horizontal="left" vertical="top"/>
    </xf>
    <xf numFmtId="0" fontId="31" fillId="0" borderId="44" xfId="0" applyFont="1" applyBorder="1" applyAlignment="1">
      <alignment horizontal="left" vertical="top"/>
    </xf>
    <xf numFmtId="0" fontId="31" fillId="0" borderId="45" xfId="0" applyFont="1" applyBorder="1" applyAlignment="1">
      <alignment horizontal="left" vertical="top"/>
    </xf>
    <xf numFmtId="0" fontId="31" fillId="0" borderId="46" xfId="0" applyFont="1" applyBorder="1" applyAlignment="1">
      <alignment horizontal="left" vertical="top"/>
    </xf>
    <xf numFmtId="0" fontId="31" fillId="0" borderId="47" xfId="0" applyFont="1" applyBorder="1" applyAlignment="1">
      <alignment horizontal="left" vertical="top" wrapText="1"/>
    </xf>
    <xf numFmtId="0" fontId="31" fillId="0" borderId="48" xfId="0" applyFont="1" applyBorder="1" applyAlignment="1">
      <alignment horizontal="left" vertical="top" wrapText="1"/>
    </xf>
    <xf numFmtId="0" fontId="31" fillId="0" borderId="45" xfId="0" applyFont="1" applyBorder="1" applyAlignment="1">
      <alignment horizontal="left" vertical="top" wrapText="1"/>
    </xf>
    <xf numFmtId="0" fontId="31" fillId="0" borderId="46" xfId="0" applyFont="1" applyBorder="1" applyAlignment="1">
      <alignment horizontal="left" vertical="top" wrapText="1"/>
    </xf>
    <xf numFmtId="0" fontId="20" fillId="2" borderId="16"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53" xfId="0" applyFont="1" applyFill="1" applyBorder="1" applyAlignment="1">
      <alignment horizontal="center" vertical="center"/>
    </xf>
    <xf numFmtId="0" fontId="20" fillId="2" borderId="54" xfId="0" applyFont="1" applyFill="1" applyBorder="1" applyAlignment="1">
      <alignment horizontal="center" vertical="center"/>
    </xf>
    <xf numFmtId="0" fontId="20" fillId="2" borderId="58" xfId="0" applyFont="1" applyFill="1" applyBorder="1" applyAlignment="1">
      <alignment horizontal="center" vertical="center"/>
    </xf>
    <xf numFmtId="0" fontId="20" fillId="2" borderId="74" xfId="0" applyFont="1" applyFill="1" applyBorder="1" applyAlignment="1">
      <alignment horizontal="center" vertical="center"/>
    </xf>
    <xf numFmtId="0" fontId="20" fillId="2" borderId="55" xfId="0" applyFont="1" applyFill="1" applyBorder="1" applyAlignment="1">
      <alignment horizontal="center" vertical="center"/>
    </xf>
    <xf numFmtId="0" fontId="20" fillId="2" borderId="57" xfId="0" applyFont="1" applyFill="1" applyBorder="1" applyAlignment="1">
      <alignment horizontal="center" vertical="center"/>
    </xf>
    <xf numFmtId="0" fontId="20" fillId="2" borderId="53" xfId="0" applyFont="1" applyFill="1" applyBorder="1" applyAlignment="1">
      <alignment horizontal="center" vertical="center" wrapText="1"/>
    </xf>
    <xf numFmtId="0" fontId="20" fillId="2" borderId="54" xfId="0" applyFont="1" applyFill="1" applyBorder="1" applyAlignment="1">
      <alignment horizontal="center" vertical="center" wrapText="1"/>
    </xf>
    <xf numFmtId="0" fontId="20" fillId="2" borderId="58" xfId="0" applyFont="1" applyFill="1" applyBorder="1" applyAlignment="1">
      <alignment horizontal="center" vertical="center" wrapText="1"/>
    </xf>
    <xf numFmtId="0" fontId="20" fillId="2" borderId="74" xfId="0" applyFont="1" applyFill="1" applyBorder="1" applyAlignment="1">
      <alignment horizontal="center" vertical="center" wrapText="1"/>
    </xf>
    <xf numFmtId="0" fontId="20" fillId="2" borderId="55" xfId="0" applyFont="1" applyFill="1" applyBorder="1" applyAlignment="1">
      <alignment horizontal="center" vertical="center" wrapText="1"/>
    </xf>
    <xf numFmtId="0" fontId="20" fillId="2" borderId="57" xfId="0" applyFont="1" applyFill="1" applyBorder="1" applyAlignment="1">
      <alignment horizontal="center" vertical="center" wrapText="1"/>
    </xf>
    <xf numFmtId="0" fontId="2" fillId="0" borderId="25" xfId="0" applyFont="1" applyBorder="1" applyAlignment="1">
      <alignment horizontal="left" vertical="top" wrapText="1"/>
    </xf>
    <xf numFmtId="0" fontId="2" fillId="0" borderId="26" xfId="0" applyFont="1" applyBorder="1" applyAlignment="1">
      <alignment horizontal="left" vertical="top"/>
    </xf>
    <xf numFmtId="0" fontId="2" fillId="0" borderId="27" xfId="0" applyFont="1" applyBorder="1" applyAlignment="1">
      <alignment horizontal="left" vertical="top"/>
    </xf>
    <xf numFmtId="0" fontId="2" fillId="0" borderId="28" xfId="0" applyFont="1" applyBorder="1" applyAlignment="1">
      <alignment horizontal="left" vertical="top"/>
    </xf>
    <xf numFmtId="0" fontId="2" fillId="0" borderId="0" xfId="0" applyFont="1" applyAlignment="1">
      <alignment horizontal="left" vertical="top"/>
    </xf>
    <xf numFmtId="0" fontId="2" fillId="0" borderId="24" xfId="0" applyFont="1" applyBorder="1" applyAlignment="1">
      <alignment horizontal="left" vertical="top"/>
    </xf>
    <xf numFmtId="0" fontId="2" fillId="0" borderId="29" xfId="0" applyFont="1" applyBorder="1" applyAlignment="1">
      <alignment horizontal="left" vertical="top"/>
    </xf>
    <xf numFmtId="0" fontId="2" fillId="0" borderId="30" xfId="0" applyFont="1" applyBorder="1" applyAlignment="1">
      <alignment horizontal="left" vertical="top"/>
    </xf>
    <xf numFmtId="0" fontId="2" fillId="0" borderId="31" xfId="0" applyFont="1" applyBorder="1" applyAlignment="1">
      <alignment horizontal="left" vertical="top"/>
    </xf>
    <xf numFmtId="0" fontId="38" fillId="2" borderId="4" xfId="0" applyFont="1" applyFill="1" applyBorder="1" applyAlignment="1">
      <alignment horizontal="center" vertical="center"/>
    </xf>
    <xf numFmtId="0" fontId="38" fillId="2" borderId="49"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49" xfId="0" applyFont="1" applyFill="1" applyBorder="1" applyAlignment="1">
      <alignment horizontal="center" vertical="center" wrapText="1"/>
    </xf>
    <xf numFmtId="0" fontId="25" fillId="0" borderId="0" xfId="0" applyFont="1" applyAlignment="1">
      <alignment horizontal="left" wrapText="1"/>
    </xf>
    <xf numFmtId="0" fontId="24" fillId="22" borderId="28" xfId="0" applyFont="1" applyFill="1" applyBorder="1" applyAlignment="1">
      <alignment horizontal="left" vertical="top" wrapText="1"/>
    </xf>
    <xf numFmtId="0" fontId="24" fillId="22" borderId="0" xfId="0" applyFont="1" applyFill="1" applyAlignment="1">
      <alignment horizontal="left" vertical="top" wrapText="1"/>
    </xf>
    <xf numFmtId="0" fontId="24" fillId="22" borderId="24" xfId="0" applyFont="1" applyFill="1" applyBorder="1" applyAlignment="1">
      <alignment horizontal="left" vertical="top" wrapText="1"/>
    </xf>
    <xf numFmtId="0" fontId="19" fillId="0" borderId="50" xfId="0" applyFont="1" applyBorder="1" applyAlignment="1">
      <alignment horizontal="left" vertical="top"/>
    </xf>
    <xf numFmtId="0" fontId="2" fillId="0" borderId="51" xfId="0" applyFont="1" applyBorder="1" applyAlignment="1">
      <alignment horizontal="left" vertical="top"/>
    </xf>
    <xf numFmtId="0" fontId="2" fillId="0" borderId="52" xfId="0" applyFont="1" applyBorder="1" applyAlignment="1">
      <alignment horizontal="left" vertical="top"/>
    </xf>
    <xf numFmtId="0" fontId="19" fillId="0" borderId="29" xfId="0" applyFont="1" applyBorder="1" applyAlignment="1">
      <alignment horizontal="left" vertical="top"/>
    </xf>
    <xf numFmtId="0" fontId="19" fillId="0" borderId="30" xfId="0" applyFont="1" applyBorder="1" applyAlignment="1">
      <alignment horizontal="left" vertical="top"/>
    </xf>
    <xf numFmtId="0" fontId="19" fillId="0" borderId="31" xfId="0" applyFont="1" applyBorder="1" applyAlignment="1">
      <alignment horizontal="left" vertical="top"/>
    </xf>
    <xf numFmtId="0" fontId="3" fillId="0" borderId="50" xfId="0" applyFont="1" applyBorder="1" applyAlignment="1">
      <alignment horizontal="center" vertical="top"/>
    </xf>
    <xf numFmtId="0" fontId="2" fillId="0" borderId="51" xfId="0" applyFont="1" applyBorder="1" applyAlignment="1">
      <alignment horizontal="center" vertical="top"/>
    </xf>
    <xf numFmtId="0" fontId="2" fillId="0" borderId="52" xfId="0" applyFont="1" applyBorder="1" applyAlignment="1">
      <alignment horizontal="center" vertical="top"/>
    </xf>
    <xf numFmtId="0" fontId="2" fillId="0" borderId="50" xfId="0" applyFont="1" applyBorder="1" applyAlignment="1">
      <alignment horizontal="left"/>
    </xf>
    <xf numFmtId="0" fontId="21" fillId="8" borderId="19" xfId="0" applyFont="1" applyFill="1" applyBorder="1" applyAlignment="1">
      <alignment horizontal="center" vertical="center" wrapText="1"/>
    </xf>
    <xf numFmtId="0" fontId="2" fillId="0" borderId="21" xfId="0" applyFont="1" applyBorder="1" applyAlignment="1">
      <alignment vertical="center" wrapText="1"/>
    </xf>
    <xf numFmtId="0" fontId="21" fillId="8" borderId="19" xfId="0" applyFont="1" applyFill="1" applyBorder="1" applyAlignment="1">
      <alignment horizontal="left" vertical="center" wrapText="1"/>
    </xf>
    <xf numFmtId="0" fontId="21" fillId="8" borderId="20" xfId="0" applyFont="1" applyFill="1" applyBorder="1" applyAlignment="1">
      <alignment horizontal="left" vertical="center" wrapText="1"/>
    </xf>
    <xf numFmtId="0" fontId="21" fillId="8" borderId="21" xfId="0" applyFont="1" applyFill="1" applyBorder="1" applyAlignment="1">
      <alignment horizontal="left" vertical="center" wrapText="1"/>
    </xf>
    <xf numFmtId="0" fontId="9" fillId="8" borderId="4" xfId="0" applyFont="1" applyFill="1" applyBorder="1" applyAlignment="1">
      <alignment horizontal="center" vertical="center"/>
    </xf>
    <xf numFmtId="0" fontId="9" fillId="8" borderId="49" xfId="0" applyFont="1" applyFill="1" applyBorder="1" applyAlignment="1">
      <alignment horizontal="center" vertical="center"/>
    </xf>
    <xf numFmtId="0" fontId="9" fillId="8" borderId="5" xfId="0" applyFont="1" applyFill="1" applyBorder="1" applyAlignment="1">
      <alignment horizontal="center" vertical="center"/>
    </xf>
    <xf numFmtId="0" fontId="14" fillId="2" borderId="64" xfId="0" applyFont="1" applyFill="1" applyBorder="1" applyAlignment="1">
      <alignment horizontal="center" vertical="center" wrapText="1"/>
    </xf>
    <xf numFmtId="0" fontId="14" fillId="2" borderId="65"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49" xfId="0" applyFont="1" applyFill="1" applyBorder="1" applyAlignment="1">
      <alignment horizontal="center" vertical="center"/>
    </xf>
    <xf numFmtId="0" fontId="38" fillId="2" borderId="4" xfId="0" applyFont="1" applyFill="1" applyBorder="1" applyAlignment="1">
      <alignment horizontal="center" vertical="center" wrapText="1"/>
    </xf>
    <xf numFmtId="0" fontId="38" fillId="2" borderId="49" xfId="0" applyFont="1" applyFill="1" applyBorder="1" applyAlignment="1">
      <alignment horizontal="center" vertical="center" wrapText="1"/>
    </xf>
    <xf numFmtId="0" fontId="33" fillId="28" borderId="64" xfId="0" applyFont="1" applyFill="1" applyBorder="1" applyAlignment="1">
      <alignment horizontal="center" vertical="center" wrapText="1"/>
    </xf>
    <xf numFmtId="0" fontId="33" fillId="28" borderId="65" xfId="0" applyFont="1" applyFill="1" applyBorder="1" applyAlignment="1">
      <alignment horizontal="center" vertical="center" wrapText="1"/>
    </xf>
    <xf numFmtId="0" fontId="33" fillId="28" borderId="22" xfId="0" applyFont="1" applyFill="1" applyBorder="1" applyAlignment="1">
      <alignment horizontal="center" vertical="center" wrapText="1"/>
    </xf>
    <xf numFmtId="0" fontId="46" fillId="28" borderId="52" xfId="0" applyFont="1" applyFill="1" applyBorder="1" applyAlignment="1">
      <alignment horizontal="left" vertical="top" wrapText="1"/>
    </xf>
    <xf numFmtId="0" fontId="46" fillId="28" borderId="23" xfId="0" applyFont="1" applyFill="1" applyBorder="1" applyAlignment="1">
      <alignment horizontal="left" vertical="top" wrapText="1"/>
    </xf>
    <xf numFmtId="0" fontId="48" fillId="8" borderId="5" xfId="0" applyFont="1" applyFill="1" applyBorder="1" applyAlignment="1">
      <alignment horizontal="center" vertical="center" wrapText="1"/>
    </xf>
    <xf numFmtId="0" fontId="48" fillId="8" borderId="49" xfId="0" applyFont="1" applyFill="1" applyBorder="1" applyAlignment="1">
      <alignment horizontal="center" vertical="center" wrapText="1"/>
    </xf>
    <xf numFmtId="0" fontId="48" fillId="8" borderId="4" xfId="0" applyFont="1" applyFill="1" applyBorder="1" applyAlignment="1">
      <alignment horizontal="center" vertical="center" wrapText="1"/>
    </xf>
    <xf numFmtId="0" fontId="46" fillId="28" borderId="31" xfId="0" applyFont="1" applyFill="1" applyBorder="1" applyAlignment="1">
      <alignment horizontal="left" vertical="top" wrapText="1"/>
    </xf>
    <xf numFmtId="0" fontId="46" fillId="28" borderId="81" xfId="0" applyFont="1" applyFill="1" applyBorder="1" applyAlignment="1">
      <alignment horizontal="left" vertical="top" wrapText="1"/>
    </xf>
    <xf numFmtId="0" fontId="47" fillId="28" borderId="4" xfId="0" applyFont="1" applyFill="1" applyBorder="1" applyAlignment="1">
      <alignment horizontal="center" vertical="center" wrapText="1"/>
    </xf>
    <xf numFmtId="0" fontId="47" fillId="28" borderId="5" xfId="0" applyFont="1" applyFill="1" applyBorder="1" applyAlignment="1">
      <alignment horizontal="center" vertical="center" wrapText="1"/>
    </xf>
    <xf numFmtId="0" fontId="47" fillId="28" borderId="49" xfId="0" applyFont="1" applyFill="1" applyBorder="1" applyAlignment="1">
      <alignment horizontal="center" vertical="center" wrapText="1"/>
    </xf>
    <xf numFmtId="0" fontId="38" fillId="28" borderId="6" xfId="0" applyFont="1" applyFill="1" applyBorder="1" applyAlignment="1">
      <alignment horizontal="center" vertical="center"/>
    </xf>
    <xf numFmtId="0" fontId="38" fillId="28" borderId="84" xfId="0" applyFont="1" applyFill="1" applyBorder="1" applyAlignment="1">
      <alignment horizontal="center" vertical="center"/>
    </xf>
    <xf numFmtId="0" fontId="38" fillId="28" borderId="85" xfId="0" applyFont="1" applyFill="1" applyBorder="1" applyAlignment="1">
      <alignment horizontal="center" vertical="center"/>
    </xf>
    <xf numFmtId="0" fontId="38" fillId="28" borderId="86" xfId="0" applyFont="1" applyFill="1" applyBorder="1" applyAlignment="1">
      <alignment horizontal="center" vertical="center"/>
    </xf>
    <xf numFmtId="0" fontId="38" fillId="28" borderId="87" xfId="0" applyFont="1" applyFill="1" applyBorder="1" applyAlignment="1">
      <alignment horizontal="center" vertical="center"/>
    </xf>
    <xf numFmtId="0" fontId="38" fillId="28" borderId="88" xfId="0" applyFont="1" applyFill="1" applyBorder="1" applyAlignment="1">
      <alignment horizontal="center" vertical="center"/>
    </xf>
    <xf numFmtId="0" fontId="38" fillId="28" borderId="6" xfId="0" applyFont="1" applyFill="1" applyBorder="1" applyAlignment="1">
      <alignment horizontal="center" vertical="center" wrapText="1"/>
    </xf>
    <xf numFmtId="0" fontId="38" fillId="28" borderId="84" xfId="0" applyFont="1" applyFill="1" applyBorder="1" applyAlignment="1">
      <alignment horizontal="center" vertical="center" wrapText="1"/>
    </xf>
    <xf numFmtId="0" fontId="38" fillId="28" borderId="85" xfId="0" applyFont="1" applyFill="1" applyBorder="1" applyAlignment="1">
      <alignment horizontal="center" vertical="center" wrapText="1"/>
    </xf>
    <xf numFmtId="0" fontId="38" fillId="28" borderId="86" xfId="0" applyFont="1" applyFill="1" applyBorder="1" applyAlignment="1">
      <alignment horizontal="center" vertical="center" wrapText="1"/>
    </xf>
    <xf numFmtId="0" fontId="38" fillId="28" borderId="87" xfId="0" applyFont="1" applyFill="1" applyBorder="1" applyAlignment="1">
      <alignment horizontal="center" vertical="center" wrapText="1"/>
    </xf>
    <xf numFmtId="0" fontId="38" fillId="28" borderId="88" xfId="0" applyFont="1" applyFill="1" applyBorder="1" applyAlignment="1">
      <alignment horizontal="center" vertical="center" wrapText="1"/>
    </xf>
    <xf numFmtId="0" fontId="33" fillId="28" borderId="4" xfId="0" applyFont="1" applyFill="1" applyBorder="1" applyAlignment="1">
      <alignment horizontal="center" vertical="center" wrapText="1"/>
    </xf>
    <xf numFmtId="0" fontId="33" fillId="28" borderId="5" xfId="0" applyFont="1" applyFill="1" applyBorder="1" applyAlignment="1">
      <alignment horizontal="center" vertical="center" wrapText="1"/>
    </xf>
    <xf numFmtId="0" fontId="33" fillId="28" borderId="49" xfId="0" applyFont="1" applyFill="1" applyBorder="1" applyAlignment="1">
      <alignment horizontal="center" vertical="center" wrapText="1"/>
    </xf>
    <xf numFmtId="0" fontId="2" fillId="28" borderId="6" xfId="0" applyFont="1" applyFill="1" applyBorder="1" applyAlignment="1">
      <alignment horizontal="center" vertical="center"/>
    </xf>
    <xf numFmtId="0" fontId="2" fillId="28" borderId="84" xfId="0" applyFont="1" applyFill="1" applyBorder="1" applyAlignment="1">
      <alignment horizontal="center" vertical="center"/>
    </xf>
    <xf numFmtId="0" fontId="2" fillId="28" borderId="85" xfId="0" applyFont="1" applyFill="1" applyBorder="1" applyAlignment="1">
      <alignment horizontal="center" vertical="center"/>
    </xf>
    <xf numFmtId="0" fontId="2" fillId="28" borderId="86" xfId="0" applyFont="1" applyFill="1" applyBorder="1" applyAlignment="1">
      <alignment horizontal="center" vertical="center"/>
    </xf>
    <xf numFmtId="0" fontId="2" fillId="28" borderId="87" xfId="0" applyFont="1" applyFill="1" applyBorder="1" applyAlignment="1">
      <alignment horizontal="center" vertical="center"/>
    </xf>
    <xf numFmtId="0" fontId="2" fillId="28" borderId="88" xfId="0" applyFont="1" applyFill="1" applyBorder="1" applyAlignment="1">
      <alignment horizontal="center" vertical="center"/>
    </xf>
    <xf numFmtId="0" fontId="2" fillId="28" borderId="6" xfId="0" applyFont="1" applyFill="1" applyBorder="1" applyAlignment="1">
      <alignment horizontal="center" vertical="center" wrapText="1"/>
    </xf>
    <xf numFmtId="0" fontId="2" fillId="28" borderId="84" xfId="0" applyFont="1" applyFill="1" applyBorder="1" applyAlignment="1">
      <alignment horizontal="center" vertical="center" wrapText="1"/>
    </xf>
    <xf numFmtId="0" fontId="2" fillId="28" borderId="87" xfId="0" applyFont="1" applyFill="1" applyBorder="1" applyAlignment="1">
      <alignment horizontal="center" vertical="center" wrapText="1"/>
    </xf>
    <xf numFmtId="0" fontId="2" fillId="28" borderId="88" xfId="0" applyFont="1" applyFill="1" applyBorder="1" applyAlignment="1">
      <alignment horizontal="center" vertical="center" wrapText="1"/>
    </xf>
    <xf numFmtId="0" fontId="2" fillId="28" borderId="85" xfId="0" applyFont="1" applyFill="1" applyBorder="1" applyAlignment="1">
      <alignment horizontal="center" vertical="center" wrapText="1"/>
    </xf>
    <xf numFmtId="0" fontId="2" fillId="28" borderId="86" xfId="0" applyFont="1" applyFill="1" applyBorder="1" applyAlignment="1">
      <alignment horizontal="center" vertical="center" wrapText="1"/>
    </xf>
    <xf numFmtId="0" fontId="4" fillId="5" borderId="50" xfId="1" applyFont="1" applyFill="1" applyBorder="1" applyAlignment="1"/>
    <xf numFmtId="0" fontId="4" fillId="0" borderId="51" xfId="1" applyFont="1" applyBorder="1" applyAlignment="1"/>
    <xf numFmtId="0" fontId="4" fillId="0" borderId="52" xfId="1" applyFont="1" applyBorder="1" applyAlignment="1"/>
    <xf numFmtId="0" fontId="33" fillId="5" borderId="50" xfId="1" applyFont="1" applyFill="1" applyBorder="1" applyAlignment="1"/>
    <xf numFmtId="0" fontId="33" fillId="5" borderId="51" xfId="1" applyFont="1" applyFill="1" applyBorder="1" applyAlignment="1"/>
    <xf numFmtId="0" fontId="33" fillId="5" borderId="52" xfId="1" applyFont="1" applyFill="1" applyBorder="1" applyAlignment="1"/>
    <xf numFmtId="0" fontId="2" fillId="0" borderId="50" xfId="0" applyFont="1" applyBorder="1" applyAlignment="1"/>
    <xf numFmtId="0" fontId="2" fillId="0" borderId="51" xfId="0" applyFont="1" applyBorder="1" applyAlignment="1"/>
    <xf numFmtId="0" fontId="2" fillId="0" borderId="52" xfId="0" applyFont="1" applyBorder="1" applyAlignment="1"/>
  </cellXfs>
  <cellStyles count="4">
    <cellStyle name="Hyperlink" xfId="2" builtinId="8"/>
    <cellStyle name="Normal" xfId="0" builtinId="0"/>
    <cellStyle name="Normal 2" xfId="1" xr:uid="{15F5D65C-57D9-4EDA-B0A6-8C1B1B04C1DA}"/>
    <cellStyle name="Percent" xfId="3" builtinId="5"/>
  </cellStyles>
  <dxfs count="162">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s>
  <tableStyles count="0" defaultTableStyle="TableStyleMedium2" defaultPivotStyle="PivotStyleLight16"/>
  <colors>
    <mruColors>
      <color rgb="FFEAEAEA"/>
      <color rgb="FF005DAA"/>
      <color rgb="FF6CB33F"/>
      <color rgb="FFFDB913"/>
      <color rgb="FF009AC7"/>
      <color rgb="FF8DC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'BMT revisions FSR 22'!$P$85</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F9-4725-A073-63C9B3D21DAD}"/>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F9-4725-A073-63C9B3D21DAD}"/>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F9-4725-A073-63C9B3D21DAD}"/>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F9-4725-A073-63C9B3D21DAD}"/>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'BMT revisions FSR 22'!$O$86:$O$91</c:f>
              <c:strCache>
                <c:ptCount val="6"/>
                <c:pt idx="0">
                  <c:v>Year 0</c:v>
                </c:pt>
                <c:pt idx="1">
                  <c:v>Year 1</c:v>
                </c:pt>
                <c:pt idx="2">
                  <c:v>Year 2</c:v>
                </c:pt>
                <c:pt idx="3">
                  <c:v>Year 3</c:v>
                </c:pt>
                <c:pt idx="4">
                  <c:v>Year 4</c:v>
                </c:pt>
                <c:pt idx="5">
                  <c:v>Year 5</c:v>
                </c:pt>
              </c:strCache>
            </c:strRef>
          </c:cat>
          <c:val>
            <c:numRef>
              <c:f>'BMT revisions FSR 22'!$P$86:$P$91</c:f>
              <c:numCache>
                <c:formatCode>0.00</c:formatCode>
                <c:ptCount val="6"/>
                <c:pt idx="1">
                  <c:v>0.54</c:v>
                </c:pt>
                <c:pt idx="2">
                  <c:v>0.62</c:v>
                </c:pt>
                <c:pt idx="3">
                  <c:v>0.7</c:v>
                </c:pt>
                <c:pt idx="4">
                  <c:v>0.82</c:v>
                </c:pt>
                <c:pt idx="5">
                  <c:v>0.94</c:v>
                </c:pt>
              </c:numCache>
            </c:numRef>
          </c:val>
          <c:smooth val="0"/>
          <c:extLst>
            <c:ext xmlns:c16="http://schemas.microsoft.com/office/drawing/2014/chart" uri="{C3380CC4-5D6E-409C-BE32-E72D297353CC}">
              <c16:uniqueId val="{00000004-5FF9-4725-A073-63C9B3D21DAD}"/>
            </c:ext>
          </c:extLst>
        </c:ser>
        <c:ser>
          <c:idx val="1"/>
          <c:order val="1"/>
          <c:tx>
            <c:strRef>
              <c:f>'BMT revisions FSR 22'!$Q$85</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F9-4725-A073-63C9B3D21DAD}"/>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'BMT revisions FSR 22'!$O$86:$O$91</c:f>
              <c:strCache>
                <c:ptCount val="6"/>
                <c:pt idx="0">
                  <c:v>Year 0</c:v>
                </c:pt>
                <c:pt idx="1">
                  <c:v>Year 1</c:v>
                </c:pt>
                <c:pt idx="2">
                  <c:v>Year 2</c:v>
                </c:pt>
                <c:pt idx="3">
                  <c:v>Year 3</c:v>
                </c:pt>
                <c:pt idx="4">
                  <c:v>Year 4</c:v>
                </c:pt>
                <c:pt idx="5">
                  <c:v>Year 5</c:v>
                </c:pt>
              </c:strCache>
            </c:strRef>
          </c:cat>
          <c:val>
            <c:numRef>
              <c:f>'BMT revisions FSR 22'!$Q$86:$Q$91</c:f>
              <c:numCache>
                <c:formatCode>0.00</c:formatCode>
                <c:ptCount val="6"/>
                <c:pt idx="0">
                  <c:v>0.46</c:v>
                </c:pt>
                <c:pt idx="1">
                  <c:v>#N/A</c:v>
                </c:pt>
                <c:pt idx="2">
                  <c:v>#N/A</c:v>
                </c:pt>
                <c:pt idx="3">
                  <c:v>#N/A</c:v>
                </c:pt>
                <c:pt idx="4">
                  <c:v>#N/A</c:v>
                </c:pt>
                <c:pt idx="5">
                  <c:v>#N/A</c:v>
                </c:pt>
              </c:numCache>
            </c:numRef>
          </c:val>
          <c:smooth val="0"/>
          <c:extLst>
            <c:ext xmlns:c16="http://schemas.microsoft.com/office/drawing/2014/chart" uri="{C3380CC4-5D6E-409C-BE32-E72D297353CC}">
              <c16:uniqueId val="{00000006-5FF9-4725-A073-63C9B3D21DAD}"/>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'BMT revisions FSR 22'!$B$43</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'BMT revisions FSR 22'!$D$41:$K$41</c:f>
              <c:strCache>
                <c:ptCount val="7"/>
                <c:pt idx="0">
                  <c:v>All PIs</c:v>
                </c:pt>
                <c:pt idx="2">
                  <c:v>Principle 1</c:v>
                </c:pt>
                <c:pt idx="4">
                  <c:v>Principle 2</c:v>
                </c:pt>
                <c:pt idx="6">
                  <c:v>Principle 3</c:v>
                </c:pt>
              </c:strCache>
            </c:strRef>
          </c:cat>
          <c:val>
            <c:numRef>
              <c:f>'BMT revisions FSR 22'!$D$43:$K$43</c:f>
              <c:numCache>
                <c:formatCode>General</c:formatCode>
                <c:ptCount val="8"/>
                <c:pt idx="0">
                  <c:v>5</c:v>
                </c:pt>
                <c:pt idx="2">
                  <c:v>#N/A</c:v>
                </c:pt>
                <c:pt idx="4">
                  <c:v>2</c:v>
                </c:pt>
                <c:pt idx="6">
                  <c:v>3</c:v>
                </c:pt>
              </c:numCache>
            </c:numRef>
          </c:val>
          <c:extLst>
            <c:ext xmlns:c16="http://schemas.microsoft.com/office/drawing/2014/chart" uri="{C3380CC4-5D6E-409C-BE32-E72D297353CC}">
              <c16:uniqueId val="{00000000-3671-4C41-B343-1C1F15176220}"/>
            </c:ext>
          </c:extLst>
        </c:ser>
        <c:ser>
          <c:idx val="1"/>
          <c:order val="1"/>
          <c:tx>
            <c:strRef>
              <c:f>'BMT revisions FSR 22'!$B$44</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'BMT revisions FSR 22'!$D$41:$K$41</c:f>
              <c:strCache>
                <c:ptCount val="7"/>
                <c:pt idx="0">
                  <c:v>All PIs</c:v>
                </c:pt>
                <c:pt idx="2">
                  <c:v>Principle 1</c:v>
                </c:pt>
                <c:pt idx="4">
                  <c:v>Principle 2</c:v>
                </c:pt>
                <c:pt idx="6">
                  <c:v>Principle 3</c:v>
                </c:pt>
              </c:strCache>
            </c:strRef>
          </c:cat>
          <c:val>
            <c:numRef>
              <c:f>'BMT revisions FSR 22'!$D$44:$K$44</c:f>
              <c:numCache>
                <c:formatCode>General</c:formatCode>
                <c:ptCount val="8"/>
                <c:pt idx="0">
                  <c:v>13</c:v>
                </c:pt>
                <c:pt idx="2">
                  <c:v>2</c:v>
                </c:pt>
                <c:pt idx="4">
                  <c:v>8</c:v>
                </c:pt>
                <c:pt idx="6">
                  <c:v>3</c:v>
                </c:pt>
              </c:numCache>
            </c:numRef>
          </c:val>
          <c:extLst>
            <c:ext xmlns:c16="http://schemas.microsoft.com/office/drawing/2014/chart" uri="{C3380CC4-5D6E-409C-BE32-E72D297353CC}">
              <c16:uniqueId val="{00000001-3671-4C41-B343-1C1F15176220}"/>
            </c:ext>
          </c:extLst>
        </c:ser>
        <c:ser>
          <c:idx val="2"/>
          <c:order val="2"/>
          <c:tx>
            <c:strRef>
              <c:f>'BMT revisions FSR 22'!$B$45</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'BMT revisions FSR 22'!$D$41:$K$41</c:f>
              <c:strCache>
                <c:ptCount val="7"/>
                <c:pt idx="0">
                  <c:v>All PIs</c:v>
                </c:pt>
                <c:pt idx="2">
                  <c:v>Principle 1</c:v>
                </c:pt>
                <c:pt idx="4">
                  <c:v>Principle 2</c:v>
                </c:pt>
                <c:pt idx="6">
                  <c:v>Principle 3</c:v>
                </c:pt>
              </c:strCache>
            </c:strRef>
          </c:cat>
          <c:val>
            <c:numRef>
              <c:f>'BMT revisions FSR 22'!$D$45:$K$45</c:f>
              <c:numCache>
                <c:formatCode>General</c:formatCode>
                <c:ptCount val="8"/>
                <c:pt idx="0">
                  <c:v>7</c:v>
                </c:pt>
                <c:pt idx="2">
                  <c:v>4</c:v>
                </c:pt>
                <c:pt idx="4">
                  <c:v>2</c:v>
                </c:pt>
                <c:pt idx="6">
                  <c:v>1</c:v>
                </c:pt>
              </c:numCache>
            </c:numRef>
          </c:val>
          <c:extLst>
            <c:ext xmlns:c16="http://schemas.microsoft.com/office/drawing/2014/chart" uri="{C3380CC4-5D6E-409C-BE32-E72D297353CC}">
              <c16:uniqueId val="{00000002-3671-4C41-B343-1C1F15176220}"/>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General"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'1. BMT UoA 1'!$P$104</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1A-448A-ACFD-2B43241A7147}"/>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1A-448A-ACFD-2B43241A7147}"/>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1A-448A-ACFD-2B43241A7147}"/>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1A-448A-ACFD-2B43241A714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1'!$O$105:$O$110</c:f>
              <c:strCache>
                <c:ptCount val="6"/>
                <c:pt idx="0">
                  <c:v>Year 0</c:v>
                </c:pt>
                <c:pt idx="1">
                  <c:v>Year 1</c:v>
                </c:pt>
                <c:pt idx="2">
                  <c:v>Year 2</c:v>
                </c:pt>
                <c:pt idx="3">
                  <c:v>Year 3</c:v>
                </c:pt>
                <c:pt idx="4">
                  <c:v>Year 4</c:v>
                </c:pt>
                <c:pt idx="5">
                  <c:v>Year 5</c:v>
                </c:pt>
              </c:strCache>
            </c:strRef>
          </c:cat>
          <c:val>
            <c:numRef>
              <c:f>'1. BMT UoA 1'!$P$105:$P$110</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F81A-448A-ACFD-2B43241A7147}"/>
            </c:ext>
          </c:extLst>
        </c:ser>
        <c:ser>
          <c:idx val="1"/>
          <c:order val="1"/>
          <c:tx>
            <c:strRef>
              <c:f>'1. BMT UoA 1'!$Q$104</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1A-448A-ACFD-2B43241A7147}"/>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1'!$O$105:$O$110</c:f>
              <c:strCache>
                <c:ptCount val="6"/>
                <c:pt idx="0">
                  <c:v>Year 0</c:v>
                </c:pt>
                <c:pt idx="1">
                  <c:v>Year 1</c:v>
                </c:pt>
                <c:pt idx="2">
                  <c:v>Year 2</c:v>
                </c:pt>
                <c:pt idx="3">
                  <c:v>Year 3</c:v>
                </c:pt>
                <c:pt idx="4">
                  <c:v>Year 4</c:v>
                </c:pt>
                <c:pt idx="5">
                  <c:v>Year 5</c:v>
                </c:pt>
              </c:strCache>
            </c:strRef>
          </c:cat>
          <c:val>
            <c:numRef>
              <c:f>'1. BMT UoA 1'!$Q$105:$Q$110</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F81A-448A-ACFD-2B43241A7147}"/>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'1. BMT UoA 1'!$B$62</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1'!$D$60:$K$60</c:f>
              <c:strCache>
                <c:ptCount val="7"/>
                <c:pt idx="0">
                  <c:v>All PIs</c:v>
                </c:pt>
                <c:pt idx="2">
                  <c:v>Principle 1</c:v>
                </c:pt>
                <c:pt idx="4">
                  <c:v>Principle 2</c:v>
                </c:pt>
                <c:pt idx="6">
                  <c:v>Principle 3</c:v>
                </c:pt>
              </c:strCache>
            </c:strRef>
          </c:cat>
          <c:val>
            <c:numRef>
              <c:f>'1. BMT UoA 1'!$D$62:$K$62</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7B75-410E-A9AE-4DC7B36AD09A}"/>
            </c:ext>
          </c:extLst>
        </c:ser>
        <c:ser>
          <c:idx val="1"/>
          <c:order val="1"/>
          <c:tx>
            <c:strRef>
              <c:f>'1. BMT UoA 1'!$B$63</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1'!$D$60:$K$60</c:f>
              <c:strCache>
                <c:ptCount val="7"/>
                <c:pt idx="0">
                  <c:v>All PIs</c:v>
                </c:pt>
                <c:pt idx="2">
                  <c:v>Principle 1</c:v>
                </c:pt>
                <c:pt idx="4">
                  <c:v>Principle 2</c:v>
                </c:pt>
                <c:pt idx="6">
                  <c:v>Principle 3</c:v>
                </c:pt>
              </c:strCache>
            </c:strRef>
          </c:cat>
          <c:val>
            <c:numRef>
              <c:f>'1. BMT UoA 1'!$D$63:$K$63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7B75-410E-A9AE-4DC7B36AD09A}"/>
            </c:ext>
          </c:extLst>
        </c:ser>
        <c:ser>
          <c:idx val="2"/>
          <c:order val="2"/>
          <c:tx>
            <c:strRef>
              <c:f>'1. BMT UoA 1'!$B$64</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1'!$D$60:$K$60</c:f>
              <c:strCache>
                <c:ptCount val="7"/>
                <c:pt idx="0">
                  <c:v>All PIs</c:v>
                </c:pt>
                <c:pt idx="2">
                  <c:v>Principle 1</c:v>
                </c:pt>
                <c:pt idx="4">
                  <c:v>Principle 2</c:v>
                </c:pt>
                <c:pt idx="6">
                  <c:v>Principle 3</c:v>
                </c:pt>
              </c:strCache>
            </c:strRef>
          </c:cat>
          <c:val>
            <c:numRef>
              <c:f>'1. BMT UoA 1'!$D$64:$K$64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7B75-410E-A9AE-4DC7B36AD09A}"/>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'2. BMT UoA 2'!$P$104</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2C-43A8-B31C-628FF78E3798}"/>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2C-43A8-B31C-628FF78E3798}"/>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2C-43A8-B31C-628FF78E3798}"/>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32C-43A8-B31C-628FF78E3798}"/>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2'!$O$105:$O$110</c:f>
              <c:strCache>
                <c:ptCount val="6"/>
                <c:pt idx="0">
                  <c:v>Year 0</c:v>
                </c:pt>
                <c:pt idx="1">
                  <c:v>Year 1</c:v>
                </c:pt>
                <c:pt idx="2">
                  <c:v>Year 2</c:v>
                </c:pt>
                <c:pt idx="3">
                  <c:v>Year 3</c:v>
                </c:pt>
                <c:pt idx="4">
                  <c:v>Year 4</c:v>
                </c:pt>
                <c:pt idx="5">
                  <c:v>Year 5</c:v>
                </c:pt>
              </c:strCache>
            </c:strRef>
          </c:cat>
          <c:val>
            <c:numRef>
              <c:f>'2. BMT UoA 2'!$P$105:$P$110</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A32C-43A8-B31C-628FF78E3798}"/>
            </c:ext>
          </c:extLst>
        </c:ser>
        <c:ser>
          <c:idx val="1"/>
          <c:order val="1"/>
          <c:tx>
            <c:strRef>
              <c:f>'2. BMT UoA 2'!$Q$104</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32C-43A8-B31C-628FF78E3798}"/>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2'!$O$105:$O$110</c:f>
              <c:strCache>
                <c:ptCount val="6"/>
                <c:pt idx="0">
                  <c:v>Year 0</c:v>
                </c:pt>
                <c:pt idx="1">
                  <c:v>Year 1</c:v>
                </c:pt>
                <c:pt idx="2">
                  <c:v>Year 2</c:v>
                </c:pt>
                <c:pt idx="3">
                  <c:v>Year 3</c:v>
                </c:pt>
                <c:pt idx="4">
                  <c:v>Year 4</c:v>
                </c:pt>
                <c:pt idx="5">
                  <c:v>Year 5</c:v>
                </c:pt>
              </c:strCache>
            </c:strRef>
          </c:cat>
          <c:val>
            <c:numRef>
              <c:f>'2. BMT UoA 2'!$Q$105:$Q$110</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A32C-43A8-B31C-628FF78E3798}"/>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'2. BMT UoA 2'!$B$62</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2'!$D$60:$K$60</c:f>
              <c:strCache>
                <c:ptCount val="7"/>
                <c:pt idx="0">
                  <c:v>All PIs</c:v>
                </c:pt>
                <c:pt idx="2">
                  <c:v>Principle 1</c:v>
                </c:pt>
                <c:pt idx="4">
                  <c:v>Principle 2</c:v>
                </c:pt>
                <c:pt idx="6">
                  <c:v>Principle 3</c:v>
                </c:pt>
              </c:strCache>
            </c:strRef>
          </c:cat>
          <c:val>
            <c:numRef>
              <c:f>'2. BMT UoA 2'!$D$62:$K$62</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60C0-4605-B630-D1BDEC9F3365}"/>
            </c:ext>
          </c:extLst>
        </c:ser>
        <c:ser>
          <c:idx val="1"/>
          <c:order val="1"/>
          <c:tx>
            <c:strRef>
              <c:f>'2. BMT UoA 2'!$B$63</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2'!$D$60:$K$60</c:f>
              <c:strCache>
                <c:ptCount val="7"/>
                <c:pt idx="0">
                  <c:v>All PIs</c:v>
                </c:pt>
                <c:pt idx="2">
                  <c:v>Principle 1</c:v>
                </c:pt>
                <c:pt idx="4">
                  <c:v>Principle 2</c:v>
                </c:pt>
                <c:pt idx="6">
                  <c:v>Principle 3</c:v>
                </c:pt>
              </c:strCache>
            </c:strRef>
          </c:cat>
          <c:val>
            <c:numRef>
              <c:f>'2. BMT UoA 2'!$D$63:$K$63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60C0-4605-B630-D1BDEC9F3365}"/>
            </c:ext>
          </c:extLst>
        </c:ser>
        <c:ser>
          <c:idx val="2"/>
          <c:order val="2"/>
          <c:tx>
            <c:strRef>
              <c:f>'2. BMT UoA 2'!$B$64</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2'!$D$60:$K$60</c:f>
              <c:strCache>
                <c:ptCount val="7"/>
                <c:pt idx="0">
                  <c:v>All PIs</c:v>
                </c:pt>
                <c:pt idx="2">
                  <c:v>Principle 1</c:v>
                </c:pt>
                <c:pt idx="4">
                  <c:v>Principle 2</c:v>
                </c:pt>
                <c:pt idx="6">
                  <c:v>Principle 3</c:v>
                </c:pt>
              </c:strCache>
            </c:strRef>
          </c:cat>
          <c:val>
            <c:numRef>
              <c:f>'2. BMT UoA 2'!$D$64:$K$64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60C0-4605-B630-D1BDEC9F3365}"/>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'3. BMT UoA 3'!$P$104</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87-4F82-8D6F-6597CEAC1681}"/>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87-4F82-8D6F-6597CEAC1681}"/>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387-4F82-8D6F-6597CEAC1681}"/>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87-4F82-8D6F-6597CEAC168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3'!$O$105:$O$110</c:f>
              <c:strCache>
                <c:ptCount val="6"/>
                <c:pt idx="0">
                  <c:v>Year 0</c:v>
                </c:pt>
                <c:pt idx="1">
                  <c:v>Year 1</c:v>
                </c:pt>
                <c:pt idx="2">
                  <c:v>Year 2</c:v>
                </c:pt>
                <c:pt idx="3">
                  <c:v>Year 3</c:v>
                </c:pt>
                <c:pt idx="4">
                  <c:v>Year 4</c:v>
                </c:pt>
                <c:pt idx="5">
                  <c:v>Year 5</c:v>
                </c:pt>
              </c:strCache>
            </c:strRef>
          </c:cat>
          <c:val>
            <c:numRef>
              <c:f>'3. BMT UoA 3'!$P$105:$P$110</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8387-4F82-8D6F-6597CEAC1681}"/>
            </c:ext>
          </c:extLst>
        </c:ser>
        <c:ser>
          <c:idx val="1"/>
          <c:order val="1"/>
          <c:tx>
            <c:strRef>
              <c:f>'3. BMT UoA 3'!$Q$104</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387-4F82-8D6F-6597CEAC1681}"/>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3'!$O$105:$O$110</c:f>
              <c:strCache>
                <c:ptCount val="6"/>
                <c:pt idx="0">
                  <c:v>Year 0</c:v>
                </c:pt>
                <c:pt idx="1">
                  <c:v>Year 1</c:v>
                </c:pt>
                <c:pt idx="2">
                  <c:v>Year 2</c:v>
                </c:pt>
                <c:pt idx="3">
                  <c:v>Year 3</c:v>
                </c:pt>
                <c:pt idx="4">
                  <c:v>Year 4</c:v>
                </c:pt>
                <c:pt idx="5">
                  <c:v>Year 5</c:v>
                </c:pt>
              </c:strCache>
            </c:strRef>
          </c:cat>
          <c:val>
            <c:numRef>
              <c:f>'3. BMT UoA 3'!$Q$105:$Q$110</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8387-4F82-8D6F-6597CEAC1681}"/>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'3. BMT UoA 3'!$B$62</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3'!$D$60:$K$60</c:f>
              <c:strCache>
                <c:ptCount val="7"/>
                <c:pt idx="0">
                  <c:v>All PIs</c:v>
                </c:pt>
                <c:pt idx="2">
                  <c:v>Principle 1</c:v>
                </c:pt>
                <c:pt idx="4">
                  <c:v>Principle 2</c:v>
                </c:pt>
                <c:pt idx="6">
                  <c:v>Principle 3</c:v>
                </c:pt>
              </c:strCache>
            </c:strRef>
          </c:cat>
          <c:val>
            <c:numRef>
              <c:f>'3. BMT UoA 3'!$D$62:$K$62</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758F-497C-A874-986A460B33A7}"/>
            </c:ext>
          </c:extLst>
        </c:ser>
        <c:ser>
          <c:idx val="1"/>
          <c:order val="1"/>
          <c:tx>
            <c:strRef>
              <c:f>'3. BMT UoA 3'!$B$63</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3'!$D$60:$K$60</c:f>
              <c:strCache>
                <c:ptCount val="7"/>
                <c:pt idx="0">
                  <c:v>All PIs</c:v>
                </c:pt>
                <c:pt idx="2">
                  <c:v>Principle 1</c:v>
                </c:pt>
                <c:pt idx="4">
                  <c:v>Principle 2</c:v>
                </c:pt>
                <c:pt idx="6">
                  <c:v>Principle 3</c:v>
                </c:pt>
              </c:strCache>
            </c:strRef>
          </c:cat>
          <c:val>
            <c:numRef>
              <c:f>'3. BMT UoA 3'!$D$63:$K$63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758F-497C-A874-986A460B33A7}"/>
            </c:ext>
          </c:extLst>
        </c:ser>
        <c:ser>
          <c:idx val="2"/>
          <c:order val="2"/>
          <c:tx>
            <c:strRef>
              <c:f>'3. BMT UoA 3'!$B$64</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3'!$D$60:$K$60</c:f>
              <c:strCache>
                <c:ptCount val="7"/>
                <c:pt idx="0">
                  <c:v>All PIs</c:v>
                </c:pt>
                <c:pt idx="2">
                  <c:v>Principle 1</c:v>
                </c:pt>
                <c:pt idx="4">
                  <c:v>Principle 2</c:v>
                </c:pt>
                <c:pt idx="6">
                  <c:v>Principle 3</c:v>
                </c:pt>
              </c:strCache>
            </c:strRef>
          </c:cat>
          <c:val>
            <c:numRef>
              <c:f>'3. BMT UoA 3'!$D$64:$K$64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758F-497C-A874-986A460B33A7}"/>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'4. BMT UoA 4'!$P$104</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D2-46DF-9D84-E3617E31780B}"/>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D2-46DF-9D84-E3617E31780B}"/>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D2-46DF-9D84-E3617E31780B}"/>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D2-46DF-9D84-E3617E31780B}"/>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4'!$O$105:$O$110</c:f>
              <c:strCache>
                <c:ptCount val="6"/>
                <c:pt idx="0">
                  <c:v>Year 0</c:v>
                </c:pt>
                <c:pt idx="1">
                  <c:v>Year 1</c:v>
                </c:pt>
                <c:pt idx="2">
                  <c:v>Year 2</c:v>
                </c:pt>
                <c:pt idx="3">
                  <c:v>Year 3</c:v>
                </c:pt>
                <c:pt idx="4">
                  <c:v>Year 4</c:v>
                </c:pt>
                <c:pt idx="5">
                  <c:v>Year 5</c:v>
                </c:pt>
              </c:strCache>
            </c:strRef>
          </c:cat>
          <c:val>
            <c:numRef>
              <c:f>'4. BMT UoA 4'!$P$105:$P$110</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A5D2-46DF-9D84-E3617E31780B}"/>
            </c:ext>
          </c:extLst>
        </c:ser>
        <c:ser>
          <c:idx val="1"/>
          <c:order val="1"/>
          <c:tx>
            <c:strRef>
              <c:f>'4. BMT UoA 4'!$Q$104</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5D2-46DF-9D84-E3617E31780B}"/>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4'!$O$105:$O$110</c:f>
              <c:strCache>
                <c:ptCount val="6"/>
                <c:pt idx="0">
                  <c:v>Year 0</c:v>
                </c:pt>
                <c:pt idx="1">
                  <c:v>Year 1</c:v>
                </c:pt>
                <c:pt idx="2">
                  <c:v>Year 2</c:v>
                </c:pt>
                <c:pt idx="3">
                  <c:v>Year 3</c:v>
                </c:pt>
                <c:pt idx="4">
                  <c:v>Year 4</c:v>
                </c:pt>
                <c:pt idx="5">
                  <c:v>Year 5</c:v>
                </c:pt>
              </c:strCache>
            </c:strRef>
          </c:cat>
          <c:val>
            <c:numRef>
              <c:f>'4. BMT UoA 4'!$Q$105:$Q$110</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A5D2-46DF-9D84-E3617E31780B}"/>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'4. BMT UoA 4'!$B$62</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4'!$D$60:$K$60</c:f>
              <c:strCache>
                <c:ptCount val="7"/>
                <c:pt idx="0">
                  <c:v>All PIs</c:v>
                </c:pt>
                <c:pt idx="2">
                  <c:v>Principle 1</c:v>
                </c:pt>
                <c:pt idx="4">
                  <c:v>Principle 2</c:v>
                </c:pt>
                <c:pt idx="6">
                  <c:v>Principle 3</c:v>
                </c:pt>
              </c:strCache>
            </c:strRef>
          </c:cat>
          <c:val>
            <c:numRef>
              <c:f>'4. BMT UoA 4'!$D$62:$K$62</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9A87-44F6-9AE2-3B2F0986260F}"/>
            </c:ext>
          </c:extLst>
        </c:ser>
        <c:ser>
          <c:idx val="1"/>
          <c:order val="1"/>
          <c:tx>
            <c:strRef>
              <c:f>'4. BMT UoA 4'!$B$63</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4'!$D$60:$K$60</c:f>
              <c:strCache>
                <c:ptCount val="7"/>
                <c:pt idx="0">
                  <c:v>All PIs</c:v>
                </c:pt>
                <c:pt idx="2">
                  <c:v>Principle 1</c:v>
                </c:pt>
                <c:pt idx="4">
                  <c:v>Principle 2</c:v>
                </c:pt>
                <c:pt idx="6">
                  <c:v>Principle 3</c:v>
                </c:pt>
              </c:strCache>
            </c:strRef>
          </c:cat>
          <c:val>
            <c:numRef>
              <c:f>'4. BMT UoA 4'!$D$63:$K$63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9A87-44F6-9AE2-3B2F0986260F}"/>
            </c:ext>
          </c:extLst>
        </c:ser>
        <c:ser>
          <c:idx val="2"/>
          <c:order val="2"/>
          <c:tx>
            <c:strRef>
              <c:f>'4. BMT UoA 4'!$B$64</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4'!$D$60:$K$60</c:f>
              <c:strCache>
                <c:ptCount val="7"/>
                <c:pt idx="0">
                  <c:v>All PIs</c:v>
                </c:pt>
                <c:pt idx="2">
                  <c:v>Principle 1</c:v>
                </c:pt>
                <c:pt idx="4">
                  <c:v>Principle 2</c:v>
                </c:pt>
                <c:pt idx="6">
                  <c:v>Principle 3</c:v>
                </c:pt>
              </c:strCache>
            </c:strRef>
          </c:cat>
          <c:val>
            <c:numRef>
              <c:f>'4. BMT UoA 4'!$D$64:$K$64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9A87-44F6-9AE2-3B2F0986260F}"/>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'5. BMT UoA 5'!$P$104</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25-44A5-BF7E-9E7EDD9675DE}"/>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25-44A5-BF7E-9E7EDD9675DE}"/>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25-44A5-BF7E-9E7EDD9675DE}"/>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25-44A5-BF7E-9E7EDD9675D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5'!$O$105:$O$110</c:f>
              <c:strCache>
                <c:ptCount val="6"/>
                <c:pt idx="0">
                  <c:v>Year 0</c:v>
                </c:pt>
                <c:pt idx="1">
                  <c:v>Year 1</c:v>
                </c:pt>
                <c:pt idx="2">
                  <c:v>Year 2</c:v>
                </c:pt>
                <c:pt idx="3">
                  <c:v>Year 3</c:v>
                </c:pt>
                <c:pt idx="4">
                  <c:v>Year 4</c:v>
                </c:pt>
                <c:pt idx="5">
                  <c:v>Year 5</c:v>
                </c:pt>
              </c:strCache>
            </c:strRef>
          </c:cat>
          <c:val>
            <c:numRef>
              <c:f>'5. BMT UoA 5'!$P$105:$P$110</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1125-44A5-BF7E-9E7EDD9675DE}"/>
            </c:ext>
          </c:extLst>
        </c:ser>
        <c:ser>
          <c:idx val="1"/>
          <c:order val="1"/>
          <c:tx>
            <c:strRef>
              <c:f>'5. BMT UoA 5'!$Q$104</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25-44A5-BF7E-9E7EDD9675DE}"/>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5'!$O$105:$O$110</c:f>
              <c:strCache>
                <c:ptCount val="6"/>
                <c:pt idx="0">
                  <c:v>Year 0</c:v>
                </c:pt>
                <c:pt idx="1">
                  <c:v>Year 1</c:v>
                </c:pt>
                <c:pt idx="2">
                  <c:v>Year 2</c:v>
                </c:pt>
                <c:pt idx="3">
                  <c:v>Year 3</c:v>
                </c:pt>
                <c:pt idx="4">
                  <c:v>Year 4</c:v>
                </c:pt>
                <c:pt idx="5">
                  <c:v>Year 5</c:v>
                </c:pt>
              </c:strCache>
            </c:strRef>
          </c:cat>
          <c:val>
            <c:numRef>
              <c:f>'5. BMT UoA 5'!$Q$105:$Q$110</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1125-44A5-BF7E-9E7EDD9675DE}"/>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'5. BMT UoA 5'!$B$62</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5'!$D$60:$K$60</c:f>
              <c:strCache>
                <c:ptCount val="7"/>
                <c:pt idx="0">
                  <c:v>All PIs</c:v>
                </c:pt>
                <c:pt idx="2">
                  <c:v>Principle 1</c:v>
                </c:pt>
                <c:pt idx="4">
                  <c:v>Principle 2</c:v>
                </c:pt>
                <c:pt idx="6">
                  <c:v>Principle 3</c:v>
                </c:pt>
              </c:strCache>
            </c:strRef>
          </c:cat>
          <c:val>
            <c:numRef>
              <c:f>'5. BMT UoA 5'!$D$62:$K$62</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4064-4250-8181-916098A033DD}"/>
            </c:ext>
          </c:extLst>
        </c:ser>
        <c:ser>
          <c:idx val="1"/>
          <c:order val="1"/>
          <c:tx>
            <c:strRef>
              <c:f>'5. BMT UoA 5'!$B$63</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5'!$D$60:$K$60</c:f>
              <c:strCache>
                <c:ptCount val="7"/>
                <c:pt idx="0">
                  <c:v>All PIs</c:v>
                </c:pt>
                <c:pt idx="2">
                  <c:v>Principle 1</c:v>
                </c:pt>
                <c:pt idx="4">
                  <c:v>Principle 2</c:v>
                </c:pt>
                <c:pt idx="6">
                  <c:v>Principle 3</c:v>
                </c:pt>
              </c:strCache>
            </c:strRef>
          </c:cat>
          <c:val>
            <c:numRef>
              <c:f>'5. BMT UoA 5'!$D$63:$K$63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4064-4250-8181-916098A033DD}"/>
            </c:ext>
          </c:extLst>
        </c:ser>
        <c:ser>
          <c:idx val="2"/>
          <c:order val="2"/>
          <c:tx>
            <c:strRef>
              <c:f>'5. BMT UoA 5'!$B$64</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5'!$D$60:$K$60</c:f>
              <c:strCache>
                <c:ptCount val="7"/>
                <c:pt idx="0">
                  <c:v>All PIs</c:v>
                </c:pt>
                <c:pt idx="2">
                  <c:v>Principle 1</c:v>
                </c:pt>
                <c:pt idx="4">
                  <c:v>Principle 2</c:v>
                </c:pt>
                <c:pt idx="6">
                  <c:v>Principle 3</c:v>
                </c:pt>
              </c:strCache>
            </c:strRef>
          </c:cat>
          <c:val>
            <c:numRef>
              <c:f>'5. BMT UoA 5'!$D$64:$K$64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4064-4250-8181-916098A033DD}"/>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'6. BMT UoA 6'!$P$104</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A-48FF-A890-6E25596C9998}"/>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0A-48FF-A890-6E25596C9998}"/>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0A-48FF-A890-6E25596C9998}"/>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0A-48FF-A890-6E25596C9998}"/>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6'!$O$105:$O$110</c:f>
              <c:strCache>
                <c:ptCount val="6"/>
                <c:pt idx="0">
                  <c:v>Year 0</c:v>
                </c:pt>
                <c:pt idx="1">
                  <c:v>Year 1</c:v>
                </c:pt>
                <c:pt idx="2">
                  <c:v>Year 2</c:v>
                </c:pt>
                <c:pt idx="3">
                  <c:v>Year 3</c:v>
                </c:pt>
                <c:pt idx="4">
                  <c:v>Year 4</c:v>
                </c:pt>
                <c:pt idx="5">
                  <c:v>Year 5</c:v>
                </c:pt>
              </c:strCache>
            </c:strRef>
          </c:cat>
          <c:val>
            <c:numRef>
              <c:f>'6. BMT UoA 6'!$P$105:$P$110</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430A-48FF-A890-6E25596C9998}"/>
            </c:ext>
          </c:extLst>
        </c:ser>
        <c:ser>
          <c:idx val="1"/>
          <c:order val="1"/>
          <c:tx>
            <c:strRef>
              <c:f>'6. BMT UoA 6'!$Q$104</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30A-48FF-A890-6E25596C9998}"/>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6'!$O$105:$O$110</c:f>
              <c:strCache>
                <c:ptCount val="6"/>
                <c:pt idx="0">
                  <c:v>Year 0</c:v>
                </c:pt>
                <c:pt idx="1">
                  <c:v>Year 1</c:v>
                </c:pt>
                <c:pt idx="2">
                  <c:v>Year 2</c:v>
                </c:pt>
                <c:pt idx="3">
                  <c:v>Year 3</c:v>
                </c:pt>
                <c:pt idx="4">
                  <c:v>Year 4</c:v>
                </c:pt>
                <c:pt idx="5">
                  <c:v>Year 5</c:v>
                </c:pt>
              </c:strCache>
            </c:strRef>
          </c:cat>
          <c:val>
            <c:numRef>
              <c:f>'6. BMT UoA 6'!$Q$105:$Q$110</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430A-48FF-A890-6E25596C9998}"/>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'6. BMT UoA 6'!$B$62</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6'!$D$60:$K$60</c:f>
              <c:strCache>
                <c:ptCount val="7"/>
                <c:pt idx="0">
                  <c:v>All PIs</c:v>
                </c:pt>
                <c:pt idx="2">
                  <c:v>Principle 1</c:v>
                </c:pt>
                <c:pt idx="4">
                  <c:v>Principle 2</c:v>
                </c:pt>
                <c:pt idx="6">
                  <c:v>Principle 3</c:v>
                </c:pt>
              </c:strCache>
            </c:strRef>
          </c:cat>
          <c:val>
            <c:numRef>
              <c:f>'6. BMT UoA 6'!$D$62:$K$62</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D68C-4141-A46B-557214CC907D}"/>
            </c:ext>
          </c:extLst>
        </c:ser>
        <c:ser>
          <c:idx val="1"/>
          <c:order val="1"/>
          <c:tx>
            <c:strRef>
              <c:f>'6. BMT UoA 6'!$B$63</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6'!$D$60:$K$60</c:f>
              <c:strCache>
                <c:ptCount val="7"/>
                <c:pt idx="0">
                  <c:v>All PIs</c:v>
                </c:pt>
                <c:pt idx="2">
                  <c:v>Principle 1</c:v>
                </c:pt>
                <c:pt idx="4">
                  <c:v>Principle 2</c:v>
                </c:pt>
                <c:pt idx="6">
                  <c:v>Principle 3</c:v>
                </c:pt>
              </c:strCache>
            </c:strRef>
          </c:cat>
          <c:val>
            <c:numRef>
              <c:f>'6. BMT UoA 6'!$D$63:$K$63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D68C-4141-A46B-557214CC907D}"/>
            </c:ext>
          </c:extLst>
        </c:ser>
        <c:ser>
          <c:idx val="2"/>
          <c:order val="2"/>
          <c:tx>
            <c:strRef>
              <c:f>'6. BMT UoA 6'!$B$64</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6'!$D$60:$K$60</c:f>
              <c:strCache>
                <c:ptCount val="7"/>
                <c:pt idx="0">
                  <c:v>All PIs</c:v>
                </c:pt>
                <c:pt idx="2">
                  <c:v>Principle 1</c:v>
                </c:pt>
                <c:pt idx="4">
                  <c:v>Principle 2</c:v>
                </c:pt>
                <c:pt idx="6">
                  <c:v>Principle 3</c:v>
                </c:pt>
              </c:strCache>
            </c:strRef>
          </c:cat>
          <c:val>
            <c:numRef>
              <c:f>'6. BMT UoA 6'!$D$64:$K$64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D68C-4141-A46B-557214CC907D}"/>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Example!$P$104</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B2-4287-95A3-88281BD9AF98}"/>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B2-4287-95A3-88281BD9AF98}"/>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B2-4287-95A3-88281BD9AF98}"/>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B2-4287-95A3-88281BD9AF98}"/>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Example!$O$105:$O$110</c:f>
              <c:strCache>
                <c:ptCount val="6"/>
                <c:pt idx="0">
                  <c:v>Year 0</c:v>
                </c:pt>
                <c:pt idx="1">
                  <c:v>Year 1</c:v>
                </c:pt>
                <c:pt idx="2">
                  <c:v>Year 2</c:v>
                </c:pt>
                <c:pt idx="3">
                  <c:v>Year 3</c:v>
                </c:pt>
                <c:pt idx="4">
                  <c:v>Year 4</c:v>
                </c:pt>
                <c:pt idx="5">
                  <c:v>Year 5</c:v>
                </c:pt>
              </c:strCache>
            </c:strRef>
          </c:cat>
          <c:val>
            <c:numRef>
              <c:f>Example!$P$105:$P$110</c:f>
              <c:numCache>
                <c:formatCode>0.00</c:formatCode>
                <c:ptCount val="6"/>
                <c:pt idx="1">
                  <c:v>0.51851851851851849</c:v>
                </c:pt>
                <c:pt idx="2">
                  <c:v>0.64814814814814814</c:v>
                </c:pt>
                <c:pt idx="3">
                  <c:v>0.79629629629629628</c:v>
                </c:pt>
                <c:pt idx="4">
                  <c:v>0.83333333333333337</c:v>
                </c:pt>
                <c:pt idx="5">
                  <c:v>0.98148148148148151</c:v>
                </c:pt>
              </c:numCache>
            </c:numRef>
          </c:val>
          <c:smooth val="0"/>
          <c:extLst>
            <c:ext xmlns:c16="http://schemas.microsoft.com/office/drawing/2014/chart" uri="{C3380CC4-5D6E-409C-BE32-E72D297353CC}">
              <c16:uniqueId val="{00000004-F7B2-4287-95A3-88281BD9AF98}"/>
            </c:ext>
          </c:extLst>
        </c:ser>
        <c:ser>
          <c:idx val="1"/>
          <c:order val="1"/>
          <c:tx>
            <c:strRef>
              <c:f>Example!$Q$104</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7B2-4287-95A3-88281BD9AF98}"/>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Example!$O$105:$O$110</c:f>
              <c:strCache>
                <c:ptCount val="6"/>
                <c:pt idx="0">
                  <c:v>Year 0</c:v>
                </c:pt>
                <c:pt idx="1">
                  <c:v>Year 1</c:v>
                </c:pt>
                <c:pt idx="2">
                  <c:v>Year 2</c:v>
                </c:pt>
                <c:pt idx="3">
                  <c:v>Year 3</c:v>
                </c:pt>
                <c:pt idx="4">
                  <c:v>Year 4</c:v>
                </c:pt>
                <c:pt idx="5">
                  <c:v>Year 5</c:v>
                </c:pt>
              </c:strCache>
            </c:strRef>
          </c:cat>
          <c:val>
            <c:numRef>
              <c:f>Example!$Q$105:$Q$110</c:f>
              <c:numCache>
                <c:formatCode>0.00</c:formatCode>
                <c:ptCount val="6"/>
                <c:pt idx="0">
                  <c:v>0.5</c:v>
                </c:pt>
                <c:pt idx="1">
                  <c:v>0.51851851851851849</c:v>
                </c:pt>
                <c:pt idx="2">
                  <c:v>0.72222222222222221</c:v>
                </c:pt>
                <c:pt idx="3">
                  <c:v>0.79629629629629628</c:v>
                </c:pt>
                <c:pt idx="4">
                  <c:v>#N/A</c:v>
                </c:pt>
                <c:pt idx="5">
                  <c:v>#N/A</c:v>
                </c:pt>
              </c:numCache>
            </c:numRef>
          </c:val>
          <c:smooth val="0"/>
          <c:extLst>
            <c:ext xmlns:c16="http://schemas.microsoft.com/office/drawing/2014/chart" uri="{C3380CC4-5D6E-409C-BE32-E72D297353CC}">
              <c16:uniqueId val="{00000006-F7B2-4287-95A3-88281BD9AF98}"/>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Example!$B$62</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Example!$D$60:$K$60</c:f>
              <c:strCache>
                <c:ptCount val="7"/>
                <c:pt idx="0">
                  <c:v>All PIs</c:v>
                </c:pt>
                <c:pt idx="2">
                  <c:v>Principle 1</c:v>
                </c:pt>
                <c:pt idx="4">
                  <c:v>Principle 2</c:v>
                </c:pt>
                <c:pt idx="6">
                  <c:v>Principle 3</c:v>
                </c:pt>
              </c:strCache>
            </c:strRef>
          </c:cat>
          <c:val>
            <c:numRef>
              <c:f>Example!$D$62:$K$62</c:f>
              <c:numCache>
                <c:formatCode>General</c:formatCode>
                <c:ptCount val="8"/>
                <c:pt idx="0">
                  <c:v>17</c:v>
                </c:pt>
                <c:pt idx="2">
                  <c:v>3</c:v>
                </c:pt>
                <c:pt idx="4">
                  <c:v>9</c:v>
                </c:pt>
                <c:pt idx="6">
                  <c:v>5</c:v>
                </c:pt>
              </c:numCache>
            </c:numRef>
          </c:val>
          <c:extLst>
            <c:ext xmlns:c16="http://schemas.microsoft.com/office/drawing/2014/chart" uri="{C3380CC4-5D6E-409C-BE32-E72D297353CC}">
              <c16:uniqueId val="{00000000-FB24-4144-B2C1-32D557E756F0}"/>
            </c:ext>
          </c:extLst>
        </c:ser>
        <c:ser>
          <c:idx val="1"/>
          <c:order val="1"/>
          <c:tx>
            <c:strRef>
              <c:f>Example!$B$63</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Example!$D$60:$K$60</c:f>
              <c:strCache>
                <c:ptCount val="7"/>
                <c:pt idx="0">
                  <c:v>All PIs</c:v>
                </c:pt>
                <c:pt idx="2">
                  <c:v>Principle 1</c:v>
                </c:pt>
                <c:pt idx="4">
                  <c:v>Principle 2</c:v>
                </c:pt>
                <c:pt idx="6">
                  <c:v>Principle 3</c:v>
                </c:pt>
              </c:strCache>
            </c:strRef>
          </c:cat>
          <c:val>
            <c:numRef>
              <c:f>Example!$D$63:$K$63</c:f>
              <c:numCache>
                <c:formatCode>General</c:formatCode>
                <c:ptCount val="8"/>
                <c:pt idx="0">
                  <c:v>9</c:v>
                </c:pt>
                <c:pt idx="2">
                  <c:v>5</c:v>
                </c:pt>
                <c:pt idx="4">
                  <c:v>3</c:v>
                </c:pt>
                <c:pt idx="6">
                  <c:v>1</c:v>
                </c:pt>
              </c:numCache>
            </c:numRef>
          </c:val>
          <c:extLst>
            <c:ext xmlns:c16="http://schemas.microsoft.com/office/drawing/2014/chart" uri="{C3380CC4-5D6E-409C-BE32-E72D297353CC}">
              <c16:uniqueId val="{00000001-FB24-4144-B2C1-32D557E756F0}"/>
            </c:ext>
          </c:extLst>
        </c:ser>
        <c:ser>
          <c:idx val="2"/>
          <c:order val="2"/>
          <c:tx>
            <c:strRef>
              <c:f>Example!$B$64</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Example!$D$60:$K$60</c:f>
              <c:strCache>
                <c:ptCount val="7"/>
                <c:pt idx="0">
                  <c:v>All PIs</c:v>
                </c:pt>
                <c:pt idx="2">
                  <c:v>Principle 1</c:v>
                </c:pt>
                <c:pt idx="4">
                  <c:v>Principle 2</c:v>
                </c:pt>
                <c:pt idx="6">
                  <c:v>Principle 3</c:v>
                </c:pt>
              </c:strCache>
            </c:strRef>
          </c:cat>
          <c:val>
            <c:numRef>
              <c:f>Example!$D$64:$K$64</c:f>
              <c:numCache>
                <c:formatCode>General</c:formatCode>
                <c:ptCount val="8"/>
                <c:pt idx="0">
                  <c:v>1</c:v>
                </c:pt>
                <c:pt idx="2">
                  <c:v>#N/A</c:v>
                </c:pt>
                <c:pt idx="4">
                  <c:v>#N/A</c:v>
                </c:pt>
                <c:pt idx="6">
                  <c:v>1</c:v>
                </c:pt>
              </c:numCache>
            </c:numRef>
          </c:val>
          <c:extLst>
            <c:ext xmlns:c16="http://schemas.microsoft.com/office/drawing/2014/chart" uri="{C3380CC4-5D6E-409C-BE32-E72D297353CC}">
              <c16:uniqueId val="{00000002-FB24-4144-B2C1-32D557E756F0}"/>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2</xdr:col>
      <xdr:colOff>474384</xdr:colOff>
      <xdr:row>8</xdr:row>
      <xdr:rowOff>148168</xdr:rowOff>
    </xdr:from>
    <xdr:to>
      <xdr:col>8</xdr:col>
      <xdr:colOff>92499</xdr:colOff>
      <xdr:row>21</xdr:row>
      <xdr:rowOff>59840</xdr:rowOff>
    </xdr:to>
    <xdr:pic>
      <xdr:nvPicPr>
        <xdr:cNvPr id="6" name="Picture 3">
          <a:extLst>
            <a:ext uri="{FF2B5EF4-FFF2-40B4-BE49-F238E27FC236}">
              <a16:creationId xmlns:a16="http://schemas.microsoft.com/office/drawing/2014/main" id="{8D90849F-4703-00D7-A229-89C03D254975}"/>
            </a:ext>
          </a:extLst>
        </xdr:cNvPr>
        <xdr:cNvPicPr>
          <a:picLocks noChangeAspect="1"/>
        </xdr:cNvPicPr>
      </xdr:nvPicPr>
      <xdr:blipFill>
        <a:blip xmlns:r="http://schemas.openxmlformats.org/officeDocument/2006/relationships" r:embed="rId1"/>
        <a:stretch>
          <a:fillRect/>
        </a:stretch>
      </xdr:blipFill>
      <xdr:spPr>
        <a:xfrm>
          <a:off x="1373967" y="1830918"/>
          <a:ext cx="3441450" cy="27177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D7EB459E-507B-46E5-9748-107879E971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117785</xdr:rowOff>
    </xdr:from>
    <xdr:to>
      <xdr:col>11</xdr:col>
      <xdr:colOff>2903</xdr:colOff>
      <xdr:row>68</xdr:row>
      <xdr:rowOff>152400</xdr:rowOff>
    </xdr:to>
    <xdr:graphicFrame macro="">
      <xdr:nvGraphicFramePr>
        <xdr:cNvPr id="3" name="Chart 2">
          <a:extLst>
            <a:ext uri="{FF2B5EF4-FFF2-40B4-BE49-F238E27FC236}">
              <a16:creationId xmlns:a16="http://schemas.microsoft.com/office/drawing/2014/main" id="{F846D5EE-1BD8-4CF9-9622-49F0773CF385}"/>
            </a:ext>
            <a:ext uri="{147F2762-F138-4A5C-976F-8EAC2B608ADB}">
              <a16:predDERef xmlns:a16="http://schemas.microsoft.com/office/drawing/2014/main" pred="{D7EB459E-507B-46E5-9748-107879E971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10</xdr:col>
      <xdr:colOff>73818</xdr:colOff>
      <xdr:row>155</xdr:row>
      <xdr:rowOff>122996</xdr:rowOff>
    </xdr:to>
    <xdr:pic>
      <xdr:nvPicPr>
        <xdr:cNvPr id="4" name="Picture 3">
          <a:extLst>
            <a:ext uri="{FF2B5EF4-FFF2-40B4-BE49-F238E27FC236}">
              <a16:creationId xmlns:a16="http://schemas.microsoft.com/office/drawing/2014/main" id="{722873EB-5474-4191-B839-AE9EED2D82F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360813"/>
          <a:ext cx="7227093" cy="122996"/>
        </a:xfrm>
        <a:prstGeom prst="rect">
          <a:avLst/>
        </a:prstGeom>
      </xdr:spPr>
    </xdr:pic>
    <xdr:clientData/>
  </xdr:twoCellAnchor>
  <xdr:twoCellAnchor editAs="oneCell">
    <xdr:from>
      <xdr:col>0</xdr:col>
      <xdr:colOff>0</xdr:colOff>
      <xdr:row>32</xdr:row>
      <xdr:rowOff>0</xdr:rowOff>
    </xdr:from>
    <xdr:to>
      <xdr:col>10</xdr:col>
      <xdr:colOff>73818</xdr:colOff>
      <xdr:row>32</xdr:row>
      <xdr:rowOff>122996</xdr:rowOff>
    </xdr:to>
    <xdr:pic>
      <xdr:nvPicPr>
        <xdr:cNvPr id="5" name="Picture 4">
          <a:extLst>
            <a:ext uri="{FF2B5EF4-FFF2-40B4-BE49-F238E27FC236}">
              <a16:creationId xmlns:a16="http://schemas.microsoft.com/office/drawing/2014/main" id="{7FE4039F-E9CF-4A6D-832B-529023B9B61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31656"/>
          <a:ext cx="7227093" cy="1229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95969</xdr:colOff>
      <xdr:row>102</xdr:row>
      <xdr:rowOff>15546</xdr:rowOff>
    </xdr:from>
    <xdr:to>
      <xdr:col>11</xdr:col>
      <xdr:colOff>1</xdr:colOff>
      <xdr:row>124</xdr:row>
      <xdr:rowOff>172900</xdr:rowOff>
    </xdr:to>
    <xdr:graphicFrame macro="">
      <xdr:nvGraphicFramePr>
        <xdr:cNvPr id="2" name="Chart 1">
          <a:extLst>
            <a:ext uri="{FF2B5EF4-FFF2-40B4-BE49-F238E27FC236}">
              <a16:creationId xmlns:a16="http://schemas.microsoft.com/office/drawing/2014/main" id="{BD10BE55-4DDC-4B4A-BB94-8C807CCE7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65</xdr:row>
      <xdr:rowOff>117785</xdr:rowOff>
    </xdr:from>
    <xdr:to>
      <xdr:col>10</xdr:col>
      <xdr:colOff>736328</xdr:colOff>
      <xdr:row>87</xdr:row>
      <xdr:rowOff>152400</xdr:rowOff>
    </xdr:to>
    <xdr:graphicFrame macro="">
      <xdr:nvGraphicFramePr>
        <xdr:cNvPr id="3" name="Chart 2">
          <a:extLst>
            <a:ext uri="{FF2B5EF4-FFF2-40B4-BE49-F238E27FC236}">
              <a16:creationId xmlns:a16="http://schemas.microsoft.com/office/drawing/2014/main" id="{5853745C-1FFF-4B49-A281-FC69D4118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95969</xdr:colOff>
      <xdr:row>102</xdr:row>
      <xdr:rowOff>15546</xdr:rowOff>
    </xdr:from>
    <xdr:to>
      <xdr:col>11</xdr:col>
      <xdr:colOff>1</xdr:colOff>
      <xdr:row>124</xdr:row>
      <xdr:rowOff>172900</xdr:rowOff>
    </xdr:to>
    <xdr:graphicFrame macro="">
      <xdr:nvGraphicFramePr>
        <xdr:cNvPr id="2" name="Chart 1">
          <a:extLst>
            <a:ext uri="{FF2B5EF4-FFF2-40B4-BE49-F238E27FC236}">
              <a16:creationId xmlns:a16="http://schemas.microsoft.com/office/drawing/2014/main" id="{5C6CCDD1-DC1B-4A03-A943-0DBC799124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65</xdr:row>
      <xdr:rowOff>117785</xdr:rowOff>
    </xdr:from>
    <xdr:to>
      <xdr:col>10</xdr:col>
      <xdr:colOff>736328</xdr:colOff>
      <xdr:row>87</xdr:row>
      <xdr:rowOff>152400</xdr:rowOff>
    </xdr:to>
    <xdr:graphicFrame macro="">
      <xdr:nvGraphicFramePr>
        <xdr:cNvPr id="3" name="Chart 2">
          <a:extLst>
            <a:ext uri="{FF2B5EF4-FFF2-40B4-BE49-F238E27FC236}">
              <a16:creationId xmlns:a16="http://schemas.microsoft.com/office/drawing/2014/main" id="{E23B6658-CDA2-4CF8-9ABD-D2D4D84286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95969</xdr:colOff>
      <xdr:row>102</xdr:row>
      <xdr:rowOff>15546</xdr:rowOff>
    </xdr:from>
    <xdr:to>
      <xdr:col>11</xdr:col>
      <xdr:colOff>1</xdr:colOff>
      <xdr:row>124</xdr:row>
      <xdr:rowOff>172900</xdr:rowOff>
    </xdr:to>
    <xdr:graphicFrame macro="">
      <xdr:nvGraphicFramePr>
        <xdr:cNvPr id="2" name="Chart 1">
          <a:extLst>
            <a:ext uri="{FF2B5EF4-FFF2-40B4-BE49-F238E27FC236}">
              <a16:creationId xmlns:a16="http://schemas.microsoft.com/office/drawing/2014/main" id="{3008F622-F96C-4BD7-9146-2D4807E8C8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65</xdr:row>
      <xdr:rowOff>117785</xdr:rowOff>
    </xdr:from>
    <xdr:to>
      <xdr:col>10</xdr:col>
      <xdr:colOff>736328</xdr:colOff>
      <xdr:row>87</xdr:row>
      <xdr:rowOff>152400</xdr:rowOff>
    </xdr:to>
    <xdr:graphicFrame macro="">
      <xdr:nvGraphicFramePr>
        <xdr:cNvPr id="3" name="Chart 2">
          <a:extLst>
            <a:ext uri="{FF2B5EF4-FFF2-40B4-BE49-F238E27FC236}">
              <a16:creationId xmlns:a16="http://schemas.microsoft.com/office/drawing/2014/main" id="{CE01E46B-1FE7-4401-8537-5166326236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95969</xdr:colOff>
      <xdr:row>102</xdr:row>
      <xdr:rowOff>15546</xdr:rowOff>
    </xdr:from>
    <xdr:to>
      <xdr:col>11</xdr:col>
      <xdr:colOff>1</xdr:colOff>
      <xdr:row>124</xdr:row>
      <xdr:rowOff>172900</xdr:rowOff>
    </xdr:to>
    <xdr:graphicFrame macro="">
      <xdr:nvGraphicFramePr>
        <xdr:cNvPr id="2" name="Chart 1">
          <a:extLst>
            <a:ext uri="{FF2B5EF4-FFF2-40B4-BE49-F238E27FC236}">
              <a16:creationId xmlns:a16="http://schemas.microsoft.com/office/drawing/2014/main" id="{1DE0ADA8-8543-49A5-9BD8-823E3AE393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65</xdr:row>
      <xdr:rowOff>117785</xdr:rowOff>
    </xdr:from>
    <xdr:to>
      <xdr:col>10</xdr:col>
      <xdr:colOff>736328</xdr:colOff>
      <xdr:row>87</xdr:row>
      <xdr:rowOff>152400</xdr:rowOff>
    </xdr:to>
    <xdr:graphicFrame macro="">
      <xdr:nvGraphicFramePr>
        <xdr:cNvPr id="3" name="Chart 2">
          <a:extLst>
            <a:ext uri="{FF2B5EF4-FFF2-40B4-BE49-F238E27FC236}">
              <a16:creationId xmlns:a16="http://schemas.microsoft.com/office/drawing/2014/main" id="{87666A6D-E035-496C-99D9-077086735C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95969</xdr:colOff>
      <xdr:row>102</xdr:row>
      <xdr:rowOff>15546</xdr:rowOff>
    </xdr:from>
    <xdr:to>
      <xdr:col>11</xdr:col>
      <xdr:colOff>1</xdr:colOff>
      <xdr:row>124</xdr:row>
      <xdr:rowOff>172900</xdr:rowOff>
    </xdr:to>
    <xdr:graphicFrame macro="">
      <xdr:nvGraphicFramePr>
        <xdr:cNvPr id="2" name="Chart 1">
          <a:extLst>
            <a:ext uri="{FF2B5EF4-FFF2-40B4-BE49-F238E27FC236}">
              <a16:creationId xmlns:a16="http://schemas.microsoft.com/office/drawing/2014/main" id="{14189EC3-7499-4760-9811-F2F8D1B4EC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65</xdr:row>
      <xdr:rowOff>117785</xdr:rowOff>
    </xdr:from>
    <xdr:to>
      <xdr:col>10</xdr:col>
      <xdr:colOff>736328</xdr:colOff>
      <xdr:row>87</xdr:row>
      <xdr:rowOff>152400</xdr:rowOff>
    </xdr:to>
    <xdr:graphicFrame macro="">
      <xdr:nvGraphicFramePr>
        <xdr:cNvPr id="3" name="Chart 2">
          <a:extLst>
            <a:ext uri="{FF2B5EF4-FFF2-40B4-BE49-F238E27FC236}">
              <a16:creationId xmlns:a16="http://schemas.microsoft.com/office/drawing/2014/main" id="{716D19DE-527F-4B7C-A90F-DD2EED714D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95969</xdr:colOff>
      <xdr:row>102</xdr:row>
      <xdr:rowOff>15546</xdr:rowOff>
    </xdr:from>
    <xdr:to>
      <xdr:col>11</xdr:col>
      <xdr:colOff>1</xdr:colOff>
      <xdr:row>124</xdr:row>
      <xdr:rowOff>172900</xdr:rowOff>
    </xdr:to>
    <xdr:graphicFrame macro="">
      <xdr:nvGraphicFramePr>
        <xdr:cNvPr id="2" name="Chart 1">
          <a:extLst>
            <a:ext uri="{FF2B5EF4-FFF2-40B4-BE49-F238E27FC236}">
              <a16:creationId xmlns:a16="http://schemas.microsoft.com/office/drawing/2014/main" id="{8977BCB6-4975-4D3C-BF3B-405511F91B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65</xdr:row>
      <xdr:rowOff>117785</xdr:rowOff>
    </xdr:from>
    <xdr:to>
      <xdr:col>10</xdr:col>
      <xdr:colOff>736328</xdr:colOff>
      <xdr:row>87</xdr:row>
      <xdr:rowOff>152400</xdr:rowOff>
    </xdr:to>
    <xdr:graphicFrame macro="">
      <xdr:nvGraphicFramePr>
        <xdr:cNvPr id="3" name="Chart 2">
          <a:extLst>
            <a:ext uri="{FF2B5EF4-FFF2-40B4-BE49-F238E27FC236}">
              <a16:creationId xmlns:a16="http://schemas.microsoft.com/office/drawing/2014/main" id="{F944A09F-35DE-43D4-A2ED-ACC261218B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95969</xdr:colOff>
      <xdr:row>102</xdr:row>
      <xdr:rowOff>15546</xdr:rowOff>
    </xdr:from>
    <xdr:to>
      <xdr:col>11</xdr:col>
      <xdr:colOff>1</xdr:colOff>
      <xdr:row>124</xdr:row>
      <xdr:rowOff>172900</xdr:rowOff>
    </xdr:to>
    <xdr:graphicFrame macro="">
      <xdr:nvGraphicFramePr>
        <xdr:cNvPr id="2" name="Chart 1">
          <a:extLst>
            <a:ext uri="{FF2B5EF4-FFF2-40B4-BE49-F238E27FC236}">
              <a16:creationId xmlns:a16="http://schemas.microsoft.com/office/drawing/2014/main" id="{39570643-67CE-45CD-9E8B-66A84B9F2A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65</xdr:row>
      <xdr:rowOff>117785</xdr:rowOff>
    </xdr:from>
    <xdr:to>
      <xdr:col>10</xdr:col>
      <xdr:colOff>736328</xdr:colOff>
      <xdr:row>87</xdr:row>
      <xdr:rowOff>152400</xdr:rowOff>
    </xdr:to>
    <xdr:graphicFrame macro="">
      <xdr:nvGraphicFramePr>
        <xdr:cNvPr id="3" name="Chart 2">
          <a:extLst>
            <a:ext uri="{FF2B5EF4-FFF2-40B4-BE49-F238E27FC236}">
              <a16:creationId xmlns:a16="http://schemas.microsoft.com/office/drawing/2014/main" id="{EF6A0087-6204-45E1-8C91-1893A16F29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msc.org/wendy.banta/My%20Documents/For%20Ref/ORIGINAL_MSC%20CoC%20Single%20Site%20Checklist_v1.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1.Data"/>
      <sheetName val="2.Data"/>
      <sheetName val="7.Data"/>
      <sheetName val="11.Data"/>
      <sheetName val="10.Data"/>
      <sheetName val="0. Front Sheet"/>
      <sheetName val="1. General"/>
      <sheetName val="2. Organization description"/>
      <sheetName val="3. Audit Attendance"/>
      <sheetName val="4. Scoping"/>
      <sheetName val="5. Questions"/>
      <sheetName val="5.Data"/>
      <sheetName val="6. Traceback template"/>
      <sheetName val="7. Input-Output template"/>
      <sheetName val="8. Supplier list"/>
      <sheetName val="9. Scope"/>
      <sheetName val="10. Surveillance Frequency"/>
      <sheetName val="10.Calculations"/>
      <sheetName val="LK"/>
      <sheetName val="11. Non Conformities"/>
      <sheetName val="12. Certification Decision"/>
      <sheetName val="Annex A Subcontractor Table"/>
      <sheetName val="Annex B - NC Previous Audit"/>
      <sheetName val="Annex C - MSC purchases non man"/>
      <sheetName val="ORIGINAL_MSC CoC Single Site 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BAECA60-219C-4190-B461-C6BC086A091A}" name="List167834567910" displayName="List167834567910" ref="BE2:BF6" totalsRowShown="0" headerRowDxfId="150" dataDxfId="149">
  <autoFilter ref="BE2:BF6" xr:uid="{00000000-0009-0000-0100-000001000000}"/>
  <tableColumns count="2">
    <tableColumn id="1" xr3:uid="{134701B0-C2A8-4D36-BE86-3B7FE4335806}" name="Option" dataDxfId="148"/>
    <tableColumn id="2" xr3:uid="{3AEAA19C-415B-4AB8-BC5F-F5371E84ACB0}" name="Score" dataDxfId="14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B12A5DB-8D28-4E94-83C1-F1FA42380523}" name="List1678" displayName="List1678" ref="BE2:BF6" totalsRowShown="0" headerRowDxfId="129" dataDxfId="128">
  <autoFilter ref="BE2:BF6" xr:uid="{00000000-0009-0000-0100-000001000000}"/>
  <tableColumns count="2">
    <tableColumn id="1" xr3:uid="{47C59EB3-E4F5-4012-8F0B-2AF3485C12A2}" name="Option" dataDxfId="127"/>
    <tableColumn id="2" xr3:uid="{D0E3B66B-7393-48DD-986E-D9861B3AFE06}" name="Score" dataDxfId="12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1BD6758-0D0D-4C34-87FF-BF64F8552E6A}" name="List16783" displayName="List16783" ref="BE2:BF6" totalsRowShown="0" headerRowDxfId="108" dataDxfId="107">
  <autoFilter ref="BE2:BF6" xr:uid="{00000000-0009-0000-0100-000001000000}"/>
  <tableColumns count="2">
    <tableColumn id="1" xr3:uid="{BCB13DDF-9CEF-4202-8756-CCA616646A9E}" name="Option" dataDxfId="106"/>
    <tableColumn id="2" xr3:uid="{79E7D370-BD95-494E-BD8A-0BD38071581D}" name="Score" dataDxfId="10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FC14750-6DDA-4872-9644-819CE99433DE}" name="List167835" displayName="List167835" ref="BE2:BF6" totalsRowShown="0" headerRowDxfId="87" dataDxfId="86">
  <autoFilter ref="BE2:BF6" xr:uid="{00000000-0009-0000-0100-000001000000}"/>
  <tableColumns count="2">
    <tableColumn id="1" xr3:uid="{7487B2D9-E5BF-4F6C-ADE6-0225466B96AB}" name="Option" dataDxfId="85"/>
    <tableColumn id="2" xr3:uid="{F735133C-6F87-42AE-8925-C043C13AD420}" name="Score" dataDxfId="8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51C1E70-C527-42F5-926F-4A2B3DCE23D2}" name="List1678356" displayName="List1678356" ref="BE2:BF6" totalsRowShown="0" headerRowDxfId="66" dataDxfId="65">
  <autoFilter ref="BE2:BF6" xr:uid="{00000000-0009-0000-0100-000001000000}"/>
  <tableColumns count="2">
    <tableColumn id="1" xr3:uid="{F04F7B1C-79DA-4128-AC08-10C34D9264B3}" name="Option" dataDxfId="64"/>
    <tableColumn id="2" xr3:uid="{F8E177F0-7601-4A3D-99E0-871B58C7121B}" name="Score" dataDxfId="6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B991BBC-38A1-4FDC-B07B-98DC19FBF900}" name="List16783567" displayName="List16783567" ref="BE2:BF6" totalsRowShown="0" headerRowDxfId="45" dataDxfId="44">
  <autoFilter ref="BE2:BF6" xr:uid="{00000000-0009-0000-0100-000001000000}"/>
  <tableColumns count="2">
    <tableColumn id="1" xr3:uid="{CCA93DD7-C083-40AE-AF1F-BC5B24506FAA}" name="Option" dataDxfId="43"/>
    <tableColumn id="2" xr3:uid="{0E2B79E6-3260-4987-A474-CFF3FADBF549}" name="Score" dataDxfId="4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FE9836E-6628-4234-80F5-CDDF2B03E425}" name="List167835678" displayName="List167835678" ref="BE2:BF6" totalsRowShown="0" headerRowDxfId="24" dataDxfId="23">
  <autoFilter ref="BE2:BF6" xr:uid="{00000000-0009-0000-0100-000001000000}"/>
  <tableColumns count="2">
    <tableColumn id="1" xr3:uid="{62925174-2048-47B4-AE32-E5C203C72D37}" name="Option" dataDxfId="22"/>
    <tableColumn id="2" xr3:uid="{BAF89DB5-7592-418B-B5E3-59ADA04E5174}" name="Score" dataDxfId="2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2A0DEA3-06B6-4EB8-B499-A0ED1DC0C73C}" name="List1678356789" displayName="List1678356789" ref="BE2:BF6" totalsRowShown="0" headerRowDxfId="3" dataDxfId="2">
  <autoFilter ref="BE2:BF6" xr:uid="{00000000-0009-0000-0100-000001000000}"/>
  <tableColumns count="2">
    <tableColumn id="1" xr3:uid="{EF763338-253D-4FF1-B11D-AC9F0412B425}" name="Option" dataDxfId="1"/>
    <tableColumn id="2" xr3:uid="{6A54CFA9-7257-49F3-A982-B2704389E694}" name="Score" dataDxfId="0"/>
  </tableColumns>
  <tableStyleInfo name="TableStyleMedium2" showFirstColumn="0" showLastColumn="0" showRowStripes="1" showColumnStripes="0"/>
</table>
</file>

<file path=xl/theme/theme1.xml><?xml version="1.0" encoding="utf-8"?>
<a:theme xmlns:a="http://schemas.openxmlformats.org/drawingml/2006/main" name="Theme1">
  <a:themeElements>
    <a:clrScheme name="Custom 9">
      <a:dk1>
        <a:sysClr val="windowText" lastClr="000000"/>
      </a:dk1>
      <a:lt1>
        <a:sysClr val="window" lastClr="FFFFFF"/>
      </a:lt1>
      <a:dk2>
        <a:srgbClr val="00A5CF"/>
      </a:dk2>
      <a:lt2>
        <a:srgbClr val="004382"/>
      </a:lt2>
      <a:accent1>
        <a:srgbClr val="009172"/>
      </a:accent1>
      <a:accent2>
        <a:srgbClr val="61A337"/>
      </a:accent2>
      <a:accent3>
        <a:srgbClr val="D46632"/>
      </a:accent3>
      <a:accent4>
        <a:srgbClr val="E57C29"/>
      </a:accent4>
      <a:accent5>
        <a:srgbClr val="EEB52D"/>
      </a:accent5>
      <a:accent6>
        <a:srgbClr val="4C4C4C"/>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fisheries@msc.org" TargetMode="External"/><Relationship Id="rId1" Type="http://schemas.openxmlformats.org/officeDocument/2006/relationships/hyperlink" Target="https://support.office.com/en-us/article/set-or-clear-a-print-area-on-a-worksheet-27048af8-a321-416d-ba1b-e99ae2182a7e"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E6DFE-7F42-4C5D-A774-DB04935E465D}">
  <dimension ref="A2:XEV54"/>
  <sheetViews>
    <sheetView showGridLines="0" tabSelected="1" topLeftCell="A2" zoomScale="90" zoomScaleNormal="90" zoomScaleSheetLayoutView="55" zoomScalePageLayoutView="55" workbookViewId="0">
      <selection activeCell="C36" sqref="C36"/>
    </sheetView>
  </sheetViews>
  <sheetFormatPr defaultColWidth="0" defaultRowHeight="0" customHeight="1" zeroHeight="1"/>
  <cols>
    <col min="1" max="1" width="2.7109375" style="169" customWidth="1"/>
    <col min="2" max="2" width="10.7109375" style="169" customWidth="1"/>
    <col min="3" max="3" width="12.28515625" style="169" customWidth="1"/>
    <col min="4" max="4" width="10.28515625" style="169" customWidth="1"/>
    <col min="5" max="10" width="8.7109375" style="169" customWidth="1"/>
    <col min="11" max="11" width="4.7109375" style="169" customWidth="1"/>
    <col min="12" max="12" width="18.7109375" style="169" customWidth="1"/>
    <col min="13" max="13" width="19" style="169" customWidth="1"/>
    <col min="14" max="14" width="20.5703125" style="169" customWidth="1"/>
    <col min="15" max="15" width="4.7109375" style="168" customWidth="1"/>
    <col min="16" max="16" width="1.7109375" style="169" hidden="1" customWidth="1"/>
    <col min="17" max="17" width="1.5703125" style="169" hidden="1" customWidth="1"/>
    <col min="18" max="18" width="3.28515625" style="169" hidden="1" customWidth="1"/>
    <col min="19" max="16376" width="8.7109375" style="169" hidden="1"/>
    <col min="16377" max="16384" width="13.7109375" style="169" hidden="1"/>
  </cols>
  <sheetData>
    <row r="2" spans="2:14" ht="15" customHeight="1" thickBot="1">
      <c r="B2" s="282" t="s">
        <v>0</v>
      </c>
      <c r="C2" s="283"/>
      <c r="D2" s="283"/>
      <c r="E2" s="283"/>
      <c r="F2" s="283"/>
      <c r="G2" s="283"/>
      <c r="H2" s="283"/>
      <c r="I2" s="283"/>
      <c r="J2" s="284"/>
      <c r="K2" s="170"/>
      <c r="L2" s="171"/>
      <c r="M2" s="171"/>
      <c r="N2" s="171"/>
    </row>
    <row r="3" spans="2:14" ht="15" customHeight="1">
      <c r="B3" s="285"/>
      <c r="C3" s="286"/>
      <c r="D3" s="286"/>
      <c r="E3" s="286"/>
      <c r="F3" s="286"/>
      <c r="G3" s="286"/>
      <c r="H3" s="286"/>
      <c r="I3" s="286"/>
      <c r="J3" s="287"/>
      <c r="K3" s="170"/>
      <c r="L3" s="316" t="s">
        <v>1</v>
      </c>
      <c r="M3" s="317"/>
      <c r="N3" s="165"/>
    </row>
    <row r="4" spans="2:14" ht="15" customHeight="1">
      <c r="B4" s="288" t="s">
        <v>2</v>
      </c>
      <c r="C4" s="289"/>
      <c r="D4" s="289"/>
      <c r="E4" s="289"/>
      <c r="F4" s="289"/>
      <c r="G4" s="289"/>
      <c r="H4" s="289"/>
      <c r="I4" s="289"/>
      <c r="J4" s="290"/>
      <c r="K4" s="185"/>
      <c r="L4" s="318" t="s">
        <v>3</v>
      </c>
      <c r="M4" s="319"/>
      <c r="N4" s="166"/>
    </row>
    <row r="5" spans="2:14" ht="35.450000000000003" customHeight="1">
      <c r="B5" s="291"/>
      <c r="C5" s="292"/>
      <c r="D5" s="292"/>
      <c r="E5" s="292"/>
      <c r="F5" s="292"/>
      <c r="G5" s="292"/>
      <c r="H5" s="292"/>
      <c r="I5" s="292"/>
      <c r="J5" s="293"/>
      <c r="K5" s="185"/>
      <c r="L5" s="322" t="s">
        <v>4</v>
      </c>
      <c r="M5" s="323"/>
      <c r="N5" s="166"/>
    </row>
    <row r="6" spans="2:14" ht="18" customHeight="1">
      <c r="B6" s="291"/>
      <c r="C6" s="292"/>
      <c r="D6" s="292"/>
      <c r="E6" s="292"/>
      <c r="F6" s="292"/>
      <c r="G6" s="292"/>
      <c r="H6" s="292"/>
      <c r="I6" s="292"/>
      <c r="J6" s="293"/>
      <c r="K6" s="185"/>
      <c r="L6" s="318" t="s">
        <v>5</v>
      </c>
      <c r="M6" s="319"/>
      <c r="N6" s="166"/>
    </row>
    <row r="7" spans="2:14" ht="18" customHeight="1">
      <c r="B7" s="291"/>
      <c r="C7" s="292"/>
      <c r="D7" s="292"/>
      <c r="E7" s="292"/>
      <c r="F7" s="292"/>
      <c r="G7" s="292"/>
      <c r="H7" s="292"/>
      <c r="I7" s="292"/>
      <c r="J7" s="293"/>
      <c r="K7" s="185"/>
      <c r="L7" s="318" t="s">
        <v>6</v>
      </c>
      <c r="M7" s="319"/>
      <c r="N7" s="166"/>
    </row>
    <row r="8" spans="2:14" ht="17.25" thickBot="1">
      <c r="B8" s="294"/>
      <c r="C8" s="295"/>
      <c r="D8" s="295"/>
      <c r="E8" s="295"/>
      <c r="F8" s="295"/>
      <c r="G8" s="295"/>
      <c r="H8" s="295"/>
      <c r="I8" s="295"/>
      <c r="J8" s="296"/>
      <c r="K8" s="185"/>
      <c r="L8" s="320" t="s">
        <v>7</v>
      </c>
      <c r="M8" s="321"/>
      <c r="N8" s="167"/>
    </row>
    <row r="9" spans="2:14" ht="15">
      <c r="B9" s="297"/>
      <c r="C9" s="298"/>
      <c r="D9" s="298"/>
      <c r="E9" s="298"/>
      <c r="F9" s="298"/>
      <c r="G9" s="298"/>
      <c r="H9" s="298"/>
      <c r="I9" s="298"/>
      <c r="J9" s="299"/>
      <c r="K9" s="185"/>
      <c r="L9" s="168"/>
      <c r="M9" s="185"/>
      <c r="N9" s="185"/>
    </row>
    <row r="10" spans="2:14" ht="17.649999999999999" customHeight="1">
      <c r="B10" s="300"/>
      <c r="C10" s="301"/>
      <c r="D10" s="301"/>
      <c r="E10" s="301"/>
      <c r="F10" s="301"/>
      <c r="G10" s="301"/>
      <c r="H10" s="301"/>
      <c r="I10" s="301"/>
      <c r="J10" s="302"/>
      <c r="K10" s="185"/>
      <c r="L10" s="314" t="s">
        <v>8</v>
      </c>
      <c r="M10" s="315"/>
      <c r="N10" s="143"/>
    </row>
    <row r="11" spans="2:14" ht="17.649999999999999" customHeight="1">
      <c r="B11" s="300"/>
      <c r="C11" s="301"/>
      <c r="D11" s="301"/>
      <c r="E11" s="301"/>
      <c r="F11" s="301"/>
      <c r="G11" s="301"/>
      <c r="H11" s="301"/>
      <c r="I11" s="301"/>
      <c r="J11" s="302"/>
      <c r="K11" s="185"/>
      <c r="L11" s="188" t="s">
        <v>9</v>
      </c>
      <c r="M11" s="188" t="s">
        <v>10</v>
      </c>
      <c r="N11" s="141" t="s">
        <v>11</v>
      </c>
    </row>
    <row r="12" spans="2:14" ht="19.5">
      <c r="B12" s="300"/>
      <c r="C12" s="301"/>
      <c r="D12" s="301"/>
      <c r="E12" s="301"/>
      <c r="F12" s="301"/>
      <c r="G12" s="301"/>
      <c r="H12" s="301"/>
      <c r="I12" s="301"/>
      <c r="J12" s="302"/>
      <c r="K12" s="185"/>
      <c r="L12" s="189"/>
      <c r="M12" s="190"/>
      <c r="N12" s="142"/>
    </row>
    <row r="13" spans="2:14" ht="15">
      <c r="B13" s="300"/>
      <c r="C13" s="301"/>
      <c r="D13" s="301"/>
      <c r="E13" s="301"/>
      <c r="F13" s="301"/>
      <c r="G13" s="301"/>
      <c r="H13" s="301"/>
      <c r="I13" s="301"/>
      <c r="J13" s="302"/>
      <c r="K13" s="185"/>
      <c r="L13" s="168"/>
      <c r="M13" s="168"/>
      <c r="N13" s="168"/>
    </row>
    <row r="14" spans="2:14" ht="19.5">
      <c r="B14" s="300"/>
      <c r="C14" s="301"/>
      <c r="D14" s="301"/>
      <c r="E14" s="301"/>
      <c r="F14" s="301"/>
      <c r="G14" s="301"/>
      <c r="H14" s="301"/>
      <c r="I14" s="301"/>
      <c r="J14" s="302"/>
      <c r="K14" s="185"/>
      <c r="L14" s="314" t="s">
        <v>12</v>
      </c>
      <c r="M14" s="315"/>
      <c r="N14" s="143"/>
    </row>
    <row r="15" spans="2:14" ht="18.399999999999999" customHeight="1">
      <c r="B15" s="300"/>
      <c r="C15" s="301"/>
      <c r="D15" s="301"/>
      <c r="E15" s="301"/>
      <c r="F15" s="301"/>
      <c r="G15" s="301"/>
      <c r="H15" s="301"/>
      <c r="I15" s="301"/>
      <c r="J15" s="302"/>
      <c r="K15" s="185"/>
      <c r="L15" s="188" t="s">
        <v>9</v>
      </c>
      <c r="M15" s="188" t="s">
        <v>10</v>
      </c>
      <c r="N15" s="141" t="s">
        <v>11</v>
      </c>
    </row>
    <row r="16" spans="2:14" ht="19.5">
      <c r="B16" s="300"/>
      <c r="C16" s="301"/>
      <c r="D16" s="301"/>
      <c r="E16" s="301"/>
      <c r="F16" s="301"/>
      <c r="G16" s="301"/>
      <c r="H16" s="301"/>
      <c r="I16" s="301"/>
      <c r="J16" s="302"/>
      <c r="K16" s="185"/>
      <c r="L16" s="189"/>
      <c r="M16" s="190"/>
      <c r="N16" s="142"/>
    </row>
    <row r="17" spans="2:14" ht="15">
      <c r="B17" s="300"/>
      <c r="C17" s="301"/>
      <c r="D17" s="301"/>
      <c r="E17" s="301"/>
      <c r="F17" s="301"/>
      <c r="G17" s="301"/>
      <c r="H17" s="301"/>
      <c r="I17" s="301"/>
      <c r="J17" s="302"/>
      <c r="K17" s="185"/>
      <c r="L17" s="168"/>
      <c r="M17" s="168"/>
      <c r="N17" s="168"/>
    </row>
    <row r="18" spans="2:14" ht="19.5">
      <c r="B18" s="300"/>
      <c r="C18" s="301"/>
      <c r="D18" s="301"/>
      <c r="E18" s="301"/>
      <c r="F18" s="301"/>
      <c r="G18" s="301"/>
      <c r="H18" s="301"/>
      <c r="I18" s="301"/>
      <c r="J18" s="302"/>
      <c r="K18" s="185"/>
      <c r="L18" s="314" t="s">
        <v>13</v>
      </c>
      <c r="M18" s="315"/>
      <c r="N18" s="143"/>
    </row>
    <row r="19" spans="2:14" ht="19.5">
      <c r="B19" s="300"/>
      <c r="C19" s="301"/>
      <c r="D19" s="301"/>
      <c r="E19" s="301"/>
      <c r="F19" s="301"/>
      <c r="G19" s="301"/>
      <c r="H19" s="301"/>
      <c r="I19" s="301"/>
      <c r="J19" s="302"/>
      <c r="K19" s="185"/>
      <c r="L19" s="188" t="s">
        <v>9</v>
      </c>
      <c r="M19" s="188" t="s">
        <v>10</v>
      </c>
      <c r="N19" s="141" t="s">
        <v>11</v>
      </c>
    </row>
    <row r="20" spans="2:14" ht="19.5">
      <c r="B20" s="300"/>
      <c r="C20" s="301"/>
      <c r="D20" s="301"/>
      <c r="E20" s="301"/>
      <c r="F20" s="301"/>
      <c r="G20" s="301"/>
      <c r="H20" s="301"/>
      <c r="I20" s="301"/>
      <c r="J20" s="302"/>
      <c r="K20" s="185"/>
      <c r="L20" s="189"/>
      <c r="M20" s="190"/>
      <c r="N20" s="142"/>
    </row>
    <row r="21" spans="2:14" ht="15">
      <c r="B21" s="300"/>
      <c r="C21" s="301"/>
      <c r="D21" s="301"/>
      <c r="E21" s="301"/>
      <c r="F21" s="301"/>
      <c r="G21" s="301"/>
      <c r="H21" s="301"/>
      <c r="I21" s="301"/>
      <c r="J21" s="302"/>
      <c r="K21" s="185"/>
      <c r="L21" s="168"/>
      <c r="M21" s="168"/>
      <c r="N21" s="168"/>
    </row>
    <row r="22" spans="2:14" ht="19.5">
      <c r="B22" s="303"/>
      <c r="C22" s="304"/>
      <c r="D22" s="304"/>
      <c r="E22" s="304"/>
      <c r="F22" s="304"/>
      <c r="G22" s="304"/>
      <c r="H22" s="304"/>
      <c r="I22" s="304"/>
      <c r="J22" s="305"/>
      <c r="K22" s="185"/>
      <c r="L22" s="314" t="s">
        <v>14</v>
      </c>
      <c r="M22" s="315"/>
      <c r="N22" s="197"/>
    </row>
    <row r="23" spans="2:14" ht="18" customHeight="1">
      <c r="B23" s="196" t="s">
        <v>15</v>
      </c>
      <c r="C23" s="199"/>
      <c r="D23" s="199"/>
      <c r="E23" s="199"/>
      <c r="F23" s="199"/>
      <c r="G23" s="199"/>
      <c r="H23" s="199"/>
      <c r="I23" s="199"/>
      <c r="J23" s="200"/>
      <c r="K23" s="168"/>
      <c r="L23" s="188" t="s">
        <v>9</v>
      </c>
      <c r="M23" s="188" t="s">
        <v>10</v>
      </c>
      <c r="N23" s="141" t="s">
        <v>11</v>
      </c>
    </row>
    <row r="24" spans="2:14" ht="19.5">
      <c r="B24" s="306" t="s">
        <v>16</v>
      </c>
      <c r="C24" s="307"/>
      <c r="D24" s="307"/>
      <c r="E24" s="307"/>
      <c r="F24" s="307"/>
      <c r="G24" s="307"/>
      <c r="H24" s="307"/>
      <c r="I24" s="307"/>
      <c r="J24" s="308"/>
      <c r="K24" s="186"/>
      <c r="L24" s="189"/>
      <c r="M24" s="190"/>
      <c r="N24" s="142"/>
    </row>
    <row r="25" spans="2:14" ht="15">
      <c r="B25" s="309" t="s">
        <v>17</v>
      </c>
      <c r="C25" s="310"/>
      <c r="D25" s="310"/>
      <c r="E25" s="310"/>
      <c r="F25" s="310"/>
      <c r="G25" s="310"/>
      <c r="H25" s="310"/>
      <c r="I25" s="310"/>
      <c r="J25" s="311"/>
      <c r="K25" s="187"/>
      <c r="L25" s="181"/>
      <c r="M25" s="181"/>
      <c r="N25" s="181"/>
    </row>
    <row r="26" spans="2:14" ht="17.45" customHeight="1">
      <c r="B26" s="309" t="s">
        <v>18</v>
      </c>
      <c r="C26" s="312"/>
      <c r="D26" s="312"/>
      <c r="E26" s="312"/>
      <c r="F26" s="312"/>
      <c r="G26" s="312"/>
      <c r="H26" s="312"/>
      <c r="I26" s="312"/>
      <c r="J26" s="313"/>
      <c r="K26" s="172"/>
      <c r="L26" s="314" t="s">
        <v>19</v>
      </c>
      <c r="M26" s="315"/>
      <c r="N26" s="197"/>
    </row>
    <row r="27" spans="2:14" ht="19.5">
      <c r="B27" s="279" t="s">
        <v>20</v>
      </c>
      <c r="C27" s="280"/>
      <c r="D27" s="280"/>
      <c r="E27" s="280"/>
      <c r="F27" s="280"/>
      <c r="G27" s="280"/>
      <c r="H27" s="280"/>
      <c r="I27" s="280"/>
      <c r="J27" s="281"/>
      <c r="K27" s="173"/>
      <c r="L27" s="188" t="s">
        <v>9</v>
      </c>
      <c r="M27" s="188" t="s">
        <v>10</v>
      </c>
      <c r="N27" s="141" t="s">
        <v>11</v>
      </c>
    </row>
    <row r="28" spans="2:14" ht="18" customHeight="1">
      <c r="B28" s="253" t="s">
        <v>21</v>
      </c>
      <c r="C28" s="254"/>
      <c r="D28" s="254"/>
      <c r="E28" s="254"/>
      <c r="F28" s="254"/>
      <c r="G28" s="254"/>
      <c r="H28" s="254"/>
      <c r="I28" s="254"/>
      <c r="J28" s="255"/>
      <c r="K28" s="174"/>
      <c r="L28" s="189"/>
      <c r="M28" s="190"/>
      <c r="N28" s="142"/>
    </row>
    <row r="29" spans="2:14" ht="15.4" customHeight="1">
      <c r="B29" s="175" t="s">
        <v>22</v>
      </c>
      <c r="C29" s="175" t="s">
        <v>23</v>
      </c>
      <c r="D29" s="256" t="s">
        <v>24</v>
      </c>
      <c r="E29" s="257"/>
      <c r="F29" s="257"/>
      <c r="G29" s="257"/>
      <c r="H29" s="257"/>
      <c r="I29" s="257"/>
      <c r="J29" s="257"/>
      <c r="K29" s="176"/>
      <c r="L29" s="181"/>
      <c r="M29" s="181"/>
      <c r="N29" s="181"/>
    </row>
    <row r="30" spans="2:14" ht="15.4" customHeight="1">
      <c r="B30" s="175" t="s">
        <v>25</v>
      </c>
      <c r="C30" s="175">
        <v>2013</v>
      </c>
      <c r="D30" s="273" t="s">
        <v>26</v>
      </c>
      <c r="E30" s="274"/>
      <c r="F30" s="274"/>
      <c r="G30" s="274"/>
      <c r="H30" s="274"/>
      <c r="I30" s="274"/>
      <c r="J30" s="275"/>
      <c r="K30" s="176"/>
      <c r="L30" s="314" t="s">
        <v>27</v>
      </c>
      <c r="M30" s="315"/>
      <c r="N30" s="197"/>
    </row>
    <row r="31" spans="2:14" ht="18.399999999999999" customHeight="1">
      <c r="B31" s="177" t="s">
        <v>28</v>
      </c>
      <c r="C31" s="175">
        <v>2014</v>
      </c>
      <c r="D31" s="425" t="s">
        <v>26</v>
      </c>
      <c r="E31" s="426"/>
      <c r="F31" s="426"/>
      <c r="G31" s="426"/>
      <c r="H31" s="426"/>
      <c r="I31" s="426"/>
      <c r="J31" s="427"/>
      <c r="K31" s="168"/>
      <c r="L31" s="188" t="s">
        <v>9</v>
      </c>
      <c r="M31" s="188" t="s">
        <v>10</v>
      </c>
      <c r="N31" s="141" t="s">
        <v>11</v>
      </c>
    </row>
    <row r="32" spans="2:14" ht="18.399999999999999" customHeight="1">
      <c r="B32" s="177" t="s">
        <v>29</v>
      </c>
      <c r="C32" s="175">
        <v>2015</v>
      </c>
      <c r="D32" s="428" t="s">
        <v>26</v>
      </c>
      <c r="E32" s="429"/>
      <c r="F32" s="429"/>
      <c r="G32" s="429"/>
      <c r="H32" s="429"/>
      <c r="I32" s="429"/>
      <c r="J32" s="430"/>
      <c r="K32" s="168"/>
      <c r="L32" s="189"/>
      <c r="M32" s="190"/>
      <c r="N32" s="142"/>
    </row>
    <row r="33" spans="2:15" ht="42.75" customHeight="1">
      <c r="B33" s="177" t="s">
        <v>30</v>
      </c>
      <c r="C33" s="198">
        <v>45047</v>
      </c>
      <c r="D33" s="270" t="s">
        <v>31</v>
      </c>
      <c r="E33" s="271"/>
      <c r="F33" s="271"/>
      <c r="G33" s="271"/>
      <c r="H33" s="271"/>
      <c r="I33" s="271"/>
      <c r="J33" s="272"/>
    </row>
    <row r="34" spans="2:15" s="248" customFormat="1" ht="57.4" customHeight="1">
      <c r="B34" s="246" t="s">
        <v>32</v>
      </c>
      <c r="C34" s="247">
        <v>45594</v>
      </c>
      <c r="D34" s="258" t="s">
        <v>33</v>
      </c>
      <c r="E34" s="259"/>
      <c r="F34" s="259"/>
      <c r="G34" s="259"/>
      <c r="H34" s="259"/>
      <c r="I34" s="259"/>
      <c r="J34" s="260"/>
      <c r="O34" s="249"/>
    </row>
    <row r="35" spans="2:15" ht="32.25" customHeight="1">
      <c r="B35" s="250" t="s">
        <v>34</v>
      </c>
      <c r="C35" s="251">
        <v>45799</v>
      </c>
      <c r="D35" s="276" t="s">
        <v>35</v>
      </c>
      <c r="E35" s="277"/>
      <c r="F35" s="277"/>
      <c r="G35" s="277"/>
      <c r="H35" s="277"/>
      <c r="I35" s="277"/>
      <c r="J35" s="278"/>
    </row>
    <row r="36" spans="2:15" ht="15">
      <c r="B36" s="178"/>
      <c r="C36" s="179"/>
      <c r="D36" s="179"/>
      <c r="E36" s="179"/>
      <c r="F36" s="179"/>
      <c r="G36" s="179"/>
      <c r="H36" s="179"/>
      <c r="I36" s="179"/>
      <c r="J36" s="180"/>
    </row>
    <row r="37" spans="2:15" ht="15">
      <c r="B37" s="182"/>
      <c r="C37" s="181"/>
      <c r="D37" s="181"/>
      <c r="E37" s="181"/>
      <c r="F37" s="181"/>
      <c r="G37" s="181"/>
      <c r="H37" s="181"/>
      <c r="I37" s="181"/>
      <c r="J37" s="183"/>
    </row>
    <row r="38" spans="2:15" ht="15">
      <c r="B38" s="182"/>
      <c r="C38" s="181"/>
      <c r="D38" s="181"/>
      <c r="E38" s="181"/>
      <c r="F38" s="181"/>
      <c r="G38" s="181"/>
      <c r="H38" s="181"/>
      <c r="I38" s="181"/>
      <c r="J38" s="183"/>
    </row>
    <row r="39" spans="2:15" ht="15">
      <c r="B39" s="182"/>
      <c r="C39" s="181"/>
      <c r="D39" s="181"/>
      <c r="E39" s="181"/>
      <c r="F39" s="181"/>
      <c r="G39" s="181"/>
      <c r="H39" s="181"/>
      <c r="I39" s="181"/>
      <c r="J39" s="183"/>
    </row>
    <row r="40" spans="2:15" ht="15" customHeight="1">
      <c r="B40" s="182"/>
      <c r="C40" s="181"/>
      <c r="D40" s="181"/>
      <c r="E40" s="181"/>
      <c r="F40" s="181"/>
      <c r="G40" s="181"/>
      <c r="H40" s="181"/>
      <c r="I40" s="181"/>
      <c r="J40" s="183"/>
    </row>
    <row r="41" spans="2:15" ht="15">
      <c r="B41" s="182"/>
      <c r="C41" s="181"/>
      <c r="D41" s="181"/>
      <c r="E41" s="184" t="s">
        <v>36</v>
      </c>
      <c r="F41" s="181"/>
      <c r="G41" s="181"/>
      <c r="H41" s="181"/>
      <c r="I41" s="181"/>
      <c r="J41" s="183"/>
    </row>
    <row r="42" spans="2:15" ht="15">
      <c r="B42" s="182"/>
      <c r="C42" s="181"/>
      <c r="D42" s="181"/>
      <c r="E42" s="181"/>
      <c r="F42" s="181"/>
      <c r="G42" s="181"/>
      <c r="H42" s="181"/>
      <c r="I42" s="181"/>
      <c r="J42" s="183"/>
    </row>
    <row r="43" spans="2:15" ht="15">
      <c r="B43" s="182"/>
      <c r="C43" s="181"/>
      <c r="D43" s="181"/>
      <c r="E43" s="181"/>
      <c r="F43" s="181"/>
      <c r="G43" s="181"/>
      <c r="H43" s="181"/>
      <c r="I43" s="181"/>
      <c r="J43" s="183"/>
    </row>
    <row r="44" spans="2:15" ht="15">
      <c r="B44" s="182"/>
      <c r="C44" s="181"/>
      <c r="D44" s="181"/>
      <c r="E44" s="181"/>
      <c r="F44" s="181"/>
      <c r="G44" s="181"/>
      <c r="H44" s="181"/>
      <c r="I44" s="181"/>
      <c r="J44" s="183"/>
    </row>
    <row r="45" spans="2:15" ht="15">
      <c r="B45" s="182"/>
      <c r="C45" s="181"/>
      <c r="D45" s="181"/>
      <c r="E45" s="181"/>
      <c r="F45" s="181"/>
      <c r="G45" s="181"/>
      <c r="H45" s="181"/>
      <c r="I45" s="181"/>
      <c r="J45" s="183"/>
    </row>
    <row r="46" spans="2:15" ht="14.25" customHeight="1">
      <c r="B46" s="182"/>
      <c r="C46" s="181"/>
      <c r="D46" s="181"/>
      <c r="E46" s="181"/>
      <c r="F46" s="181"/>
      <c r="G46" s="181"/>
      <c r="H46" s="181"/>
      <c r="I46" s="181"/>
      <c r="J46" s="183"/>
    </row>
    <row r="47" spans="2:15" ht="18" customHeight="1">
      <c r="B47" s="182"/>
      <c r="C47" s="181"/>
      <c r="D47" s="181"/>
      <c r="E47" s="181"/>
      <c r="F47" s="181"/>
      <c r="G47" s="181"/>
      <c r="H47" s="181"/>
      <c r="I47" s="181"/>
      <c r="J47" s="183"/>
    </row>
    <row r="48" spans="2:15" ht="15">
      <c r="B48" s="182"/>
      <c r="C48" s="181"/>
      <c r="D48" s="181"/>
      <c r="E48" s="181"/>
      <c r="F48" s="181"/>
      <c r="G48" s="181"/>
      <c r="H48" s="181"/>
      <c r="I48" s="181"/>
      <c r="J48" s="183"/>
    </row>
    <row r="49" spans="2:10" ht="15">
      <c r="B49" s="182"/>
      <c r="C49" s="181"/>
      <c r="D49" s="181"/>
      <c r="E49" s="181"/>
      <c r="F49" s="181"/>
      <c r="G49" s="181"/>
      <c r="H49" s="181"/>
      <c r="I49" s="181"/>
      <c r="J49" s="183"/>
    </row>
    <row r="50" spans="2:10" ht="15">
      <c r="B50" s="182"/>
      <c r="C50" s="181"/>
      <c r="D50" s="181"/>
      <c r="E50" s="181"/>
      <c r="F50" s="181"/>
      <c r="G50" s="181"/>
      <c r="H50" s="181"/>
      <c r="I50" s="181"/>
      <c r="J50" s="183"/>
    </row>
    <row r="51" spans="2:10" ht="15" customHeight="1">
      <c r="B51" s="261" t="s">
        <v>37</v>
      </c>
      <c r="C51" s="262"/>
      <c r="D51" s="262"/>
      <c r="E51" s="262"/>
      <c r="F51" s="262"/>
      <c r="G51" s="262"/>
      <c r="H51" s="262"/>
      <c r="I51" s="262"/>
      <c r="J51" s="263"/>
    </row>
    <row r="52" spans="2:10" ht="12" customHeight="1">
      <c r="B52" s="264"/>
      <c r="C52" s="265"/>
      <c r="D52" s="265"/>
      <c r="E52" s="265"/>
      <c r="F52" s="265"/>
      <c r="G52" s="265"/>
      <c r="H52" s="265"/>
      <c r="I52" s="265"/>
      <c r="J52" s="266"/>
    </row>
    <row r="53" spans="2:10" ht="15">
      <c r="B53" s="264"/>
      <c r="C53" s="265"/>
      <c r="D53" s="265"/>
      <c r="E53" s="265"/>
      <c r="F53" s="265"/>
      <c r="G53" s="265"/>
      <c r="H53" s="265"/>
      <c r="I53" s="265"/>
      <c r="J53" s="266"/>
    </row>
    <row r="54" spans="2:10" ht="58.15" customHeight="1">
      <c r="B54" s="267"/>
      <c r="C54" s="268"/>
      <c r="D54" s="268"/>
      <c r="E54" s="268"/>
      <c r="F54" s="268"/>
      <c r="G54" s="268"/>
      <c r="H54" s="268"/>
      <c r="I54" s="268"/>
      <c r="J54" s="269"/>
    </row>
  </sheetData>
  <sheetProtection formatCells="0" formatColumns="0" formatRows="0"/>
  <protectedRanges>
    <protectedRange sqref="B47" name="FrontSheet_Logo"/>
  </protectedRanges>
  <mergeCells count="28">
    <mergeCell ref="L30:M30"/>
    <mergeCell ref="L14:M14"/>
    <mergeCell ref="L18:M18"/>
    <mergeCell ref="L22:M22"/>
    <mergeCell ref="L26:M26"/>
    <mergeCell ref="L10:M10"/>
    <mergeCell ref="L3:M3"/>
    <mergeCell ref="L6:M6"/>
    <mergeCell ref="L7:M7"/>
    <mergeCell ref="L8:M8"/>
    <mergeCell ref="L4:M4"/>
    <mergeCell ref="L5:M5"/>
    <mergeCell ref="B27:J27"/>
    <mergeCell ref="B2:J3"/>
    <mergeCell ref="B4:J8"/>
    <mergeCell ref="B9:J22"/>
    <mergeCell ref="B24:J24"/>
    <mergeCell ref="B25:J25"/>
    <mergeCell ref="B26:J26"/>
    <mergeCell ref="B28:J28"/>
    <mergeCell ref="D29:J29"/>
    <mergeCell ref="D31:J31"/>
    <mergeCell ref="D34:J34"/>
    <mergeCell ref="B51:J54"/>
    <mergeCell ref="D32:J32"/>
    <mergeCell ref="D33:J33"/>
    <mergeCell ref="D30:J30"/>
    <mergeCell ref="D35:J35"/>
  </mergeCells>
  <phoneticPr fontId="36" type="noConversion"/>
  <hyperlinks>
    <hyperlink ref="L10:M10" location="'1. BMT UoA 1'!A1" display="Unit of Assessment 1" xr:uid="{2C5B0E66-0991-4D2E-B99A-4240187CB2DB}"/>
    <hyperlink ref="L14:M14" location="'2. BMT UoA 2'!A1" display="Unit of Assessment 2" xr:uid="{4296F6F0-C579-49B1-9494-24A739CBE7A1}"/>
    <hyperlink ref="L18:M18" location="'3. BMT UoA 3'!Expected" display="Unit of Assessment 3" xr:uid="{3EF316D1-F214-41D1-9013-234331D19A8F}"/>
    <hyperlink ref="L26:M26" location="'5. BMT UoA 5'!A1" display="Unit of Assessment 5" xr:uid="{7D3BC3CE-1C86-47B6-95FE-1AFE4C13CA43}"/>
    <hyperlink ref="L30:M30" location="'6. BMT UoA 6'!A1" display="Unit of Assessment 6" xr:uid="{0F00F4EC-BBBA-42CB-848F-5B3FB2C024BF}"/>
    <hyperlink ref="L22:M22" location="'4. BMT UoA 4'!A1" display="Unit of Assessment 4" xr:uid="{7F15231F-4855-4DA3-8EC2-E6E1A550311F}"/>
    <hyperlink ref="L22" location="'1. BMT UoA 4'!A1" display="Unit of Assessment 4" xr:uid="{0CABAB0E-FBB3-4B3D-BF4C-D36879443BA7}"/>
    <hyperlink ref="L26" location="'1. BMT UoA 5'!Expected" display="Unit of Assessment 5" xr:uid="{8F45237A-B2FC-45F0-AF94-EC15EB4C8257}"/>
    <hyperlink ref="L30" location="'1. BMT UoA 6'!Expected" display="Unit of Assessment 6" xr:uid="{EE9DE158-A05C-46EB-AA90-82890F1606A4}"/>
    <hyperlink ref="L14" location="'1. BMT UoA 2'!Expected" display="Unit of Assessment 2" xr:uid="{94622B05-2843-44A1-B12B-A42FC22F571B}"/>
    <hyperlink ref="L18" location="'1. BMT UoA 3'!Expected" display="Unit of Assessment 3" xr:uid="{07727549-1637-4713-842F-535FB2D96463}"/>
  </hyperlinks>
  <pageMargins left="1" right="1" top="1" bottom="1" header="0.5" footer="0.5"/>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4582F-A126-4702-B1BA-8EEADC05F5EF}">
  <sheetPr>
    <pageSetUpPr fitToPage="1"/>
  </sheetPr>
  <dimension ref="B1:CN155"/>
  <sheetViews>
    <sheetView showGridLines="0" zoomScale="80" zoomScaleNormal="80" zoomScaleSheetLayoutView="80" zoomScalePageLayoutView="25" workbookViewId="0">
      <selection activeCell="B1" sqref="B1"/>
    </sheetView>
  </sheetViews>
  <sheetFormatPr defaultColWidth="8.7109375" defaultRowHeight="13.5"/>
  <cols>
    <col min="1" max="1" width="1.140625" style="1" customWidth="1"/>
    <col min="2" max="6" width="10.7109375" style="1" customWidth="1"/>
    <col min="7" max="7" width="20.42578125" style="1" customWidth="1"/>
    <col min="8" max="13" width="10.7109375" style="8" customWidth="1"/>
    <col min="14" max="16" width="10.7109375" style="8" hidden="1" customWidth="1"/>
    <col min="17" max="23" width="10.7109375" style="1" hidden="1" customWidth="1"/>
    <col min="24" max="24" width="3" style="1" customWidth="1"/>
    <col min="25" max="26" width="10.7109375" style="1" customWidth="1"/>
    <col min="27" max="27" width="10.7109375" style="8" customWidth="1"/>
    <col min="28" max="28" width="10.7109375" style="1" customWidth="1"/>
    <col min="29" max="29" width="11.7109375" style="1" customWidth="1"/>
    <col min="30" max="34" width="10.7109375" style="8" hidden="1" customWidth="1"/>
    <col min="35" max="35" width="2.7109375" style="8" customWidth="1"/>
    <col min="36" max="36" width="5.42578125" style="8" customWidth="1"/>
    <col min="37" max="37" width="12.28515625" style="1" hidden="1" customWidth="1"/>
    <col min="38" max="38" width="9.28515625" style="1" hidden="1" customWidth="1"/>
    <col min="39" max="39" width="15.28515625" style="1" hidden="1" customWidth="1"/>
    <col min="40" max="40" width="10" style="1" hidden="1" customWidth="1"/>
    <col min="41" max="41" width="13.42578125" style="1" hidden="1" customWidth="1"/>
    <col min="42" max="42" width="15.7109375" style="1" hidden="1" customWidth="1"/>
    <col min="43" max="43" width="13.7109375" style="1" hidden="1" customWidth="1"/>
    <col min="44" max="44" width="12.7109375" style="1" hidden="1" customWidth="1"/>
    <col min="45" max="49" width="8.7109375" style="1" hidden="1" customWidth="1"/>
    <col min="50" max="50" width="16.7109375" style="1" hidden="1" customWidth="1"/>
    <col min="51" max="51" width="8.7109375" style="1" hidden="1" customWidth="1"/>
    <col min="52" max="53" width="11.7109375" style="1" hidden="1" customWidth="1"/>
    <col min="54" max="63" width="8.7109375" style="1" hidden="1" customWidth="1"/>
    <col min="64" max="64" width="13" style="8" hidden="1" customWidth="1"/>
    <col min="65" max="65" width="11.28515625" style="8" hidden="1" customWidth="1"/>
    <col min="66" max="68" width="8.7109375" style="8" hidden="1" customWidth="1"/>
    <col min="69" max="71" width="13" style="8" hidden="1" customWidth="1"/>
    <col min="72" max="72" width="11.7109375" style="8" hidden="1" customWidth="1"/>
    <col min="73" max="73" width="7.42578125" style="8" hidden="1" customWidth="1"/>
    <col min="74" max="74" width="13.28515625" style="8" hidden="1" customWidth="1"/>
    <col min="75" max="82" width="7.42578125" style="8" hidden="1" customWidth="1"/>
    <col min="83" max="84" width="6.7109375" style="8" hidden="1" customWidth="1"/>
    <col min="85" max="85" width="8.7109375" style="1" hidden="1" customWidth="1"/>
    <col min="86" max="86" width="11.28515625" style="8" hidden="1" customWidth="1"/>
    <col min="87" max="87" width="8.7109375" style="1" hidden="1" customWidth="1"/>
    <col min="88" max="88" width="8.7109375" style="8" hidden="1" customWidth="1"/>
    <col min="89" max="89" width="8.7109375" style="1" hidden="1" customWidth="1"/>
    <col min="90" max="90" width="8.7109375" style="8" hidden="1" customWidth="1"/>
    <col min="91" max="91" width="8.7109375" style="1" hidden="1" customWidth="1"/>
    <col min="92" max="92" width="8.7109375" style="8" hidden="1" customWidth="1"/>
    <col min="93" max="16383" width="0" style="1" hidden="1" customWidth="1"/>
    <col min="16384" max="16384" width="0.28515625" style="1" customWidth="1"/>
  </cols>
  <sheetData>
    <row r="1" spans="2:83" ht="7.15" customHeight="1" thickBo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row>
    <row r="2" spans="2:83" ht="41.65" customHeight="1" thickBot="1">
      <c r="B2" s="12" t="s">
        <v>42</v>
      </c>
      <c r="C2" s="375" t="s">
        <v>43</v>
      </c>
      <c r="D2" s="376"/>
      <c r="E2" s="375" t="s">
        <v>44</v>
      </c>
      <c r="F2" s="377"/>
      <c r="G2" s="376"/>
      <c r="H2" s="151" t="s">
        <v>45</v>
      </c>
      <c r="I2" s="144" t="s">
        <v>46</v>
      </c>
      <c r="J2" s="146" t="s">
        <v>47</v>
      </c>
      <c r="K2" s="152" t="s">
        <v>48</v>
      </c>
      <c r="L2" s="147" t="s">
        <v>49</v>
      </c>
      <c r="M2" s="13" t="s">
        <v>50</v>
      </c>
      <c r="N2" s="13" t="s">
        <v>51</v>
      </c>
      <c r="O2" s="13" t="s">
        <v>52</v>
      </c>
      <c r="P2" s="13" t="s">
        <v>53</v>
      </c>
      <c r="Q2" s="13" t="s">
        <v>54</v>
      </c>
      <c r="R2" s="14" t="s">
        <v>55</v>
      </c>
      <c r="Y2" s="145" t="s">
        <v>56</v>
      </c>
      <c r="Z2" s="149" t="s">
        <v>57</v>
      </c>
      <c r="AA2" s="153" t="s">
        <v>58</v>
      </c>
      <c r="AB2" s="148" t="s">
        <v>59</v>
      </c>
      <c r="AC2" s="150" t="s">
        <v>60</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18" t="s">
        <v>85</v>
      </c>
      <c r="BK2" s="18" t="s">
        <v>86</v>
      </c>
      <c r="BL2" s="18" t="s">
        <v>87</v>
      </c>
      <c r="BM2" s="18" t="s">
        <v>88</v>
      </c>
      <c r="BN2" s="18" t="s">
        <v>89</v>
      </c>
      <c r="BO2" s="18" t="s">
        <v>90</v>
      </c>
      <c r="BP2" s="18" t="s">
        <v>91</v>
      </c>
      <c r="BQ2" s="18" t="s">
        <v>92</v>
      </c>
      <c r="BR2" s="18" t="s">
        <v>93</v>
      </c>
      <c r="BS2" s="18" t="s">
        <v>94</v>
      </c>
      <c r="BT2" s="18" t="s">
        <v>95</v>
      </c>
      <c r="BV2" s="19" t="s">
        <v>96</v>
      </c>
      <c r="BW2" s="19" t="s">
        <v>97</v>
      </c>
      <c r="BX2" s="19" t="s">
        <v>98</v>
      </c>
      <c r="BY2" s="19" t="s">
        <v>99</v>
      </c>
      <c r="BZ2" s="19" t="s">
        <v>100</v>
      </c>
      <c r="CA2" s="19" t="s">
        <v>101</v>
      </c>
      <c r="CB2" s="19" t="s">
        <v>102</v>
      </c>
      <c r="CC2" s="19" t="s">
        <v>103</v>
      </c>
      <c r="CD2" s="19" t="s">
        <v>104</v>
      </c>
      <c r="CE2" s="19" t="s">
        <v>105</v>
      </c>
    </row>
    <row r="3" spans="2:83" ht="13.5" customHeight="1">
      <c r="B3" s="378">
        <v>1</v>
      </c>
      <c r="C3" s="381" t="s">
        <v>106</v>
      </c>
      <c r="D3" s="382"/>
      <c r="E3" s="20" t="s">
        <v>107</v>
      </c>
      <c r="F3" s="21"/>
      <c r="G3" s="22"/>
      <c r="H3" s="163" t="s">
        <v>108</v>
      </c>
      <c r="I3" s="25" t="s">
        <v>109</v>
      </c>
      <c r="J3" s="25" t="s">
        <v>109</v>
      </c>
      <c r="K3" s="25" t="s">
        <v>109</v>
      </c>
      <c r="L3" s="24" t="s">
        <v>109</v>
      </c>
      <c r="M3" s="24" t="s">
        <v>109</v>
      </c>
      <c r="N3" s="24" t="s">
        <v>109</v>
      </c>
      <c r="O3" s="24" t="s">
        <v>109</v>
      </c>
      <c r="P3" s="24" t="s">
        <v>109</v>
      </c>
      <c r="Q3" s="24" t="s">
        <v>109</v>
      </c>
      <c r="R3" s="26" t="s">
        <v>109</v>
      </c>
      <c r="Y3" s="25" t="s">
        <v>108</v>
      </c>
      <c r="Z3" s="25" t="s">
        <v>108</v>
      </c>
      <c r="AA3" s="25" t="s">
        <v>108</v>
      </c>
      <c r="AB3" s="25" t="s">
        <v>108</v>
      </c>
      <c r="AC3" s="163" t="s">
        <v>110</v>
      </c>
      <c r="AD3" s="23" t="s">
        <v>109</v>
      </c>
      <c r="AE3" s="23" t="s">
        <v>109</v>
      </c>
      <c r="AF3" s="23" t="s">
        <v>109</v>
      </c>
      <c r="AG3" s="23" t="s">
        <v>109</v>
      </c>
      <c r="AH3" s="23" t="s">
        <v>109</v>
      </c>
      <c r="AK3" s="27" t="str">
        <f t="shared" ref="AK3:AT25" si="0">IFERROR(IF(I3="---","",IF(Y3="---","No Target Set",IF(BV3=BK3,"On Target",IF(BV3&gt;BK3,"Behind",IF(BV3&lt;BK3,"Ahead"))))),"")</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111</v>
      </c>
      <c r="AX3" s="30" t="str">
        <f t="shared" ref="AX3:AX27" si="1">_xlfn.IFNA(LOOKUP(2,1/(H3:R3&lt;&gt;"---"),H3:R3),"---")</f>
        <v>60-79</v>
      </c>
      <c r="AY3" s="50">
        <f>VALUE(IF(AX3="---","",VLOOKUP(AX3,List167834567910[],2,FALSE)))</f>
        <v>0.5</v>
      </c>
      <c r="AZ3" s="1">
        <f t="shared" ref="AZ3:AZ27" si="2">_xlfn.IFNA(LOOKUP(2,1/(H3:Q3&lt;&gt;"---"),X3:AF3),"---")</f>
        <v>0</v>
      </c>
      <c r="BA3" s="1" t="e">
        <f>VALUE(IF(AZ3="---","",VLOOKUP(AZ3,List167834567910[],2,FALSE)))</f>
        <v>#N/A</v>
      </c>
      <c r="BB3" s="1" t="str">
        <f t="shared" ref="BB3:BB27" si="3">_xlfn.IFNA(LOOKUP(2,1/(AK3:AT3&lt;&gt;""),AK3:AT3),"---")</f>
        <v>---</v>
      </c>
      <c r="BC3" s="1" t="str">
        <f t="shared" ref="BC3:BC27" si="4">_xlfn.IFNA(LOOKUP(2,1/(H3:R3&lt;&gt;"---"),H$2:R$2),"---")</f>
        <v>Pre-Assessment Year 0</v>
      </c>
      <c r="BE3" s="31" t="s">
        <v>109</v>
      </c>
      <c r="BI3" s="29" t="s">
        <v>111</v>
      </c>
      <c r="BJ3" s="160">
        <f>IF(H3="---","",VLOOKUP(H3,List167834567910[],2,FALSE))</f>
        <v>0.5</v>
      </c>
      <c r="BK3" s="160" t="str">
        <f>IF(I3="---","",VLOOKUP(I3,List167834567910[],2,FALSE))</f>
        <v/>
      </c>
      <c r="BL3" s="160" t="str">
        <f>IF(J3="---","",VLOOKUP(J3,List167834567910[],2,FALSE))</f>
        <v/>
      </c>
      <c r="BM3" s="160" t="str">
        <f>IF(K3="---","",VLOOKUP(K3,List167834567910[],2,FALSE))</f>
        <v/>
      </c>
      <c r="BN3" s="160" t="str">
        <f>IF(L3="---","",VLOOKUP(L3,List167834567910[],2,FALSE))</f>
        <v/>
      </c>
      <c r="BO3" s="160" t="str">
        <f>IF(M3="---","",VLOOKUP(M3,List167834567910[],2,FALSE))</f>
        <v/>
      </c>
      <c r="BP3" s="160" t="str">
        <f>IF(N3="---","",VLOOKUP(N3,List167834567910[],2,FALSE))</f>
        <v/>
      </c>
      <c r="BQ3" s="160" t="str">
        <f>IF(O3="---","",VLOOKUP(O3,List167834567910[],2,FALSE))</f>
        <v/>
      </c>
      <c r="BR3" s="160" t="str">
        <f>IF(P3="---","",VLOOKUP(P3,List167834567910[],2,FALSE))</f>
        <v/>
      </c>
      <c r="BS3" s="160" t="str">
        <f>IF(Q3="---","",VLOOKUP(Q3,List167834567910[],2,FALSE))</f>
        <v/>
      </c>
      <c r="BT3" s="160" t="str">
        <f>IF(R3="---","",VLOOKUP(R3,List167834567910[],2,FALSE))</f>
        <v/>
      </c>
      <c r="BU3" s="29" t="s">
        <v>111</v>
      </c>
      <c r="BV3" s="160">
        <f>IF(Y3="---","",VLOOKUP(Y3,List167834567910[],2,FALSE))</f>
        <v>0.5</v>
      </c>
      <c r="BW3" s="160">
        <f>IF(Z3="---","",VLOOKUP(Z3,List167834567910[],2,FALSE))</f>
        <v>0.5</v>
      </c>
      <c r="BX3" s="160">
        <f>IF(AA3="---","",VLOOKUP(AA3,List167834567910[],2,FALSE))</f>
        <v>0.5</v>
      </c>
      <c r="BY3" s="160">
        <f>IF(AB3="---","",VLOOKUP(AB3,List167834567910[],2,FALSE))</f>
        <v>0.5</v>
      </c>
      <c r="BZ3" s="160">
        <f>IF(AC3="---","",VLOOKUP(AC3,List167834567910[],2,FALSE))</f>
        <v>1</v>
      </c>
      <c r="CA3" s="160" t="str">
        <f>IF(AD3="---","",VLOOKUP(AD3,List167834567910[],2,FALSE))</f>
        <v/>
      </c>
      <c r="CB3" s="160" t="str">
        <f>IF(AE3="---","",VLOOKUP(AE3,List167834567910[],2,FALSE))</f>
        <v/>
      </c>
      <c r="CC3" s="160" t="str">
        <f>IF(AF3="---","",VLOOKUP(AF3,List167834567910[],2,FALSE))</f>
        <v/>
      </c>
      <c r="CD3" s="160" t="str">
        <f>IF(AG3="---","",VLOOKUP(AG3,List167834567910[],2,FALSE))</f>
        <v/>
      </c>
      <c r="CE3" s="160" t="str">
        <f>IF(AH3="---","",VLOOKUP(AH3,List167834567910[],2,FALSE))</f>
        <v/>
      </c>
    </row>
    <row r="4" spans="2:83" ht="13.5" customHeight="1">
      <c r="B4" s="379"/>
      <c r="C4" s="381"/>
      <c r="D4" s="382"/>
      <c r="E4" s="20" t="s">
        <v>112</v>
      </c>
      <c r="F4" s="21"/>
      <c r="G4" s="22"/>
      <c r="H4" s="25" t="s">
        <v>108</v>
      </c>
      <c r="I4" s="25" t="s">
        <v>109</v>
      </c>
      <c r="J4" s="25" t="s">
        <v>109</v>
      </c>
      <c r="K4" s="25" t="s">
        <v>109</v>
      </c>
      <c r="L4" s="25" t="s">
        <v>109</v>
      </c>
      <c r="M4" s="25" t="s">
        <v>109</v>
      </c>
      <c r="N4" s="25" t="s">
        <v>109</v>
      </c>
      <c r="O4" s="25" t="s">
        <v>109</v>
      </c>
      <c r="P4" s="25" t="s">
        <v>109</v>
      </c>
      <c r="Q4" s="25" t="s">
        <v>109</v>
      </c>
      <c r="R4" s="32" t="s">
        <v>109</v>
      </c>
      <c r="Y4" s="25" t="s">
        <v>108</v>
      </c>
      <c r="Z4" s="25" t="s">
        <v>108</v>
      </c>
      <c r="AA4" s="25" t="s">
        <v>110</v>
      </c>
      <c r="AB4" s="25" t="s">
        <v>110</v>
      </c>
      <c r="AC4" s="32" t="s">
        <v>110</v>
      </c>
      <c r="AD4" s="23" t="s">
        <v>109</v>
      </c>
      <c r="AE4" s="23" t="s">
        <v>109</v>
      </c>
      <c r="AF4" s="23" t="s">
        <v>109</v>
      </c>
      <c r="AG4" s="23" t="s">
        <v>109</v>
      </c>
      <c r="AH4" s="23" t="s">
        <v>109</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113</v>
      </c>
      <c r="AX4" s="30" t="str">
        <f t="shared" si="1"/>
        <v>60-79</v>
      </c>
      <c r="AY4" s="50">
        <f>VALUE(IF(AX4="---","",VLOOKUP(AX4,List167834567910[],2,FALSE)))</f>
        <v>0.5</v>
      </c>
      <c r="AZ4" s="1">
        <f t="shared" si="2"/>
        <v>0</v>
      </c>
      <c r="BA4" s="1" t="e">
        <f>VALUE(IF(AZ4="---","",VLOOKUP(AZ4,List167834567910[],2,FALSE)))</f>
        <v>#N/A</v>
      </c>
      <c r="BB4" s="1" t="str">
        <f t="shared" si="3"/>
        <v>---</v>
      </c>
      <c r="BC4" s="1" t="str">
        <f t="shared" si="4"/>
        <v>Pre-Assessment Year 0</v>
      </c>
      <c r="BE4" s="33" t="s">
        <v>110</v>
      </c>
      <c r="BF4" s="1">
        <v>1</v>
      </c>
      <c r="BI4" s="29" t="s">
        <v>113</v>
      </c>
      <c r="BJ4" s="160">
        <f>IF(H4="---","",VLOOKUP(H4,List167834567910[],2,FALSE))</f>
        <v>0.5</v>
      </c>
      <c r="BK4" s="160" t="str">
        <f>IF(I4="---","",VLOOKUP(I4,List167834567910[],2,FALSE))</f>
        <v/>
      </c>
      <c r="BL4" s="160" t="str">
        <f>IF(J4="---","",VLOOKUP(J4,List167834567910[],2,FALSE))</f>
        <v/>
      </c>
      <c r="BM4" s="160" t="str">
        <f>IF(K4="---","",VLOOKUP(K4,List167834567910[],2,FALSE))</f>
        <v/>
      </c>
      <c r="BN4" s="160" t="str">
        <f>IF(L4="---","",VLOOKUP(L4,List167834567910[],2,FALSE))</f>
        <v/>
      </c>
      <c r="BO4" s="160" t="str">
        <f>IF(M4="---","",VLOOKUP(M4,List167834567910[],2,FALSE))</f>
        <v/>
      </c>
      <c r="BP4" s="160" t="str">
        <f>IF(N4="---","",VLOOKUP(N4,List167834567910[],2,FALSE))</f>
        <v/>
      </c>
      <c r="BQ4" s="160" t="str">
        <f>IF(O4="---","",VLOOKUP(O4,List167834567910[],2,FALSE))</f>
        <v/>
      </c>
      <c r="BR4" s="160" t="str">
        <f>IF(P4="---","",VLOOKUP(P4,List167834567910[],2,FALSE))</f>
        <v/>
      </c>
      <c r="BS4" s="160" t="str">
        <f>IF(Q4="---","",VLOOKUP(Q4,List167834567910[],2,FALSE))</f>
        <v/>
      </c>
      <c r="BT4" s="160" t="str">
        <f>IF(R4="---","",VLOOKUP(R4,List167834567910[],2,FALSE))</f>
        <v/>
      </c>
      <c r="BU4" s="29" t="s">
        <v>113</v>
      </c>
      <c r="BV4" s="160">
        <f>IF(Y4="---","",VLOOKUP(Y4,List167834567910[],2,FALSE))</f>
        <v>0.5</v>
      </c>
      <c r="BW4" s="160">
        <f>IF(Z4="---","",VLOOKUP(Z4,List167834567910[],2,FALSE))</f>
        <v>0.5</v>
      </c>
      <c r="BX4" s="160">
        <f>IF(AA4="---","",VLOOKUP(AA4,List167834567910[],2,FALSE))</f>
        <v>1</v>
      </c>
      <c r="BY4" s="160">
        <f>IF(AB4="---","",VLOOKUP(AB4,List167834567910[],2,FALSE))</f>
        <v>1</v>
      </c>
      <c r="BZ4" s="160">
        <f>IF(AC4="---","",VLOOKUP(AC4,List167834567910[],2,FALSE))</f>
        <v>1</v>
      </c>
      <c r="CA4" s="160" t="str">
        <f>IF(AD4="---","",VLOOKUP(AD4,List167834567910[],2,FALSE))</f>
        <v/>
      </c>
      <c r="CB4" s="160" t="str">
        <f>IF(AE4="---","",VLOOKUP(AE4,List167834567910[],2,FALSE))</f>
        <v/>
      </c>
      <c r="CC4" s="160" t="str">
        <f>IF(AF4="---","",VLOOKUP(AF4,List167834567910[],2,FALSE))</f>
        <v/>
      </c>
      <c r="CD4" s="160" t="str">
        <f>IF(AG4="---","",VLOOKUP(AG4,List167834567910[],2,FALSE))</f>
        <v/>
      </c>
      <c r="CE4" s="160" t="str">
        <f>IF(AH4="---","",VLOOKUP(AH4,List167834567910[],2,FALSE))</f>
        <v/>
      </c>
    </row>
    <row r="5" spans="2:83" ht="13.5" customHeight="1">
      <c r="B5" s="379"/>
      <c r="C5" s="381" t="s">
        <v>114</v>
      </c>
      <c r="D5" s="382"/>
      <c r="E5" s="20" t="s">
        <v>115</v>
      </c>
      <c r="F5" s="21"/>
      <c r="G5" s="22"/>
      <c r="H5" s="25" t="s">
        <v>116</v>
      </c>
      <c r="I5" s="25" t="s">
        <v>109</v>
      </c>
      <c r="J5" s="25" t="s">
        <v>109</v>
      </c>
      <c r="K5" s="25" t="s">
        <v>109</v>
      </c>
      <c r="L5" s="25" t="s">
        <v>109</v>
      </c>
      <c r="M5" s="25" t="s">
        <v>109</v>
      </c>
      <c r="N5" s="25" t="s">
        <v>109</v>
      </c>
      <c r="O5" s="25" t="s">
        <v>109</v>
      </c>
      <c r="P5" s="25" t="s">
        <v>109</v>
      </c>
      <c r="Q5" s="25" t="s">
        <v>109</v>
      </c>
      <c r="R5" s="32" t="s">
        <v>109</v>
      </c>
      <c r="Y5" s="25" t="s">
        <v>116</v>
      </c>
      <c r="Z5" s="25" t="s">
        <v>108</v>
      </c>
      <c r="AA5" s="25" t="s">
        <v>110</v>
      </c>
      <c r="AB5" s="25" t="s">
        <v>110</v>
      </c>
      <c r="AC5" s="32" t="s">
        <v>110</v>
      </c>
      <c r="AD5" s="23" t="s">
        <v>109</v>
      </c>
      <c r="AE5" s="23" t="s">
        <v>109</v>
      </c>
      <c r="AF5" s="23" t="s">
        <v>109</v>
      </c>
      <c r="AG5" s="23" t="s">
        <v>109</v>
      </c>
      <c r="AH5" s="23" t="s">
        <v>109</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117</v>
      </c>
      <c r="AX5" s="30" t="str">
        <f t="shared" si="1"/>
        <v>&lt;60</v>
      </c>
      <c r="AY5" s="50">
        <f>VALUE(IF(AX5="---","",VLOOKUP(AX5,List167834567910[],2,FALSE)))</f>
        <v>0</v>
      </c>
      <c r="AZ5" s="1">
        <f t="shared" si="2"/>
        <v>0</v>
      </c>
      <c r="BA5" s="1" t="e">
        <f>VALUE(IF(AZ5="---","",VLOOKUP(AZ5,List167834567910[],2,FALSE)))</f>
        <v>#N/A</v>
      </c>
      <c r="BB5" s="1" t="str">
        <f t="shared" si="3"/>
        <v>---</v>
      </c>
      <c r="BC5" s="1" t="str">
        <f t="shared" si="4"/>
        <v>Pre-Assessment Year 0</v>
      </c>
      <c r="BE5" s="34" t="s">
        <v>108</v>
      </c>
      <c r="BF5" s="1">
        <v>0.5</v>
      </c>
      <c r="BI5" s="29" t="s">
        <v>117</v>
      </c>
      <c r="BJ5" s="160">
        <f>IF(H5="---","",VLOOKUP(H5,List167834567910[],2,FALSE))</f>
        <v>0</v>
      </c>
      <c r="BK5" s="160" t="str">
        <f>IF(I5="---","",VLOOKUP(I5,List167834567910[],2,FALSE))</f>
        <v/>
      </c>
      <c r="BL5" s="160" t="str">
        <f>IF(J5="---","",VLOOKUP(J5,List167834567910[],2,FALSE))</f>
        <v/>
      </c>
      <c r="BM5" s="160" t="str">
        <f>IF(K5="---","",VLOOKUP(K5,List167834567910[],2,FALSE))</f>
        <v/>
      </c>
      <c r="BN5" s="160" t="str">
        <f>IF(L5="---","",VLOOKUP(L5,List167834567910[],2,FALSE))</f>
        <v/>
      </c>
      <c r="BO5" s="160" t="str">
        <f>IF(M5="---","",VLOOKUP(M5,List167834567910[],2,FALSE))</f>
        <v/>
      </c>
      <c r="BP5" s="160" t="str">
        <f>IF(N5="---","",VLOOKUP(N5,List167834567910[],2,FALSE))</f>
        <v/>
      </c>
      <c r="BQ5" s="160" t="str">
        <f>IF(O5="---","",VLOOKUP(O5,List167834567910[],2,FALSE))</f>
        <v/>
      </c>
      <c r="BR5" s="160" t="str">
        <f>IF(P5="---","",VLOOKUP(P5,List167834567910[],2,FALSE))</f>
        <v/>
      </c>
      <c r="BS5" s="160" t="str">
        <f>IF(Q5="---","",VLOOKUP(Q5,List167834567910[],2,FALSE))</f>
        <v/>
      </c>
      <c r="BT5" s="160" t="str">
        <f>IF(R5="---","",VLOOKUP(R5,List167834567910[],2,FALSE))</f>
        <v/>
      </c>
      <c r="BU5" s="29" t="s">
        <v>117</v>
      </c>
      <c r="BV5" s="160">
        <f>IF(Y5="---","",VLOOKUP(Y5,List167834567910[],2,FALSE))</f>
        <v>0</v>
      </c>
      <c r="BW5" s="160">
        <f>IF(Z5="---","",VLOOKUP(Z5,List167834567910[],2,FALSE))</f>
        <v>0.5</v>
      </c>
      <c r="BX5" s="160">
        <f>IF(AA5="---","",VLOOKUP(AA5,List167834567910[],2,FALSE))</f>
        <v>1</v>
      </c>
      <c r="BY5" s="160">
        <f>IF(AB5="---","",VLOOKUP(AB5,List167834567910[],2,FALSE))</f>
        <v>1</v>
      </c>
      <c r="BZ5" s="160">
        <f>IF(AC5="---","",VLOOKUP(AC5,List167834567910[],2,FALSE))</f>
        <v>1</v>
      </c>
      <c r="CA5" s="160" t="str">
        <f>IF(AD5="---","",VLOOKUP(AD5,List167834567910[],2,FALSE))</f>
        <v/>
      </c>
      <c r="CB5" s="160" t="str">
        <f>IF(AE5="---","",VLOOKUP(AE5,List167834567910[],2,FALSE))</f>
        <v/>
      </c>
      <c r="CC5" s="160" t="str">
        <f>IF(AF5="---","",VLOOKUP(AF5,List167834567910[],2,FALSE))</f>
        <v/>
      </c>
      <c r="CD5" s="160" t="str">
        <f>IF(AG5="---","",VLOOKUP(AG5,List167834567910[],2,FALSE))</f>
        <v/>
      </c>
      <c r="CE5" s="160" t="str">
        <f>IF(AH5="---","",VLOOKUP(AH5,List167834567910[],2,FALSE))</f>
        <v/>
      </c>
    </row>
    <row r="6" spans="2:83" ht="13.5" customHeight="1">
      <c r="B6" s="379"/>
      <c r="C6" s="381"/>
      <c r="D6" s="382"/>
      <c r="E6" s="20" t="s">
        <v>118</v>
      </c>
      <c r="F6" s="21"/>
      <c r="G6" s="22"/>
      <c r="H6" s="25" t="s">
        <v>116</v>
      </c>
      <c r="I6" s="25" t="s">
        <v>109</v>
      </c>
      <c r="J6" s="25" t="s">
        <v>109</v>
      </c>
      <c r="K6" s="25" t="s">
        <v>109</v>
      </c>
      <c r="L6" s="25" t="s">
        <v>109</v>
      </c>
      <c r="M6" s="25" t="s">
        <v>109</v>
      </c>
      <c r="N6" s="25" t="s">
        <v>109</v>
      </c>
      <c r="O6" s="25" t="s">
        <v>109</v>
      </c>
      <c r="P6" s="25" t="s">
        <v>109</v>
      </c>
      <c r="Q6" s="25" t="s">
        <v>109</v>
      </c>
      <c r="R6" s="32" t="s">
        <v>109</v>
      </c>
      <c r="Y6" s="25" t="s">
        <v>116</v>
      </c>
      <c r="Z6" s="25" t="s">
        <v>116</v>
      </c>
      <c r="AA6" s="25" t="s">
        <v>108</v>
      </c>
      <c r="AB6" s="25" t="s">
        <v>108</v>
      </c>
      <c r="AC6" s="32" t="s">
        <v>110</v>
      </c>
      <c r="AD6" s="23" t="s">
        <v>109</v>
      </c>
      <c r="AE6" s="23" t="s">
        <v>109</v>
      </c>
      <c r="AF6" s="23" t="s">
        <v>109</v>
      </c>
      <c r="AG6" s="23" t="s">
        <v>109</v>
      </c>
      <c r="AH6" s="23" t="s">
        <v>109</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119</v>
      </c>
      <c r="AX6" s="30" t="str">
        <f t="shared" si="1"/>
        <v>&lt;60</v>
      </c>
      <c r="AY6" s="50">
        <f>VALUE(IF(AX6="---","",VLOOKUP(AX6,List167834567910[],2,FALSE)))</f>
        <v>0</v>
      </c>
      <c r="AZ6" s="1">
        <f t="shared" si="2"/>
        <v>0</v>
      </c>
      <c r="BA6" s="1" t="e">
        <f>VALUE(IF(AZ6="---","",VLOOKUP(AZ6,List167834567910[],2,FALSE)))</f>
        <v>#N/A</v>
      </c>
      <c r="BB6" s="1" t="str">
        <f t="shared" si="3"/>
        <v>---</v>
      </c>
      <c r="BC6" s="1" t="str">
        <f t="shared" si="4"/>
        <v>Pre-Assessment Year 0</v>
      </c>
      <c r="BE6" s="35" t="s">
        <v>116</v>
      </c>
      <c r="BF6" s="1">
        <v>0</v>
      </c>
      <c r="BI6" s="29" t="s">
        <v>119</v>
      </c>
      <c r="BJ6" s="160">
        <f>IF(H6="---","",VLOOKUP(H6,List167834567910[],2,FALSE))</f>
        <v>0</v>
      </c>
      <c r="BK6" s="160" t="str">
        <f>IF(I6="---","",VLOOKUP(I6,List167834567910[],2,FALSE))</f>
        <v/>
      </c>
      <c r="BL6" s="160" t="str">
        <f>IF(J6="---","",VLOOKUP(J6,List167834567910[],2,FALSE))</f>
        <v/>
      </c>
      <c r="BM6" s="160" t="str">
        <f>IF(K6="---","",VLOOKUP(K6,List167834567910[],2,FALSE))</f>
        <v/>
      </c>
      <c r="BN6" s="160" t="str">
        <f>IF(L6="---","",VLOOKUP(L6,List167834567910[],2,FALSE))</f>
        <v/>
      </c>
      <c r="BO6" s="160" t="str">
        <f>IF(M6="---","",VLOOKUP(M6,List167834567910[],2,FALSE))</f>
        <v/>
      </c>
      <c r="BP6" s="160" t="str">
        <f>IF(N6="---","",VLOOKUP(N6,List167834567910[],2,FALSE))</f>
        <v/>
      </c>
      <c r="BQ6" s="160" t="str">
        <f>IF(O6="---","",VLOOKUP(O6,List167834567910[],2,FALSE))</f>
        <v/>
      </c>
      <c r="BR6" s="160" t="str">
        <f>IF(P6="---","",VLOOKUP(P6,List167834567910[],2,FALSE))</f>
        <v/>
      </c>
      <c r="BS6" s="160" t="str">
        <f>IF(Q6="---","",VLOOKUP(Q6,List167834567910[],2,FALSE))</f>
        <v/>
      </c>
      <c r="BT6" s="160" t="str">
        <f>IF(R6="---","",VLOOKUP(R6,List167834567910[],2,FALSE))</f>
        <v/>
      </c>
      <c r="BU6" s="29" t="s">
        <v>119</v>
      </c>
      <c r="BV6" s="160">
        <f>IF(Y6="---","",VLOOKUP(Y6,List167834567910[],2,FALSE))</f>
        <v>0</v>
      </c>
      <c r="BW6" s="160">
        <f>IF(Z6="---","",VLOOKUP(Z6,List167834567910[],2,FALSE))</f>
        <v>0</v>
      </c>
      <c r="BX6" s="160">
        <f>IF(AA6="---","",VLOOKUP(AA6,List167834567910[],2,FALSE))</f>
        <v>0.5</v>
      </c>
      <c r="BY6" s="160">
        <f>IF(AB6="---","",VLOOKUP(AB6,List167834567910[],2,FALSE))</f>
        <v>0.5</v>
      </c>
      <c r="BZ6" s="160">
        <f>IF(AC6="---","",VLOOKUP(AC6,List167834567910[],2,FALSE))</f>
        <v>1</v>
      </c>
      <c r="CA6" s="160" t="str">
        <f>IF(AD6="---","",VLOOKUP(AD6,List167834567910[],2,FALSE))</f>
        <v/>
      </c>
      <c r="CB6" s="160" t="str">
        <f>IF(AE6="---","",VLOOKUP(AE6,List167834567910[],2,FALSE))</f>
        <v/>
      </c>
      <c r="CC6" s="160" t="str">
        <f>IF(AF6="---","",VLOOKUP(AF6,List167834567910[],2,FALSE))</f>
        <v/>
      </c>
      <c r="CD6" s="160" t="str">
        <f>IF(AG6="---","",VLOOKUP(AG6,List167834567910[],2,FALSE))</f>
        <v/>
      </c>
      <c r="CE6" s="160" t="str">
        <f>IF(AH6="---","",VLOOKUP(AH6,List167834567910[],2,FALSE))</f>
        <v/>
      </c>
    </row>
    <row r="7" spans="2:83" ht="13.5" customHeight="1">
      <c r="B7" s="379"/>
      <c r="C7" s="381"/>
      <c r="D7" s="382"/>
      <c r="E7" s="20" t="s">
        <v>120</v>
      </c>
      <c r="F7" s="21"/>
      <c r="G7" s="22"/>
      <c r="H7" s="25" t="s">
        <v>116</v>
      </c>
      <c r="I7" s="25" t="s">
        <v>109</v>
      </c>
      <c r="J7" s="25" t="s">
        <v>109</v>
      </c>
      <c r="K7" s="25" t="s">
        <v>109</v>
      </c>
      <c r="L7" s="25" t="s">
        <v>109</v>
      </c>
      <c r="M7" s="25" t="s">
        <v>109</v>
      </c>
      <c r="N7" s="25" t="s">
        <v>109</v>
      </c>
      <c r="O7" s="25" t="s">
        <v>109</v>
      </c>
      <c r="P7" s="25" t="s">
        <v>109</v>
      </c>
      <c r="Q7" s="25" t="s">
        <v>109</v>
      </c>
      <c r="R7" s="32" t="s">
        <v>109</v>
      </c>
      <c r="Y7" s="25" t="s">
        <v>116</v>
      </c>
      <c r="Z7" s="25" t="s">
        <v>110</v>
      </c>
      <c r="AA7" s="25" t="s">
        <v>110</v>
      </c>
      <c r="AB7" s="25" t="s">
        <v>110</v>
      </c>
      <c r="AC7" s="32" t="s">
        <v>110</v>
      </c>
      <c r="AD7" s="23" t="s">
        <v>109</v>
      </c>
      <c r="AE7" s="23" t="s">
        <v>109</v>
      </c>
      <c r="AF7" s="23" t="s">
        <v>109</v>
      </c>
      <c r="AG7" s="23" t="s">
        <v>109</v>
      </c>
      <c r="AH7" s="23" t="s">
        <v>109</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121</v>
      </c>
      <c r="AX7" s="30" t="str">
        <f t="shared" si="1"/>
        <v>&lt;60</v>
      </c>
      <c r="AY7" s="50">
        <f>VALUE(IF(AX7="---","",VLOOKUP(AX7,List167834567910[],2,FALSE)))</f>
        <v>0</v>
      </c>
      <c r="AZ7" s="1">
        <f t="shared" si="2"/>
        <v>0</v>
      </c>
      <c r="BA7" s="1" t="e">
        <f>VALUE(IF(AZ7="---","",VLOOKUP(AZ7,List167834567910[],2,FALSE)))</f>
        <v>#N/A</v>
      </c>
      <c r="BB7" s="1" t="str">
        <f t="shared" si="3"/>
        <v>---</v>
      </c>
      <c r="BC7" s="1" t="str">
        <f t="shared" si="4"/>
        <v>Pre-Assessment Year 0</v>
      </c>
      <c r="BI7" s="29" t="s">
        <v>121</v>
      </c>
      <c r="BJ7" s="160">
        <f>IF(H7="---","",VLOOKUP(H7,List167834567910[],2,FALSE))</f>
        <v>0</v>
      </c>
      <c r="BK7" s="160" t="str">
        <f>IF(I7="---","",VLOOKUP(I7,List167834567910[],2,FALSE))</f>
        <v/>
      </c>
      <c r="BL7" s="160" t="str">
        <f>IF(J7="---","",VLOOKUP(J7,List167834567910[],2,FALSE))</f>
        <v/>
      </c>
      <c r="BM7" s="160" t="str">
        <f>IF(K7="---","",VLOOKUP(K7,List167834567910[],2,FALSE))</f>
        <v/>
      </c>
      <c r="BN7" s="160" t="str">
        <f>IF(L7="---","",VLOOKUP(L7,List167834567910[],2,FALSE))</f>
        <v/>
      </c>
      <c r="BO7" s="160" t="str">
        <f>IF(M7="---","",VLOOKUP(M7,List167834567910[],2,FALSE))</f>
        <v/>
      </c>
      <c r="BP7" s="160" t="str">
        <f>IF(N7="---","",VLOOKUP(N7,List167834567910[],2,FALSE))</f>
        <v/>
      </c>
      <c r="BQ7" s="160" t="str">
        <f>IF(O7="---","",VLOOKUP(O7,List167834567910[],2,FALSE))</f>
        <v/>
      </c>
      <c r="BR7" s="160" t="str">
        <f>IF(P7="---","",VLOOKUP(P7,List167834567910[],2,FALSE))</f>
        <v/>
      </c>
      <c r="BS7" s="160" t="str">
        <f>IF(Q7="---","",VLOOKUP(Q7,List167834567910[],2,FALSE))</f>
        <v/>
      </c>
      <c r="BT7" s="160" t="str">
        <f>IF(R7="---","",VLOOKUP(R7,List167834567910[],2,FALSE))</f>
        <v/>
      </c>
      <c r="BU7" s="29" t="s">
        <v>121</v>
      </c>
      <c r="BV7" s="160">
        <f>IF(Y7="---","",VLOOKUP(Y7,List167834567910[],2,FALSE))</f>
        <v>0</v>
      </c>
      <c r="BW7" s="160">
        <f>IF(Z7="---","",VLOOKUP(Z7,List167834567910[],2,FALSE))</f>
        <v>1</v>
      </c>
      <c r="BX7" s="160">
        <f>IF(AA7="---","",VLOOKUP(AA7,List167834567910[],2,FALSE))</f>
        <v>1</v>
      </c>
      <c r="BY7" s="160">
        <f>IF(AB7="---","",VLOOKUP(AB7,List167834567910[],2,FALSE))</f>
        <v>1</v>
      </c>
      <c r="BZ7" s="160">
        <f>IF(AC7="---","",VLOOKUP(AC7,List167834567910[],2,FALSE))</f>
        <v>1</v>
      </c>
      <c r="CA7" s="160" t="str">
        <f>IF(AD7="---","",VLOOKUP(AD7,List167834567910[],2,FALSE))</f>
        <v/>
      </c>
      <c r="CB7" s="160" t="str">
        <f>IF(AE7="---","",VLOOKUP(AE7,List167834567910[],2,FALSE))</f>
        <v/>
      </c>
      <c r="CC7" s="160" t="str">
        <f>IF(AF7="---","",VLOOKUP(AF7,List167834567910[],2,FALSE))</f>
        <v/>
      </c>
      <c r="CD7" s="160" t="str">
        <f>IF(AG7="---","",VLOOKUP(AG7,List167834567910[],2,FALSE))</f>
        <v/>
      </c>
      <c r="CE7" s="160" t="str">
        <f>IF(AH7="---","",VLOOKUP(AH7,List167834567910[],2,FALSE))</f>
        <v/>
      </c>
    </row>
    <row r="8" spans="2:83" ht="13.5" customHeight="1">
      <c r="B8" s="380"/>
      <c r="C8" s="381"/>
      <c r="D8" s="382"/>
      <c r="E8" s="20" t="s">
        <v>122</v>
      </c>
      <c r="F8" s="21"/>
      <c r="G8" s="22"/>
      <c r="H8" s="25" t="s">
        <v>116</v>
      </c>
      <c r="I8" s="25" t="s">
        <v>109</v>
      </c>
      <c r="J8" s="25" t="s">
        <v>109</v>
      </c>
      <c r="K8" s="25" t="s">
        <v>109</v>
      </c>
      <c r="L8" s="25" t="s">
        <v>109</v>
      </c>
      <c r="M8" s="25" t="s">
        <v>109</v>
      </c>
      <c r="N8" s="25" t="s">
        <v>109</v>
      </c>
      <c r="O8" s="25" t="s">
        <v>109</v>
      </c>
      <c r="P8" s="25" t="s">
        <v>109</v>
      </c>
      <c r="Q8" s="25" t="s">
        <v>109</v>
      </c>
      <c r="R8" s="32" t="s">
        <v>109</v>
      </c>
      <c r="Y8" s="25" t="s">
        <v>116</v>
      </c>
      <c r="Z8" s="25" t="s">
        <v>116</v>
      </c>
      <c r="AA8" s="25" t="s">
        <v>116</v>
      </c>
      <c r="AB8" s="25" t="s">
        <v>108</v>
      </c>
      <c r="AC8" s="32" t="s">
        <v>108</v>
      </c>
      <c r="AD8" s="23" t="s">
        <v>109</v>
      </c>
      <c r="AE8" s="23" t="s">
        <v>109</v>
      </c>
      <c r="AF8" s="23" t="s">
        <v>109</v>
      </c>
      <c r="AG8" s="23" t="s">
        <v>109</v>
      </c>
      <c r="AH8" s="23" t="s">
        <v>109</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123</v>
      </c>
      <c r="AX8" s="30" t="str">
        <f t="shared" si="1"/>
        <v>&lt;60</v>
      </c>
      <c r="AY8" s="50">
        <f>VALUE(IF(AX8="---","",VLOOKUP(AX8,List167834567910[],2,FALSE)))</f>
        <v>0</v>
      </c>
      <c r="AZ8" s="1">
        <f t="shared" si="2"/>
        <v>0</v>
      </c>
      <c r="BA8" s="1" t="e">
        <f>VALUE(IF(AZ8="---","",VLOOKUP(AZ8,List167834567910[],2,FALSE)))</f>
        <v>#N/A</v>
      </c>
      <c r="BB8" s="1" t="str">
        <f t="shared" si="3"/>
        <v>---</v>
      </c>
      <c r="BC8" s="1" t="str">
        <f t="shared" si="4"/>
        <v>Pre-Assessment Year 0</v>
      </c>
      <c r="BI8" s="29" t="s">
        <v>123</v>
      </c>
      <c r="BJ8" s="160">
        <f>IF(H8="---","",VLOOKUP(H8,List167834567910[],2,FALSE))</f>
        <v>0</v>
      </c>
      <c r="BK8" s="160" t="str">
        <f>IF(I8="---","",VLOOKUP(I8,List167834567910[],2,FALSE))</f>
        <v/>
      </c>
      <c r="BL8" s="160" t="str">
        <f>IF(J8="---","",VLOOKUP(J8,List167834567910[],2,FALSE))</f>
        <v/>
      </c>
      <c r="BM8" s="160" t="str">
        <f>IF(K8="---","",VLOOKUP(K8,List167834567910[],2,FALSE))</f>
        <v/>
      </c>
      <c r="BN8" s="160" t="str">
        <f>IF(L8="---","",VLOOKUP(L8,List167834567910[],2,FALSE))</f>
        <v/>
      </c>
      <c r="BO8" s="160" t="str">
        <f>IF(M8="---","",VLOOKUP(M8,List167834567910[],2,FALSE))</f>
        <v/>
      </c>
      <c r="BP8" s="160" t="str">
        <f>IF(N8="---","",VLOOKUP(N8,List167834567910[],2,FALSE))</f>
        <v/>
      </c>
      <c r="BQ8" s="160" t="str">
        <f>IF(O8="---","",VLOOKUP(O8,List167834567910[],2,FALSE))</f>
        <v/>
      </c>
      <c r="BR8" s="160" t="str">
        <f>IF(P8="---","",VLOOKUP(P8,List167834567910[],2,FALSE))</f>
        <v/>
      </c>
      <c r="BS8" s="160" t="str">
        <f>IF(Q8="---","",VLOOKUP(Q8,List167834567910[],2,FALSE))</f>
        <v/>
      </c>
      <c r="BT8" s="160" t="str">
        <f>IF(R8="---","",VLOOKUP(R8,List167834567910[],2,FALSE))</f>
        <v/>
      </c>
      <c r="BU8" s="29" t="s">
        <v>123</v>
      </c>
      <c r="BV8" s="160">
        <f>IF(Y8="---","",VLOOKUP(Y8,List167834567910[],2,FALSE))</f>
        <v>0</v>
      </c>
      <c r="BW8" s="160">
        <f>IF(Z8="---","",VLOOKUP(Z8,List167834567910[],2,FALSE))</f>
        <v>0</v>
      </c>
      <c r="BX8" s="160">
        <f>IF(AA8="---","",VLOOKUP(AA8,List167834567910[],2,FALSE))</f>
        <v>0</v>
      </c>
      <c r="BY8" s="160">
        <f>IF(AB8="---","",VLOOKUP(AB8,List167834567910[],2,FALSE))</f>
        <v>0.5</v>
      </c>
      <c r="BZ8" s="160">
        <f>IF(AC8="---","",VLOOKUP(AC8,List167834567910[],2,FALSE))</f>
        <v>0.5</v>
      </c>
      <c r="CA8" s="160" t="str">
        <f>IF(AD8="---","",VLOOKUP(AD8,List167834567910[],2,FALSE))</f>
        <v/>
      </c>
      <c r="CB8" s="160" t="str">
        <f>IF(AE8="---","",VLOOKUP(AE8,List167834567910[],2,FALSE))</f>
        <v/>
      </c>
      <c r="CC8" s="160" t="str">
        <f>IF(AF8="---","",VLOOKUP(AF8,List167834567910[],2,FALSE))</f>
        <v/>
      </c>
      <c r="CD8" s="160" t="str">
        <f>IF(AG8="---","",VLOOKUP(AG8,List167834567910[],2,FALSE))</f>
        <v/>
      </c>
      <c r="CE8" s="160" t="str">
        <f>IF(AH8="---","",VLOOKUP(AH8,List167834567910[],2,FALSE))</f>
        <v/>
      </c>
    </row>
    <row r="9" spans="2:83" ht="13.5" customHeight="1">
      <c r="B9" s="379">
        <v>2</v>
      </c>
      <c r="C9" s="348" t="s">
        <v>124</v>
      </c>
      <c r="D9" s="349"/>
      <c r="E9" s="194" t="s">
        <v>125</v>
      </c>
      <c r="F9" s="194"/>
      <c r="G9" s="195"/>
      <c r="H9" s="25" t="s">
        <v>110</v>
      </c>
      <c r="I9" s="25" t="s">
        <v>109</v>
      </c>
      <c r="J9" s="25" t="s">
        <v>109</v>
      </c>
      <c r="K9" s="25" t="s">
        <v>109</v>
      </c>
      <c r="L9" s="25" t="s">
        <v>109</v>
      </c>
      <c r="M9" s="25" t="s">
        <v>109</v>
      </c>
      <c r="N9" s="25" t="s">
        <v>109</v>
      </c>
      <c r="O9" s="25" t="s">
        <v>109</v>
      </c>
      <c r="P9" s="25" t="s">
        <v>109</v>
      </c>
      <c r="Q9" s="25" t="s">
        <v>109</v>
      </c>
      <c r="R9" s="32" t="s">
        <v>109</v>
      </c>
      <c r="Y9" s="25" t="s">
        <v>108</v>
      </c>
      <c r="Z9" s="25" t="s">
        <v>108</v>
      </c>
      <c r="AA9" s="25" t="s">
        <v>108</v>
      </c>
      <c r="AB9" s="25" t="s">
        <v>110</v>
      </c>
      <c r="AC9" s="32" t="s">
        <v>110</v>
      </c>
      <c r="AD9" s="23" t="s">
        <v>109</v>
      </c>
      <c r="AE9" s="23" t="s">
        <v>109</v>
      </c>
      <c r="AF9" s="23" t="s">
        <v>109</v>
      </c>
      <c r="AG9" s="23" t="s">
        <v>109</v>
      </c>
      <c r="AH9" s="23" t="s">
        <v>109</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126</v>
      </c>
      <c r="AX9" s="30" t="str">
        <f t="shared" si="1"/>
        <v>≥80</v>
      </c>
      <c r="AY9" s="50">
        <f>VALUE(IF(AX9="---","",VLOOKUP(AX9,List167834567910[],2,FALSE)))</f>
        <v>1</v>
      </c>
      <c r="AZ9" s="1">
        <f t="shared" si="2"/>
        <v>0</v>
      </c>
      <c r="BA9" s="1" t="e">
        <f>VALUE(IF(AZ9="---","",VLOOKUP(AZ9,List167834567910[],2,FALSE)))</f>
        <v>#N/A</v>
      </c>
      <c r="BB9" s="1" t="str">
        <f t="shared" si="3"/>
        <v>---</v>
      </c>
      <c r="BC9" s="1" t="str">
        <f t="shared" si="4"/>
        <v>Pre-Assessment Year 0</v>
      </c>
      <c r="BI9" s="29" t="s">
        <v>126</v>
      </c>
      <c r="BJ9" s="160">
        <f>IF(H9="---","",VLOOKUP(H9,List167834567910[],2,FALSE))</f>
        <v>1</v>
      </c>
      <c r="BK9" s="160" t="str">
        <f>IF(I9="---","",VLOOKUP(I9,List167834567910[],2,FALSE))</f>
        <v/>
      </c>
      <c r="BL9" s="160" t="str">
        <f>IF(J9="---","",VLOOKUP(J9,List167834567910[],2,FALSE))</f>
        <v/>
      </c>
      <c r="BM9" s="160" t="str">
        <f>IF(K9="---","",VLOOKUP(K9,List167834567910[],2,FALSE))</f>
        <v/>
      </c>
      <c r="BN9" s="160" t="str">
        <f>IF(L9="---","",VLOOKUP(L9,List167834567910[],2,FALSE))</f>
        <v/>
      </c>
      <c r="BO9" s="160" t="str">
        <f>IF(M9="---","",VLOOKUP(M9,List167834567910[],2,FALSE))</f>
        <v/>
      </c>
      <c r="BP9" s="160" t="str">
        <f>IF(N9="---","",VLOOKUP(N9,List167834567910[],2,FALSE))</f>
        <v/>
      </c>
      <c r="BQ9" s="160" t="str">
        <f>IF(O9="---","",VLOOKUP(O9,List167834567910[],2,FALSE))</f>
        <v/>
      </c>
      <c r="BR9" s="160" t="str">
        <f>IF(P9="---","",VLOOKUP(P9,List167834567910[],2,FALSE))</f>
        <v/>
      </c>
      <c r="BS9" s="160" t="str">
        <f>IF(Q9="---","",VLOOKUP(Q9,List167834567910[],2,FALSE))</f>
        <v/>
      </c>
      <c r="BT9" s="160" t="str">
        <f>IF(R9="---","",VLOOKUP(R9,List167834567910[],2,FALSE))</f>
        <v/>
      </c>
      <c r="BU9" s="29" t="s">
        <v>126</v>
      </c>
      <c r="BV9" s="160">
        <f>IF(Y9="---","",VLOOKUP(Y9,List167834567910[],2,FALSE))</f>
        <v>0.5</v>
      </c>
      <c r="BW9" s="160">
        <f>IF(Z9="---","",VLOOKUP(Z9,List167834567910[],2,FALSE))</f>
        <v>0.5</v>
      </c>
      <c r="BX9" s="160">
        <f>IF(AA9="---","",VLOOKUP(AA9,List167834567910[],2,FALSE))</f>
        <v>0.5</v>
      </c>
      <c r="BY9" s="160">
        <f>IF(AB9="---","",VLOOKUP(AB9,List167834567910[],2,FALSE))</f>
        <v>1</v>
      </c>
      <c r="BZ9" s="160">
        <f>IF(AC9="---","",VLOOKUP(AC9,List167834567910[],2,FALSE))</f>
        <v>1</v>
      </c>
      <c r="CA9" s="160" t="str">
        <f>IF(AD9="---","",VLOOKUP(AD9,List167834567910[],2,FALSE))</f>
        <v/>
      </c>
      <c r="CB9" s="160" t="str">
        <f>IF(AE9="---","",VLOOKUP(AE9,List167834567910[],2,FALSE))</f>
        <v/>
      </c>
      <c r="CC9" s="160" t="str">
        <f>IF(AF9="---","",VLOOKUP(AF9,List167834567910[],2,FALSE))</f>
        <v/>
      </c>
      <c r="CD9" s="160" t="str">
        <f>IF(AG9="---","",VLOOKUP(AG9,List167834567910[],2,FALSE))</f>
        <v/>
      </c>
      <c r="CE9" s="160" t="str">
        <f>IF(AH9="---","",VLOOKUP(AH9,List167834567910[],2,FALSE))</f>
        <v/>
      </c>
    </row>
    <row r="10" spans="2:83" ht="13.5" customHeight="1">
      <c r="B10" s="379"/>
      <c r="C10" s="348"/>
      <c r="D10" s="349"/>
      <c r="E10" s="194" t="s">
        <v>127</v>
      </c>
      <c r="F10" s="194"/>
      <c r="G10" s="195"/>
      <c r="H10" s="25" t="s">
        <v>108</v>
      </c>
      <c r="I10" s="25" t="s">
        <v>109</v>
      </c>
      <c r="J10" s="25" t="s">
        <v>109</v>
      </c>
      <c r="K10" s="25" t="s">
        <v>109</v>
      </c>
      <c r="L10" s="25" t="s">
        <v>109</v>
      </c>
      <c r="M10" s="25" t="s">
        <v>109</v>
      </c>
      <c r="N10" s="25" t="s">
        <v>109</v>
      </c>
      <c r="O10" s="25" t="s">
        <v>109</v>
      </c>
      <c r="P10" s="25" t="s">
        <v>109</v>
      </c>
      <c r="Q10" s="25" t="s">
        <v>109</v>
      </c>
      <c r="R10" s="32" t="s">
        <v>109</v>
      </c>
      <c r="Y10" s="25" t="s">
        <v>108</v>
      </c>
      <c r="Z10" s="25" t="s">
        <v>108</v>
      </c>
      <c r="AA10" s="25" t="s">
        <v>108</v>
      </c>
      <c r="AB10" s="25" t="s">
        <v>110</v>
      </c>
      <c r="AC10" s="32" t="s">
        <v>110</v>
      </c>
      <c r="AD10" s="23" t="s">
        <v>109</v>
      </c>
      <c r="AE10" s="23" t="s">
        <v>109</v>
      </c>
      <c r="AF10" s="23" t="s">
        <v>109</v>
      </c>
      <c r="AG10" s="23" t="s">
        <v>109</v>
      </c>
      <c r="AH10" s="23" t="s">
        <v>109</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128</v>
      </c>
      <c r="AX10" s="30" t="str">
        <f t="shared" si="1"/>
        <v>60-79</v>
      </c>
      <c r="AY10" s="50">
        <f>VALUE(IF(AX10="---","",VLOOKUP(AX10,List167834567910[],2,FALSE)))</f>
        <v>0.5</v>
      </c>
      <c r="AZ10" s="1">
        <f t="shared" si="2"/>
        <v>0</v>
      </c>
      <c r="BA10" s="1" t="e">
        <f>VALUE(IF(AZ10="---","",VLOOKUP(AZ10,List167834567910[],2,FALSE)))</f>
        <v>#N/A</v>
      </c>
      <c r="BB10" s="1" t="str">
        <f t="shared" si="3"/>
        <v>---</v>
      </c>
      <c r="BC10" s="1" t="str">
        <f t="shared" si="4"/>
        <v>Pre-Assessment Year 0</v>
      </c>
      <c r="BI10" s="29" t="s">
        <v>128</v>
      </c>
      <c r="BJ10" s="160">
        <f>IF(H10="---","",VLOOKUP(H10,List167834567910[],2,FALSE))</f>
        <v>0.5</v>
      </c>
      <c r="BK10" s="160" t="str">
        <f>IF(I10="---","",VLOOKUP(I10,List167834567910[],2,FALSE))</f>
        <v/>
      </c>
      <c r="BL10" s="160" t="str">
        <f>IF(J10="---","",VLOOKUP(J10,List167834567910[],2,FALSE))</f>
        <v/>
      </c>
      <c r="BM10" s="160" t="str">
        <f>IF(K10="---","",VLOOKUP(K10,List167834567910[],2,FALSE))</f>
        <v/>
      </c>
      <c r="BN10" s="160" t="str">
        <f>IF(L10="---","",VLOOKUP(L10,List167834567910[],2,FALSE))</f>
        <v/>
      </c>
      <c r="BO10" s="160" t="str">
        <f>IF(M10="---","",VLOOKUP(M10,List167834567910[],2,FALSE))</f>
        <v/>
      </c>
      <c r="BP10" s="160" t="str">
        <f>IF(N10="---","",VLOOKUP(N10,List167834567910[],2,FALSE))</f>
        <v/>
      </c>
      <c r="BQ10" s="160" t="str">
        <f>IF(O10="---","",VLOOKUP(O10,List167834567910[],2,FALSE))</f>
        <v/>
      </c>
      <c r="BR10" s="160" t="str">
        <f>IF(P10="---","",VLOOKUP(P10,List167834567910[],2,FALSE))</f>
        <v/>
      </c>
      <c r="BS10" s="160" t="str">
        <f>IF(Q10="---","",VLOOKUP(Q10,List167834567910[],2,FALSE))</f>
        <v/>
      </c>
      <c r="BT10" s="160" t="str">
        <f>IF(R10="---","",VLOOKUP(R10,List167834567910[],2,FALSE))</f>
        <v/>
      </c>
      <c r="BU10" s="29" t="s">
        <v>128</v>
      </c>
      <c r="BV10" s="160">
        <f>IF(Y10="---","",VLOOKUP(Y10,List167834567910[],2,FALSE))</f>
        <v>0.5</v>
      </c>
      <c r="BW10" s="160">
        <f>IF(Z10="---","",VLOOKUP(Z10,List167834567910[],2,FALSE))</f>
        <v>0.5</v>
      </c>
      <c r="BX10" s="160">
        <f>IF(AA10="---","",VLOOKUP(AA10,List167834567910[],2,FALSE))</f>
        <v>0.5</v>
      </c>
      <c r="BY10" s="160">
        <f>IF(AB10="---","",VLOOKUP(AB10,List167834567910[],2,FALSE))</f>
        <v>1</v>
      </c>
      <c r="BZ10" s="160">
        <f>IF(AC10="---","",VLOOKUP(AC10,List167834567910[],2,FALSE))</f>
        <v>1</v>
      </c>
      <c r="CA10" s="160" t="str">
        <f>IF(AD10="---","",VLOOKUP(AD10,List167834567910[],2,FALSE))</f>
        <v/>
      </c>
      <c r="CB10" s="160" t="str">
        <f>IF(AE10="---","",VLOOKUP(AE10,List167834567910[],2,FALSE))</f>
        <v/>
      </c>
      <c r="CC10" s="160" t="str">
        <f>IF(AF10="---","",VLOOKUP(AF10,List167834567910[],2,FALSE))</f>
        <v/>
      </c>
      <c r="CD10" s="160" t="str">
        <f>IF(AG10="---","",VLOOKUP(AG10,List167834567910[],2,FALSE))</f>
        <v/>
      </c>
      <c r="CE10" s="160" t="str">
        <f>IF(AH10="---","",VLOOKUP(AH10,List167834567910[],2,FALSE))</f>
        <v/>
      </c>
    </row>
    <row r="11" spans="2:83" ht="13.5" customHeight="1">
      <c r="B11" s="379"/>
      <c r="C11" s="348"/>
      <c r="D11" s="349"/>
      <c r="E11" s="194" t="s">
        <v>129</v>
      </c>
      <c r="F11" s="194"/>
      <c r="G11" s="195"/>
      <c r="H11" s="25" t="s">
        <v>108</v>
      </c>
      <c r="I11" s="25" t="s">
        <v>109</v>
      </c>
      <c r="J11" s="25" t="s">
        <v>109</v>
      </c>
      <c r="K11" s="25" t="s">
        <v>109</v>
      </c>
      <c r="L11" s="25" t="s">
        <v>109</v>
      </c>
      <c r="M11" s="25" t="s">
        <v>109</v>
      </c>
      <c r="N11" s="25" t="s">
        <v>109</v>
      </c>
      <c r="O11" s="25" t="s">
        <v>109</v>
      </c>
      <c r="P11" s="25" t="s">
        <v>109</v>
      </c>
      <c r="Q11" s="25" t="s">
        <v>109</v>
      </c>
      <c r="R11" s="32" t="s">
        <v>109</v>
      </c>
      <c r="Y11" s="25" t="s">
        <v>108</v>
      </c>
      <c r="Z11" s="25" t="s">
        <v>108</v>
      </c>
      <c r="AA11" s="25" t="s">
        <v>108</v>
      </c>
      <c r="AB11" s="25" t="s">
        <v>108</v>
      </c>
      <c r="AC11" s="32" t="s">
        <v>110</v>
      </c>
      <c r="AD11" s="23" t="s">
        <v>109</v>
      </c>
      <c r="AE11" s="23" t="s">
        <v>109</v>
      </c>
      <c r="AF11" s="23" t="s">
        <v>109</v>
      </c>
      <c r="AG11" s="23" t="s">
        <v>109</v>
      </c>
      <c r="AH11" s="23" t="s">
        <v>109</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130</v>
      </c>
      <c r="AX11" s="30" t="str">
        <f t="shared" si="1"/>
        <v>60-79</v>
      </c>
      <c r="AY11" s="50">
        <f>VALUE(IF(AX11="---","",VLOOKUP(AX11,List167834567910[],2,FALSE)))</f>
        <v>0.5</v>
      </c>
      <c r="AZ11" s="1">
        <f t="shared" si="2"/>
        <v>0</v>
      </c>
      <c r="BA11" s="1" t="e">
        <f>VALUE(IF(AZ11="---","",VLOOKUP(AZ11,List167834567910[],2,FALSE)))</f>
        <v>#N/A</v>
      </c>
      <c r="BB11" s="1" t="str">
        <f t="shared" si="3"/>
        <v>---</v>
      </c>
      <c r="BC11" s="1" t="str">
        <f t="shared" si="4"/>
        <v>Pre-Assessment Year 0</v>
      </c>
      <c r="BI11" s="29" t="s">
        <v>130</v>
      </c>
      <c r="BJ11" s="160">
        <f>IF(H11="---","",VLOOKUP(H11,List167834567910[],2,FALSE))</f>
        <v>0.5</v>
      </c>
      <c r="BK11" s="160" t="str">
        <f>IF(I11="---","",VLOOKUP(I11,List167834567910[],2,FALSE))</f>
        <v/>
      </c>
      <c r="BL11" s="160" t="str">
        <f>IF(J11="---","",VLOOKUP(J11,List167834567910[],2,FALSE))</f>
        <v/>
      </c>
      <c r="BM11" s="160" t="str">
        <f>IF(K11="---","",VLOOKUP(K11,List167834567910[],2,FALSE))</f>
        <v/>
      </c>
      <c r="BN11" s="160" t="str">
        <f>IF(L11="---","",VLOOKUP(L11,List167834567910[],2,FALSE))</f>
        <v/>
      </c>
      <c r="BO11" s="160" t="str">
        <f>IF(M11="---","",VLOOKUP(M11,List167834567910[],2,FALSE))</f>
        <v/>
      </c>
      <c r="BP11" s="160" t="str">
        <f>IF(N11="---","",VLOOKUP(N11,List167834567910[],2,FALSE))</f>
        <v/>
      </c>
      <c r="BQ11" s="160" t="str">
        <f>IF(O11="---","",VLOOKUP(O11,List167834567910[],2,FALSE))</f>
        <v/>
      </c>
      <c r="BR11" s="160" t="str">
        <f>IF(P11="---","",VLOOKUP(P11,List167834567910[],2,FALSE))</f>
        <v/>
      </c>
      <c r="BS11" s="160" t="str">
        <f>IF(Q11="---","",VLOOKUP(Q11,List167834567910[],2,FALSE))</f>
        <v/>
      </c>
      <c r="BT11" s="160" t="str">
        <f>IF(R11="---","",VLOOKUP(R11,List167834567910[],2,FALSE))</f>
        <v/>
      </c>
      <c r="BU11" s="29" t="s">
        <v>130</v>
      </c>
      <c r="BV11" s="160">
        <f>IF(Y11="---","",VLOOKUP(Y11,List167834567910[],2,FALSE))</f>
        <v>0.5</v>
      </c>
      <c r="BW11" s="160">
        <f>IF(Z11="---","",VLOOKUP(Z11,List167834567910[],2,FALSE))</f>
        <v>0.5</v>
      </c>
      <c r="BX11" s="160">
        <f>IF(AA11="---","",VLOOKUP(AA11,List167834567910[],2,FALSE))</f>
        <v>0.5</v>
      </c>
      <c r="BY11" s="160">
        <f>IF(AB11="---","",VLOOKUP(AB11,List167834567910[],2,FALSE))</f>
        <v>0.5</v>
      </c>
      <c r="BZ11" s="160">
        <f>IF(AC11="---","",VLOOKUP(AC11,List167834567910[],2,FALSE))</f>
        <v>1</v>
      </c>
      <c r="CA11" s="160" t="str">
        <f>IF(AD11="---","",VLOOKUP(AD11,List167834567910[],2,FALSE))</f>
        <v/>
      </c>
      <c r="CB11" s="160" t="str">
        <f>IF(AE11="---","",VLOOKUP(AE11,List167834567910[],2,FALSE))</f>
        <v/>
      </c>
      <c r="CC11" s="160" t="str">
        <f>IF(AF11="---","",VLOOKUP(AF11,List167834567910[],2,FALSE))</f>
        <v/>
      </c>
      <c r="CD11" s="160" t="str">
        <f>IF(AG11="---","",VLOOKUP(AG11,List167834567910[],2,FALSE))</f>
        <v/>
      </c>
      <c r="CE11" s="160" t="str">
        <f>IF(AH11="---","",VLOOKUP(AH11,List167834567910[],2,FALSE))</f>
        <v/>
      </c>
    </row>
    <row r="12" spans="2:83" ht="13.5" customHeight="1">
      <c r="B12" s="379"/>
      <c r="C12" s="348" t="s">
        <v>131</v>
      </c>
      <c r="D12" s="349"/>
      <c r="E12" s="194" t="s">
        <v>132</v>
      </c>
      <c r="F12" s="194"/>
      <c r="G12" s="195"/>
      <c r="H12" s="25" t="s">
        <v>116</v>
      </c>
      <c r="I12" s="25" t="s">
        <v>109</v>
      </c>
      <c r="J12" s="25" t="s">
        <v>109</v>
      </c>
      <c r="K12" s="25" t="s">
        <v>109</v>
      </c>
      <c r="L12" s="25" t="s">
        <v>109</v>
      </c>
      <c r="M12" s="25" t="s">
        <v>109</v>
      </c>
      <c r="N12" s="25" t="s">
        <v>109</v>
      </c>
      <c r="O12" s="25" t="s">
        <v>109</v>
      </c>
      <c r="P12" s="25" t="s">
        <v>109</v>
      </c>
      <c r="Q12" s="25" t="s">
        <v>109</v>
      </c>
      <c r="R12" s="32" t="s">
        <v>109</v>
      </c>
      <c r="Y12" s="25" t="s">
        <v>108</v>
      </c>
      <c r="Z12" s="25" t="s">
        <v>108</v>
      </c>
      <c r="AA12" s="25" t="s">
        <v>108</v>
      </c>
      <c r="AB12" s="25" t="s">
        <v>108</v>
      </c>
      <c r="AC12" s="32" t="s">
        <v>110</v>
      </c>
      <c r="AD12" s="23" t="s">
        <v>109</v>
      </c>
      <c r="AE12" s="23" t="s">
        <v>109</v>
      </c>
      <c r="AF12" s="23" t="s">
        <v>109</v>
      </c>
      <c r="AG12" s="23" t="s">
        <v>109</v>
      </c>
      <c r="AH12" s="23" t="s">
        <v>109</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133</v>
      </c>
      <c r="AX12" s="30" t="str">
        <f t="shared" si="1"/>
        <v>&lt;60</v>
      </c>
      <c r="AY12" s="50">
        <f>VALUE(IF(AX12="---","",VLOOKUP(AX12,List167834567910[],2,FALSE)))</f>
        <v>0</v>
      </c>
      <c r="AZ12" s="1">
        <f t="shared" si="2"/>
        <v>0</v>
      </c>
      <c r="BA12" s="1" t="e">
        <f>VALUE(IF(AZ12="---","",VLOOKUP(AZ12,List167834567910[],2,FALSE)))</f>
        <v>#N/A</v>
      </c>
      <c r="BB12" s="1" t="str">
        <f t="shared" si="3"/>
        <v>---</v>
      </c>
      <c r="BC12" s="1" t="str">
        <f t="shared" si="4"/>
        <v>Pre-Assessment Year 0</v>
      </c>
      <c r="BI12" s="29" t="s">
        <v>133</v>
      </c>
      <c r="BJ12" s="160">
        <f>IF(H12="---","",VLOOKUP(H12,List167834567910[],2,FALSE))</f>
        <v>0</v>
      </c>
      <c r="BK12" s="160" t="str">
        <f>IF(I12="---","",VLOOKUP(I12,List167834567910[],2,FALSE))</f>
        <v/>
      </c>
      <c r="BL12" s="160" t="str">
        <f>IF(J12="---","",VLOOKUP(J12,List167834567910[],2,FALSE))</f>
        <v/>
      </c>
      <c r="BM12" s="160" t="str">
        <f>IF(K12="---","",VLOOKUP(K12,List167834567910[],2,FALSE))</f>
        <v/>
      </c>
      <c r="BN12" s="160" t="str">
        <f>IF(L12="---","",VLOOKUP(L12,List167834567910[],2,FALSE))</f>
        <v/>
      </c>
      <c r="BO12" s="160" t="str">
        <f>IF(M12="---","",VLOOKUP(M12,List167834567910[],2,FALSE))</f>
        <v/>
      </c>
      <c r="BP12" s="160" t="str">
        <f>IF(N12="---","",VLOOKUP(N12,List167834567910[],2,FALSE))</f>
        <v/>
      </c>
      <c r="BQ12" s="160" t="str">
        <f>IF(O12="---","",VLOOKUP(O12,List167834567910[],2,FALSE))</f>
        <v/>
      </c>
      <c r="BR12" s="160" t="str">
        <f>IF(P12="---","",VLOOKUP(P12,List167834567910[],2,FALSE))</f>
        <v/>
      </c>
      <c r="BS12" s="160" t="str">
        <f>IF(Q12="---","",VLOOKUP(Q12,List167834567910[],2,FALSE))</f>
        <v/>
      </c>
      <c r="BT12" s="160" t="str">
        <f>IF(R12="---","",VLOOKUP(R12,List167834567910[],2,FALSE))</f>
        <v/>
      </c>
      <c r="BU12" s="29" t="s">
        <v>133</v>
      </c>
      <c r="BV12" s="160">
        <f>IF(Y12="---","",VLOOKUP(Y12,List167834567910[],2,FALSE))</f>
        <v>0.5</v>
      </c>
      <c r="BW12" s="160">
        <f>IF(Z12="---","",VLOOKUP(Z12,List167834567910[],2,FALSE))</f>
        <v>0.5</v>
      </c>
      <c r="BX12" s="160">
        <f>IF(AA12="---","",VLOOKUP(AA12,List167834567910[],2,FALSE))</f>
        <v>0.5</v>
      </c>
      <c r="BY12" s="160">
        <f>IF(AB12="---","",VLOOKUP(AB12,List167834567910[],2,FALSE))</f>
        <v>0.5</v>
      </c>
      <c r="BZ12" s="160">
        <f>IF(AC12="---","",VLOOKUP(AC12,List167834567910[],2,FALSE))</f>
        <v>1</v>
      </c>
      <c r="CA12" s="160" t="str">
        <f>IF(AD12="---","",VLOOKUP(AD12,List167834567910[],2,FALSE))</f>
        <v/>
      </c>
      <c r="CB12" s="160" t="str">
        <f>IF(AE12="---","",VLOOKUP(AE12,List167834567910[],2,FALSE))</f>
        <v/>
      </c>
      <c r="CC12" s="160" t="str">
        <f>IF(AF12="---","",VLOOKUP(AF12,List167834567910[],2,FALSE))</f>
        <v/>
      </c>
      <c r="CD12" s="160" t="str">
        <f>IF(AG12="---","",VLOOKUP(AG12,List167834567910[],2,FALSE))</f>
        <v/>
      </c>
      <c r="CE12" s="160" t="str">
        <f>IF(AH12="---","",VLOOKUP(AH12,List167834567910[],2,FALSE))</f>
        <v/>
      </c>
    </row>
    <row r="13" spans="2:83" ht="13.5" customHeight="1">
      <c r="B13" s="379"/>
      <c r="C13" s="348"/>
      <c r="D13" s="349"/>
      <c r="E13" s="194" t="s">
        <v>134</v>
      </c>
      <c r="F13" s="194"/>
      <c r="G13" s="195"/>
      <c r="H13" s="25" t="s">
        <v>108</v>
      </c>
      <c r="I13" s="25" t="s">
        <v>109</v>
      </c>
      <c r="J13" s="25" t="s">
        <v>109</v>
      </c>
      <c r="K13" s="25" t="s">
        <v>109</v>
      </c>
      <c r="L13" s="25" t="s">
        <v>109</v>
      </c>
      <c r="M13" s="25" t="s">
        <v>109</v>
      </c>
      <c r="N13" s="25" t="s">
        <v>109</v>
      </c>
      <c r="O13" s="25" t="s">
        <v>109</v>
      </c>
      <c r="P13" s="25" t="s">
        <v>109</v>
      </c>
      <c r="Q13" s="25" t="s">
        <v>109</v>
      </c>
      <c r="R13" s="32" t="s">
        <v>109</v>
      </c>
      <c r="Y13" s="25" t="s">
        <v>110</v>
      </c>
      <c r="Z13" s="25" t="s">
        <v>110</v>
      </c>
      <c r="AA13" s="25" t="s">
        <v>110</v>
      </c>
      <c r="AB13" s="25" t="s">
        <v>110</v>
      </c>
      <c r="AC13" s="32" t="s">
        <v>110</v>
      </c>
      <c r="AD13" s="23" t="s">
        <v>109</v>
      </c>
      <c r="AE13" s="23" t="s">
        <v>109</v>
      </c>
      <c r="AF13" s="23" t="s">
        <v>109</v>
      </c>
      <c r="AG13" s="23" t="s">
        <v>109</v>
      </c>
      <c r="AH13" s="23" t="s">
        <v>109</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135</v>
      </c>
      <c r="AX13" s="30" t="str">
        <f t="shared" si="1"/>
        <v>60-79</v>
      </c>
      <c r="AY13" s="50">
        <f>VALUE(IF(AX13="---","",VLOOKUP(AX13,List167834567910[],2,FALSE)))</f>
        <v>0.5</v>
      </c>
      <c r="AZ13" s="1">
        <f t="shared" si="2"/>
        <v>0</v>
      </c>
      <c r="BA13" s="1" t="e">
        <f>VALUE(IF(AZ13="---","",VLOOKUP(AZ13,List167834567910[],2,FALSE)))</f>
        <v>#N/A</v>
      </c>
      <c r="BB13" s="1" t="str">
        <f t="shared" si="3"/>
        <v>---</v>
      </c>
      <c r="BC13" s="1" t="str">
        <f t="shared" si="4"/>
        <v>Pre-Assessment Year 0</v>
      </c>
      <c r="BI13" s="29" t="s">
        <v>135</v>
      </c>
      <c r="BJ13" s="160">
        <f>IF(H13="---","",VLOOKUP(H13,List167834567910[],2,FALSE))</f>
        <v>0.5</v>
      </c>
      <c r="BK13" s="160" t="str">
        <f>IF(I13="---","",VLOOKUP(I13,List167834567910[],2,FALSE))</f>
        <v/>
      </c>
      <c r="BL13" s="160" t="str">
        <f>IF(J13="---","",VLOOKUP(J13,List167834567910[],2,FALSE))</f>
        <v/>
      </c>
      <c r="BM13" s="160" t="str">
        <f>IF(K13="---","",VLOOKUP(K13,List167834567910[],2,FALSE))</f>
        <v/>
      </c>
      <c r="BN13" s="160" t="str">
        <f>IF(L13="---","",VLOOKUP(L13,List167834567910[],2,FALSE))</f>
        <v/>
      </c>
      <c r="BO13" s="160" t="str">
        <f>IF(M13="---","",VLOOKUP(M13,List167834567910[],2,FALSE))</f>
        <v/>
      </c>
      <c r="BP13" s="160" t="str">
        <f>IF(N13="---","",VLOOKUP(N13,List167834567910[],2,FALSE))</f>
        <v/>
      </c>
      <c r="BQ13" s="160" t="str">
        <f>IF(O13="---","",VLOOKUP(O13,List167834567910[],2,FALSE))</f>
        <v/>
      </c>
      <c r="BR13" s="160" t="str">
        <f>IF(P13="---","",VLOOKUP(P13,List167834567910[],2,FALSE))</f>
        <v/>
      </c>
      <c r="BS13" s="160" t="str">
        <f>IF(Q13="---","",VLOOKUP(Q13,List167834567910[],2,FALSE))</f>
        <v/>
      </c>
      <c r="BT13" s="160" t="str">
        <f>IF(R13="---","",VLOOKUP(R13,List167834567910[],2,FALSE))</f>
        <v/>
      </c>
      <c r="BU13" s="29" t="s">
        <v>135</v>
      </c>
      <c r="BV13" s="160">
        <f>IF(Y13="---","",VLOOKUP(Y13,List167834567910[],2,FALSE))</f>
        <v>1</v>
      </c>
      <c r="BW13" s="160">
        <f>IF(Z13="---","",VLOOKUP(Z13,List167834567910[],2,FALSE))</f>
        <v>1</v>
      </c>
      <c r="BX13" s="160">
        <f>IF(AA13="---","",VLOOKUP(AA13,List167834567910[],2,FALSE))</f>
        <v>1</v>
      </c>
      <c r="BY13" s="160">
        <f>IF(AB13="---","",VLOOKUP(AB13,List167834567910[],2,FALSE))</f>
        <v>1</v>
      </c>
      <c r="BZ13" s="160">
        <f>IF(AC13="---","",VLOOKUP(AC13,List167834567910[],2,FALSE))</f>
        <v>1</v>
      </c>
      <c r="CA13" s="160" t="str">
        <f>IF(AD13="---","",VLOOKUP(AD13,List167834567910[],2,FALSE))</f>
        <v/>
      </c>
      <c r="CB13" s="160" t="str">
        <f>IF(AE13="---","",VLOOKUP(AE13,List167834567910[],2,FALSE))</f>
        <v/>
      </c>
      <c r="CC13" s="160" t="str">
        <f>IF(AF13="---","",VLOOKUP(AF13,List167834567910[],2,FALSE))</f>
        <v/>
      </c>
      <c r="CD13" s="160" t="str">
        <f>IF(AG13="---","",VLOOKUP(AG13,List167834567910[],2,FALSE))</f>
        <v/>
      </c>
      <c r="CE13" s="160" t="str">
        <f>IF(AH13="---","",VLOOKUP(AH13,List167834567910[],2,FALSE))</f>
        <v/>
      </c>
    </row>
    <row r="14" spans="2:83" s="8" customFormat="1" ht="13.5" customHeight="1">
      <c r="B14" s="379"/>
      <c r="C14" s="348"/>
      <c r="D14" s="349"/>
      <c r="E14" s="194" t="s">
        <v>136</v>
      </c>
      <c r="F14" s="194"/>
      <c r="G14" s="195"/>
      <c r="H14" s="25" t="s">
        <v>116</v>
      </c>
      <c r="I14" s="25" t="s">
        <v>109</v>
      </c>
      <c r="J14" s="25" t="s">
        <v>109</v>
      </c>
      <c r="K14" s="25" t="s">
        <v>109</v>
      </c>
      <c r="L14" s="25" t="s">
        <v>109</v>
      </c>
      <c r="M14" s="25" t="s">
        <v>109</v>
      </c>
      <c r="N14" s="25" t="s">
        <v>109</v>
      </c>
      <c r="O14" s="25" t="s">
        <v>109</v>
      </c>
      <c r="P14" s="25" t="s">
        <v>109</v>
      </c>
      <c r="Q14" s="25" t="s">
        <v>109</v>
      </c>
      <c r="R14" s="32" t="s">
        <v>109</v>
      </c>
      <c r="S14" s="1"/>
      <c r="T14" s="1"/>
      <c r="U14" s="1"/>
      <c r="V14" s="1"/>
      <c r="W14" s="1"/>
      <c r="X14" s="1"/>
      <c r="Y14" s="25" t="s">
        <v>110</v>
      </c>
      <c r="Z14" s="25" t="s">
        <v>110</v>
      </c>
      <c r="AA14" s="25" t="s">
        <v>110</v>
      </c>
      <c r="AB14" s="25" t="s">
        <v>110</v>
      </c>
      <c r="AC14" s="32" t="s">
        <v>110</v>
      </c>
      <c r="AD14" s="23" t="s">
        <v>109</v>
      </c>
      <c r="AE14" s="23" t="s">
        <v>109</v>
      </c>
      <c r="AF14" s="23" t="s">
        <v>109</v>
      </c>
      <c r="AG14" s="23" t="s">
        <v>109</v>
      </c>
      <c r="AH14" s="23" t="s">
        <v>109</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U14" s="1"/>
      <c r="AV14" s="28"/>
      <c r="AW14" s="29" t="s">
        <v>137</v>
      </c>
      <c r="AX14" s="30" t="str">
        <f t="shared" si="1"/>
        <v>&lt;60</v>
      </c>
      <c r="AY14" s="50">
        <f>VALUE(IF(AX14="---","",VLOOKUP(AX14,List167834567910[],2,FALSE)))</f>
        <v>0</v>
      </c>
      <c r="AZ14" s="1">
        <f t="shared" si="2"/>
        <v>0</v>
      </c>
      <c r="BA14" s="1" t="e">
        <f>VALUE(IF(AZ14="---","",VLOOKUP(AZ14,List167834567910[],2,FALSE)))</f>
        <v>#N/A</v>
      </c>
      <c r="BB14" s="1" t="str">
        <f t="shared" si="3"/>
        <v>---</v>
      </c>
      <c r="BC14" s="1" t="str">
        <f t="shared" si="4"/>
        <v>Pre-Assessment Year 0</v>
      </c>
      <c r="BD14" s="1"/>
      <c r="BE14" s="1"/>
      <c r="BF14" s="1"/>
      <c r="BG14" s="1"/>
      <c r="BH14" s="1"/>
      <c r="BI14" s="29" t="s">
        <v>137</v>
      </c>
      <c r="BJ14" s="160">
        <f>IF(H14="---","",VLOOKUP(H14,List167834567910[],2,FALSE))</f>
        <v>0</v>
      </c>
      <c r="BK14" s="160" t="str">
        <f>IF(I14="---","",VLOOKUP(I14,List167834567910[],2,FALSE))</f>
        <v/>
      </c>
      <c r="BL14" s="160" t="str">
        <f>IF(J14="---","",VLOOKUP(J14,List167834567910[],2,FALSE))</f>
        <v/>
      </c>
      <c r="BM14" s="160" t="str">
        <f>IF(K14="---","",VLOOKUP(K14,List167834567910[],2,FALSE))</f>
        <v/>
      </c>
      <c r="BN14" s="160" t="str">
        <f>IF(L14="---","",VLOOKUP(L14,List167834567910[],2,FALSE))</f>
        <v/>
      </c>
      <c r="BO14" s="160" t="str">
        <f>IF(M14="---","",VLOOKUP(M14,List167834567910[],2,FALSE))</f>
        <v/>
      </c>
      <c r="BP14" s="160" t="str">
        <f>IF(N14="---","",VLOOKUP(N14,List167834567910[],2,FALSE))</f>
        <v/>
      </c>
      <c r="BQ14" s="160" t="str">
        <f>IF(O14="---","",VLOOKUP(O14,List167834567910[],2,FALSE))</f>
        <v/>
      </c>
      <c r="BR14" s="160" t="str">
        <f>IF(P14="---","",VLOOKUP(P14,List167834567910[],2,FALSE))</f>
        <v/>
      </c>
      <c r="BS14" s="160" t="str">
        <f>IF(Q14="---","",VLOOKUP(Q14,List167834567910[],2,FALSE))</f>
        <v/>
      </c>
      <c r="BT14" s="160" t="str">
        <f>IF(R14="---","",VLOOKUP(R14,List167834567910[],2,FALSE))</f>
        <v/>
      </c>
      <c r="BU14" s="29" t="s">
        <v>137</v>
      </c>
      <c r="BV14" s="160">
        <f>IF(Y14="---","",VLOOKUP(Y14,List167834567910[],2,FALSE))</f>
        <v>1</v>
      </c>
      <c r="BW14" s="160">
        <f>IF(Z14="---","",VLOOKUP(Z14,List167834567910[],2,FALSE))</f>
        <v>1</v>
      </c>
      <c r="BX14" s="160">
        <f>IF(AA14="---","",VLOOKUP(AA14,List167834567910[],2,FALSE))</f>
        <v>1</v>
      </c>
      <c r="BY14" s="160">
        <f>IF(AB14="---","",VLOOKUP(AB14,List167834567910[],2,FALSE))</f>
        <v>1</v>
      </c>
      <c r="BZ14" s="160">
        <f>IF(AC14="---","",VLOOKUP(AC14,List167834567910[],2,FALSE))</f>
        <v>1</v>
      </c>
      <c r="CA14" s="160" t="str">
        <f>IF(AD14="---","",VLOOKUP(AD14,List167834567910[],2,FALSE))</f>
        <v/>
      </c>
      <c r="CB14" s="160" t="str">
        <f>IF(AE14="---","",VLOOKUP(AE14,List167834567910[],2,FALSE))</f>
        <v/>
      </c>
      <c r="CC14" s="160" t="str">
        <f>IF(AF14="---","",VLOOKUP(AF14,List167834567910[],2,FALSE))</f>
        <v/>
      </c>
      <c r="CD14" s="160" t="str">
        <f>IF(AG14="---","",VLOOKUP(AG14,List167834567910[],2,FALSE))</f>
        <v/>
      </c>
      <c r="CE14" s="160" t="str">
        <f>IF(AH14="---","",VLOOKUP(AH14,List167834567910[],2,FALSE))</f>
        <v/>
      </c>
    </row>
    <row r="15" spans="2:83" s="8" customFormat="1" ht="13.5" customHeight="1">
      <c r="B15" s="379"/>
      <c r="C15" s="348" t="s">
        <v>138</v>
      </c>
      <c r="D15" s="349"/>
      <c r="E15" s="194" t="s">
        <v>139</v>
      </c>
      <c r="F15" s="194"/>
      <c r="G15" s="195"/>
      <c r="H15" s="25" t="s">
        <v>108</v>
      </c>
      <c r="I15" s="25" t="s">
        <v>109</v>
      </c>
      <c r="J15" s="25" t="s">
        <v>109</v>
      </c>
      <c r="K15" s="25" t="s">
        <v>109</v>
      </c>
      <c r="L15" s="25" t="s">
        <v>109</v>
      </c>
      <c r="M15" s="25" t="s">
        <v>109</v>
      </c>
      <c r="N15" s="25" t="s">
        <v>109</v>
      </c>
      <c r="O15" s="25" t="s">
        <v>109</v>
      </c>
      <c r="P15" s="25" t="s">
        <v>109</v>
      </c>
      <c r="Q15" s="25" t="s">
        <v>109</v>
      </c>
      <c r="R15" s="32" t="s">
        <v>109</v>
      </c>
      <c r="S15" s="1"/>
      <c r="T15" s="1"/>
      <c r="U15" s="1"/>
      <c r="V15" s="1"/>
      <c r="W15" s="1"/>
      <c r="X15" s="1"/>
      <c r="Y15" s="25" t="s">
        <v>108</v>
      </c>
      <c r="Z15" s="25" t="s">
        <v>108</v>
      </c>
      <c r="AA15" s="25" t="s">
        <v>108</v>
      </c>
      <c r="AB15" s="25" t="s">
        <v>108</v>
      </c>
      <c r="AC15" s="32" t="s">
        <v>108</v>
      </c>
      <c r="AD15" s="23" t="s">
        <v>109</v>
      </c>
      <c r="AE15" s="23" t="s">
        <v>109</v>
      </c>
      <c r="AF15" s="23" t="s">
        <v>109</v>
      </c>
      <c r="AG15" s="23" t="s">
        <v>109</v>
      </c>
      <c r="AH15" s="23" t="s">
        <v>109</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9" t="s">
        <v>140</v>
      </c>
      <c r="AX15" s="30" t="str">
        <f t="shared" si="1"/>
        <v>60-79</v>
      </c>
      <c r="AY15" s="50">
        <f>VALUE(IF(AX15="---","",VLOOKUP(AX15,List167834567910[],2,FALSE)))</f>
        <v>0.5</v>
      </c>
      <c r="AZ15" s="1">
        <f t="shared" si="2"/>
        <v>0</v>
      </c>
      <c r="BA15" s="1" t="e">
        <f>VALUE(IF(AZ15="---","",VLOOKUP(AZ15,List167834567910[],2,FALSE)))</f>
        <v>#N/A</v>
      </c>
      <c r="BB15" s="1" t="str">
        <f t="shared" si="3"/>
        <v>---</v>
      </c>
      <c r="BC15" s="1" t="str">
        <f t="shared" si="4"/>
        <v>Pre-Assessment Year 0</v>
      </c>
      <c r="BD15" s="1"/>
      <c r="BE15" s="1"/>
      <c r="BF15" s="1"/>
      <c r="BG15" s="1"/>
      <c r="BH15" s="1"/>
      <c r="BI15" s="29" t="s">
        <v>140</v>
      </c>
      <c r="BJ15" s="160">
        <f>IF(H15="---","",VLOOKUP(H15,List167834567910[],2,FALSE))</f>
        <v>0.5</v>
      </c>
      <c r="BK15" s="160" t="str">
        <f>IF(I15="---","",VLOOKUP(I15,List167834567910[],2,FALSE))</f>
        <v/>
      </c>
      <c r="BL15" s="160" t="str">
        <f>IF(J15="---","",VLOOKUP(J15,List167834567910[],2,FALSE))</f>
        <v/>
      </c>
      <c r="BM15" s="160" t="str">
        <f>IF(K15="---","",VLOOKUP(K15,List167834567910[],2,FALSE))</f>
        <v/>
      </c>
      <c r="BN15" s="160" t="str">
        <f>IF(L15="---","",VLOOKUP(L15,List167834567910[],2,FALSE))</f>
        <v/>
      </c>
      <c r="BO15" s="160" t="str">
        <f>IF(M15="---","",VLOOKUP(M15,List167834567910[],2,FALSE))</f>
        <v/>
      </c>
      <c r="BP15" s="160" t="str">
        <f>IF(N15="---","",VLOOKUP(N15,List167834567910[],2,FALSE))</f>
        <v/>
      </c>
      <c r="BQ15" s="160" t="str">
        <f>IF(O15="---","",VLOOKUP(O15,List167834567910[],2,FALSE))</f>
        <v/>
      </c>
      <c r="BR15" s="160" t="str">
        <f>IF(P15="---","",VLOOKUP(P15,List167834567910[],2,FALSE))</f>
        <v/>
      </c>
      <c r="BS15" s="160" t="str">
        <f>IF(Q15="---","",VLOOKUP(Q15,List167834567910[],2,FALSE))</f>
        <v/>
      </c>
      <c r="BT15" s="160" t="str">
        <f>IF(R15="---","",VLOOKUP(R15,List167834567910[],2,FALSE))</f>
        <v/>
      </c>
      <c r="BU15" s="29" t="s">
        <v>140</v>
      </c>
      <c r="BV15" s="160">
        <f>IF(Y15="---","",VLOOKUP(Y15,List167834567910[],2,FALSE))</f>
        <v>0.5</v>
      </c>
      <c r="BW15" s="160">
        <f>IF(Z15="---","",VLOOKUP(Z15,List167834567910[],2,FALSE))</f>
        <v>0.5</v>
      </c>
      <c r="BX15" s="160">
        <f>IF(AA15="---","",VLOOKUP(AA15,List167834567910[],2,FALSE))</f>
        <v>0.5</v>
      </c>
      <c r="BY15" s="160">
        <f>IF(AB15="---","",VLOOKUP(AB15,List167834567910[],2,FALSE))</f>
        <v>0.5</v>
      </c>
      <c r="BZ15" s="160">
        <f>IF(AC15="---","",VLOOKUP(AC15,List167834567910[],2,FALSE))</f>
        <v>0.5</v>
      </c>
      <c r="CA15" s="160" t="str">
        <f>IF(AD15="---","",VLOOKUP(AD15,List167834567910[],2,FALSE))</f>
        <v/>
      </c>
      <c r="CB15" s="160" t="str">
        <f>IF(AE15="---","",VLOOKUP(AE15,List167834567910[],2,FALSE))</f>
        <v/>
      </c>
      <c r="CC15" s="160" t="str">
        <f>IF(AF15="---","",VLOOKUP(AF15,List167834567910[],2,FALSE))</f>
        <v/>
      </c>
      <c r="CD15" s="160" t="str">
        <f>IF(AG15="---","",VLOOKUP(AG15,List167834567910[],2,FALSE))</f>
        <v/>
      </c>
      <c r="CE15" s="160" t="str">
        <f>IF(AH15="---","",VLOOKUP(AH15,List167834567910[],2,FALSE))</f>
        <v/>
      </c>
    </row>
    <row r="16" spans="2:83" s="8" customFormat="1" ht="13.5" customHeight="1">
      <c r="B16" s="379"/>
      <c r="C16" s="348"/>
      <c r="D16" s="349"/>
      <c r="E16" s="194" t="s">
        <v>141</v>
      </c>
      <c r="F16" s="194"/>
      <c r="G16" s="195"/>
      <c r="H16" s="25" t="s">
        <v>108</v>
      </c>
      <c r="I16" s="25" t="s">
        <v>109</v>
      </c>
      <c r="J16" s="25" t="s">
        <v>109</v>
      </c>
      <c r="K16" s="25" t="s">
        <v>109</v>
      </c>
      <c r="L16" s="25" t="s">
        <v>109</v>
      </c>
      <c r="M16" s="25" t="s">
        <v>109</v>
      </c>
      <c r="N16" s="25" t="s">
        <v>109</v>
      </c>
      <c r="O16" s="25" t="s">
        <v>109</v>
      </c>
      <c r="P16" s="25" t="s">
        <v>109</v>
      </c>
      <c r="Q16" s="25" t="s">
        <v>109</v>
      </c>
      <c r="R16" s="32" t="s">
        <v>109</v>
      </c>
      <c r="S16" s="1"/>
      <c r="T16" s="1"/>
      <c r="U16" s="1"/>
      <c r="V16" s="1"/>
      <c r="W16" s="1"/>
      <c r="X16" s="1"/>
      <c r="Y16" s="25" t="s">
        <v>110</v>
      </c>
      <c r="Z16" s="25" t="s">
        <v>110</v>
      </c>
      <c r="AA16" s="25" t="s">
        <v>110</v>
      </c>
      <c r="AB16" s="25" t="s">
        <v>110</v>
      </c>
      <c r="AC16" s="32" t="s">
        <v>110</v>
      </c>
      <c r="AD16" s="23" t="s">
        <v>109</v>
      </c>
      <c r="AE16" s="23" t="s">
        <v>109</v>
      </c>
      <c r="AF16" s="23" t="s">
        <v>109</v>
      </c>
      <c r="AG16" s="23" t="s">
        <v>109</v>
      </c>
      <c r="AH16" s="23" t="s">
        <v>109</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9" t="s">
        <v>142</v>
      </c>
      <c r="AX16" s="30" t="str">
        <f t="shared" si="1"/>
        <v>60-79</v>
      </c>
      <c r="AY16" s="50">
        <f>VALUE(IF(AX16="---","",VLOOKUP(AX16,List167834567910[],2,FALSE)))</f>
        <v>0.5</v>
      </c>
      <c r="AZ16" s="1">
        <f t="shared" si="2"/>
        <v>0</v>
      </c>
      <c r="BA16" s="1" t="e">
        <f>VALUE(IF(AZ16="---","",VLOOKUP(AZ16,List167834567910[],2,FALSE)))</f>
        <v>#N/A</v>
      </c>
      <c r="BB16" s="1" t="str">
        <f t="shared" si="3"/>
        <v>---</v>
      </c>
      <c r="BC16" s="1" t="str">
        <f t="shared" si="4"/>
        <v>Pre-Assessment Year 0</v>
      </c>
      <c r="BD16" s="1"/>
      <c r="BE16" s="1"/>
      <c r="BF16" s="1"/>
      <c r="BG16" s="1"/>
      <c r="BH16" s="1"/>
      <c r="BI16" s="29" t="s">
        <v>142</v>
      </c>
      <c r="BJ16" s="160">
        <f>IF(H16="---","",VLOOKUP(H16,List167834567910[],2,FALSE))</f>
        <v>0.5</v>
      </c>
      <c r="BK16" s="160" t="str">
        <f>IF(I16="---","",VLOOKUP(I16,List167834567910[],2,FALSE))</f>
        <v/>
      </c>
      <c r="BL16" s="160" t="str">
        <f>IF(J16="---","",VLOOKUP(J16,List167834567910[],2,FALSE))</f>
        <v/>
      </c>
      <c r="BM16" s="160" t="str">
        <f>IF(K16="---","",VLOOKUP(K16,List167834567910[],2,FALSE))</f>
        <v/>
      </c>
      <c r="BN16" s="160" t="str">
        <f>IF(L16="---","",VLOOKUP(L16,List167834567910[],2,FALSE))</f>
        <v/>
      </c>
      <c r="BO16" s="160" t="str">
        <f>IF(M16="---","",VLOOKUP(M16,List167834567910[],2,FALSE))</f>
        <v/>
      </c>
      <c r="BP16" s="160" t="str">
        <f>IF(N16="---","",VLOOKUP(N16,List167834567910[],2,FALSE))</f>
        <v/>
      </c>
      <c r="BQ16" s="160" t="str">
        <f>IF(O16="---","",VLOOKUP(O16,List167834567910[],2,FALSE))</f>
        <v/>
      </c>
      <c r="BR16" s="160" t="str">
        <f>IF(P16="---","",VLOOKUP(P16,List167834567910[],2,FALSE))</f>
        <v/>
      </c>
      <c r="BS16" s="160" t="str">
        <f>IF(Q16="---","",VLOOKUP(Q16,List167834567910[],2,FALSE))</f>
        <v/>
      </c>
      <c r="BT16" s="160" t="str">
        <f>IF(R16="---","",VLOOKUP(R16,List167834567910[],2,FALSE))</f>
        <v/>
      </c>
      <c r="BU16" s="29" t="s">
        <v>142</v>
      </c>
      <c r="BV16" s="160">
        <f>IF(Y16="---","",VLOOKUP(Y16,List167834567910[],2,FALSE))</f>
        <v>1</v>
      </c>
      <c r="BW16" s="160">
        <f>IF(Z16="---","",VLOOKUP(Z16,List167834567910[],2,FALSE))</f>
        <v>1</v>
      </c>
      <c r="BX16" s="160">
        <f>IF(AA16="---","",VLOOKUP(AA16,List167834567910[],2,FALSE))</f>
        <v>1</v>
      </c>
      <c r="BY16" s="160">
        <f>IF(AB16="---","",VLOOKUP(AB16,List167834567910[],2,FALSE))</f>
        <v>1</v>
      </c>
      <c r="BZ16" s="160">
        <f>IF(AC16="---","",VLOOKUP(AC16,List167834567910[],2,FALSE))</f>
        <v>1</v>
      </c>
      <c r="CA16" s="160" t="str">
        <f>IF(AD16="---","",VLOOKUP(AD16,List167834567910[],2,FALSE))</f>
        <v/>
      </c>
      <c r="CB16" s="160" t="str">
        <f>IF(AE16="---","",VLOOKUP(AE16,List167834567910[],2,FALSE))</f>
        <v/>
      </c>
      <c r="CC16" s="160" t="str">
        <f>IF(AF16="---","",VLOOKUP(AF16,List167834567910[],2,FALSE))</f>
        <v/>
      </c>
      <c r="CD16" s="160" t="str">
        <f>IF(AG16="---","",VLOOKUP(AG16,List167834567910[],2,FALSE))</f>
        <v/>
      </c>
      <c r="CE16" s="160" t="str">
        <f>IF(AH16="---","",VLOOKUP(AH16,List167834567910[],2,FALSE))</f>
        <v/>
      </c>
    </row>
    <row r="17" spans="2:83" s="8" customFormat="1" ht="13.5" customHeight="1">
      <c r="B17" s="379"/>
      <c r="C17" s="348"/>
      <c r="D17" s="349"/>
      <c r="E17" s="194" t="s">
        <v>143</v>
      </c>
      <c r="F17" s="194"/>
      <c r="G17" s="195"/>
      <c r="H17" s="25" t="s">
        <v>110</v>
      </c>
      <c r="I17" s="25" t="s">
        <v>109</v>
      </c>
      <c r="J17" s="25" t="s">
        <v>109</v>
      </c>
      <c r="K17" s="25" t="s">
        <v>109</v>
      </c>
      <c r="L17" s="25" t="s">
        <v>109</v>
      </c>
      <c r="M17" s="25" t="s">
        <v>109</v>
      </c>
      <c r="N17" s="25" t="s">
        <v>109</v>
      </c>
      <c r="O17" s="25" t="s">
        <v>109</v>
      </c>
      <c r="P17" s="25" t="s">
        <v>109</v>
      </c>
      <c r="Q17" s="25" t="s">
        <v>109</v>
      </c>
      <c r="R17" s="32" t="s">
        <v>109</v>
      </c>
      <c r="S17" s="1"/>
      <c r="T17" s="1"/>
      <c r="U17" s="1"/>
      <c r="V17" s="1"/>
      <c r="W17" s="1"/>
      <c r="X17" s="1"/>
      <c r="Y17" s="25" t="s">
        <v>110</v>
      </c>
      <c r="Z17" s="25" t="s">
        <v>110</v>
      </c>
      <c r="AA17" s="25" t="s">
        <v>110</v>
      </c>
      <c r="AB17" s="25" t="s">
        <v>110</v>
      </c>
      <c r="AC17" s="32" t="s">
        <v>110</v>
      </c>
      <c r="AD17" s="23" t="s">
        <v>109</v>
      </c>
      <c r="AE17" s="23" t="s">
        <v>109</v>
      </c>
      <c r="AF17" s="23" t="s">
        <v>109</v>
      </c>
      <c r="AG17" s="23" t="s">
        <v>109</v>
      </c>
      <c r="AH17" s="23" t="s">
        <v>109</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144</v>
      </c>
      <c r="AX17" s="30" t="str">
        <f t="shared" si="1"/>
        <v>≥80</v>
      </c>
      <c r="AY17" s="50">
        <f>VALUE(IF(AX17="---","",VLOOKUP(AX17,List167834567910[],2,FALSE)))</f>
        <v>1</v>
      </c>
      <c r="AZ17" s="1">
        <f t="shared" si="2"/>
        <v>0</v>
      </c>
      <c r="BA17" s="1" t="e">
        <f>VALUE(IF(AZ17="---","",VLOOKUP(AZ17,List167834567910[],2,FALSE)))</f>
        <v>#N/A</v>
      </c>
      <c r="BB17" s="1" t="str">
        <f t="shared" si="3"/>
        <v>---</v>
      </c>
      <c r="BC17" s="1" t="str">
        <f t="shared" si="4"/>
        <v>Pre-Assessment Year 0</v>
      </c>
      <c r="BD17" s="1"/>
      <c r="BE17" s="1"/>
      <c r="BF17" s="1"/>
      <c r="BG17" s="1"/>
      <c r="BH17" s="1"/>
      <c r="BI17" s="29" t="s">
        <v>144</v>
      </c>
      <c r="BJ17" s="160">
        <f>IF(H17="---","",VLOOKUP(H17,List167834567910[],2,FALSE))</f>
        <v>1</v>
      </c>
      <c r="BK17" s="160" t="str">
        <f>IF(I17="---","",VLOOKUP(I17,List167834567910[],2,FALSE))</f>
        <v/>
      </c>
      <c r="BL17" s="160" t="str">
        <f>IF(J17="---","",VLOOKUP(J17,List167834567910[],2,FALSE))</f>
        <v/>
      </c>
      <c r="BM17" s="160" t="str">
        <f>IF(K17="---","",VLOOKUP(K17,List167834567910[],2,FALSE))</f>
        <v/>
      </c>
      <c r="BN17" s="160" t="str">
        <f>IF(L17="---","",VLOOKUP(L17,List167834567910[],2,FALSE))</f>
        <v/>
      </c>
      <c r="BO17" s="160" t="str">
        <f>IF(M17="---","",VLOOKUP(M17,List167834567910[],2,FALSE))</f>
        <v/>
      </c>
      <c r="BP17" s="160" t="str">
        <f>IF(N17="---","",VLOOKUP(N17,List167834567910[],2,FALSE))</f>
        <v/>
      </c>
      <c r="BQ17" s="160" t="str">
        <f>IF(O17="---","",VLOOKUP(O17,List167834567910[],2,FALSE))</f>
        <v/>
      </c>
      <c r="BR17" s="160" t="str">
        <f>IF(P17="---","",VLOOKUP(P17,List167834567910[],2,FALSE))</f>
        <v/>
      </c>
      <c r="BS17" s="160" t="str">
        <f>IF(Q17="---","",VLOOKUP(Q17,List167834567910[],2,FALSE))</f>
        <v/>
      </c>
      <c r="BT17" s="160" t="str">
        <f>IF(R17="---","",VLOOKUP(R17,List167834567910[],2,FALSE))</f>
        <v/>
      </c>
      <c r="BU17" s="29" t="s">
        <v>144</v>
      </c>
      <c r="BV17" s="160">
        <f>IF(Y17="---","",VLOOKUP(Y17,List167834567910[],2,FALSE))</f>
        <v>1</v>
      </c>
      <c r="BW17" s="160">
        <f>IF(Z17="---","",VLOOKUP(Z17,List167834567910[],2,FALSE))</f>
        <v>1</v>
      </c>
      <c r="BX17" s="160">
        <f>IF(AA17="---","",VLOOKUP(AA17,List167834567910[],2,FALSE))</f>
        <v>1</v>
      </c>
      <c r="BY17" s="160">
        <f>IF(AB17="---","",VLOOKUP(AB17,List167834567910[],2,FALSE))</f>
        <v>1</v>
      </c>
      <c r="BZ17" s="160">
        <f>IF(AC17="---","",VLOOKUP(AC17,List167834567910[],2,FALSE))</f>
        <v>1</v>
      </c>
      <c r="CA17" s="160" t="str">
        <f>IF(AD17="---","",VLOOKUP(AD17,List167834567910[],2,FALSE))</f>
        <v/>
      </c>
      <c r="CB17" s="160" t="str">
        <f>IF(AE17="---","",VLOOKUP(AE17,List167834567910[],2,FALSE))</f>
        <v/>
      </c>
      <c r="CC17" s="160" t="str">
        <f>IF(AF17="---","",VLOOKUP(AF17,List167834567910[],2,FALSE))</f>
        <v/>
      </c>
      <c r="CD17" s="160" t="str">
        <f>IF(AG17="---","",VLOOKUP(AG17,List167834567910[],2,FALSE))</f>
        <v/>
      </c>
      <c r="CE17" s="160" t="str">
        <f>IF(AH17="---","",VLOOKUP(AH17,List167834567910[],2,FALSE))</f>
        <v/>
      </c>
    </row>
    <row r="18" spans="2:83" s="8" customFormat="1" ht="13.5" customHeight="1">
      <c r="B18" s="379"/>
      <c r="C18" s="348" t="s">
        <v>145</v>
      </c>
      <c r="D18" s="349"/>
      <c r="E18" s="194" t="s">
        <v>146</v>
      </c>
      <c r="F18" s="194"/>
      <c r="G18" s="195"/>
      <c r="H18" s="25" t="s">
        <v>108</v>
      </c>
      <c r="I18" s="25" t="s">
        <v>109</v>
      </c>
      <c r="J18" s="25" t="s">
        <v>109</v>
      </c>
      <c r="K18" s="25" t="s">
        <v>109</v>
      </c>
      <c r="L18" s="25" t="s">
        <v>109</v>
      </c>
      <c r="M18" s="25" t="s">
        <v>109</v>
      </c>
      <c r="N18" s="25" t="s">
        <v>109</v>
      </c>
      <c r="O18" s="25" t="s">
        <v>109</v>
      </c>
      <c r="P18" s="25" t="s">
        <v>109</v>
      </c>
      <c r="Q18" s="25" t="s">
        <v>109</v>
      </c>
      <c r="R18" s="32" t="s">
        <v>109</v>
      </c>
      <c r="S18" s="1"/>
      <c r="T18" s="1"/>
      <c r="U18" s="1"/>
      <c r="V18" s="1"/>
      <c r="W18" s="1"/>
      <c r="X18" s="1"/>
      <c r="Y18" s="25" t="s">
        <v>108</v>
      </c>
      <c r="Z18" s="25" t="s">
        <v>108</v>
      </c>
      <c r="AA18" s="25" t="s">
        <v>108</v>
      </c>
      <c r="AB18" s="25" t="s">
        <v>108</v>
      </c>
      <c r="AC18" s="32" t="s">
        <v>110</v>
      </c>
      <c r="AD18" s="23" t="s">
        <v>109</v>
      </c>
      <c r="AE18" s="23" t="s">
        <v>109</v>
      </c>
      <c r="AF18" s="23" t="s">
        <v>109</v>
      </c>
      <c r="AG18" s="23" t="s">
        <v>109</v>
      </c>
      <c r="AH18" s="23" t="s">
        <v>109</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147</v>
      </c>
      <c r="AX18" s="30" t="str">
        <f t="shared" si="1"/>
        <v>60-79</v>
      </c>
      <c r="AY18" s="50">
        <f>VALUE(IF(AX18="---","",VLOOKUP(AX18,List167834567910[],2,FALSE)))</f>
        <v>0.5</v>
      </c>
      <c r="AZ18" s="1">
        <f t="shared" si="2"/>
        <v>0</v>
      </c>
      <c r="BA18" s="1" t="e">
        <f>VALUE(IF(AZ18="---","",VLOOKUP(AZ18,List167834567910[],2,FALSE)))</f>
        <v>#N/A</v>
      </c>
      <c r="BB18" s="1" t="str">
        <f t="shared" si="3"/>
        <v>---</v>
      </c>
      <c r="BC18" s="1" t="str">
        <f t="shared" si="4"/>
        <v>Pre-Assessment Year 0</v>
      </c>
      <c r="BD18" s="1"/>
      <c r="BE18" s="1"/>
      <c r="BF18" s="1"/>
      <c r="BG18" s="1"/>
      <c r="BH18" s="1"/>
      <c r="BI18" s="29" t="s">
        <v>147</v>
      </c>
      <c r="BJ18" s="160">
        <f>IF(H18="---","",VLOOKUP(H18,List167834567910[],2,FALSE))</f>
        <v>0.5</v>
      </c>
      <c r="BK18" s="160" t="str">
        <f>IF(I18="---","",VLOOKUP(I18,List167834567910[],2,FALSE))</f>
        <v/>
      </c>
      <c r="BL18" s="160" t="str">
        <f>IF(J18="---","",VLOOKUP(J18,List167834567910[],2,FALSE))</f>
        <v/>
      </c>
      <c r="BM18" s="160" t="str">
        <f>IF(K18="---","",VLOOKUP(K18,List167834567910[],2,FALSE))</f>
        <v/>
      </c>
      <c r="BN18" s="160" t="str">
        <f>IF(L18="---","",VLOOKUP(L18,List167834567910[],2,FALSE))</f>
        <v/>
      </c>
      <c r="BO18" s="160" t="str">
        <f>IF(M18="---","",VLOOKUP(M18,List167834567910[],2,FALSE))</f>
        <v/>
      </c>
      <c r="BP18" s="160" t="str">
        <f>IF(N18="---","",VLOOKUP(N18,List167834567910[],2,FALSE))</f>
        <v/>
      </c>
      <c r="BQ18" s="160" t="str">
        <f>IF(O18="---","",VLOOKUP(O18,List167834567910[],2,FALSE))</f>
        <v/>
      </c>
      <c r="BR18" s="160" t="str">
        <f>IF(P18="---","",VLOOKUP(P18,List167834567910[],2,FALSE))</f>
        <v/>
      </c>
      <c r="BS18" s="160" t="str">
        <f>IF(Q18="---","",VLOOKUP(Q18,List167834567910[],2,FALSE))</f>
        <v/>
      </c>
      <c r="BT18" s="160" t="str">
        <f>IF(R18="---","",VLOOKUP(R18,List167834567910[],2,FALSE))</f>
        <v/>
      </c>
      <c r="BU18" s="29" t="s">
        <v>147</v>
      </c>
      <c r="BV18" s="160">
        <f>IF(Y18="---","",VLOOKUP(Y18,List167834567910[],2,FALSE))</f>
        <v>0.5</v>
      </c>
      <c r="BW18" s="160">
        <f>IF(Z18="---","",VLOOKUP(Z18,List167834567910[],2,FALSE))</f>
        <v>0.5</v>
      </c>
      <c r="BX18" s="160">
        <f>IF(AA18="---","",VLOOKUP(AA18,List167834567910[],2,FALSE))</f>
        <v>0.5</v>
      </c>
      <c r="BY18" s="160">
        <f>IF(AB18="---","",VLOOKUP(AB18,List167834567910[],2,FALSE))</f>
        <v>0.5</v>
      </c>
      <c r="BZ18" s="160">
        <f>IF(AC18="---","",VLOOKUP(AC18,List167834567910[],2,FALSE))</f>
        <v>1</v>
      </c>
      <c r="CA18" s="160" t="str">
        <f>IF(AD18="---","",VLOOKUP(AD18,List167834567910[],2,FALSE))</f>
        <v/>
      </c>
      <c r="CB18" s="160" t="str">
        <f>IF(AE18="---","",VLOOKUP(AE18,List167834567910[],2,FALSE))</f>
        <v/>
      </c>
      <c r="CC18" s="160" t="str">
        <f>IF(AF18="---","",VLOOKUP(AF18,List167834567910[],2,FALSE))</f>
        <v/>
      </c>
      <c r="CD18" s="160" t="str">
        <f>IF(AG18="---","",VLOOKUP(AG18,List167834567910[],2,FALSE))</f>
        <v/>
      </c>
      <c r="CE18" s="160" t="str">
        <f>IF(AH18="---","",VLOOKUP(AH18,List167834567910[],2,FALSE))</f>
        <v/>
      </c>
    </row>
    <row r="19" spans="2:83" s="8" customFormat="1" ht="13.5" customHeight="1">
      <c r="B19" s="379"/>
      <c r="C19" s="348"/>
      <c r="D19" s="349"/>
      <c r="E19" s="194" t="s">
        <v>148</v>
      </c>
      <c r="F19" s="194"/>
      <c r="G19" s="195"/>
      <c r="H19" s="25" t="s">
        <v>108</v>
      </c>
      <c r="I19" s="25" t="s">
        <v>109</v>
      </c>
      <c r="J19" s="25" t="s">
        <v>109</v>
      </c>
      <c r="K19" s="25" t="s">
        <v>109</v>
      </c>
      <c r="L19" s="25" t="s">
        <v>109</v>
      </c>
      <c r="M19" s="25" t="s">
        <v>109</v>
      </c>
      <c r="N19" s="25" t="s">
        <v>109</v>
      </c>
      <c r="O19" s="25" t="s">
        <v>109</v>
      </c>
      <c r="P19" s="25" t="s">
        <v>109</v>
      </c>
      <c r="Q19" s="25" t="s">
        <v>109</v>
      </c>
      <c r="R19" s="32" t="s">
        <v>109</v>
      </c>
      <c r="S19" s="1"/>
      <c r="T19" s="1"/>
      <c r="U19" s="1"/>
      <c r="V19" s="1"/>
      <c r="W19" s="1"/>
      <c r="X19" s="1"/>
      <c r="Y19" s="25" t="s">
        <v>108</v>
      </c>
      <c r="Z19" s="25" t="s">
        <v>108</v>
      </c>
      <c r="AA19" s="25" t="s">
        <v>108</v>
      </c>
      <c r="AB19" s="25" t="s">
        <v>110</v>
      </c>
      <c r="AC19" s="32" t="s">
        <v>110</v>
      </c>
      <c r="AD19" s="23" t="s">
        <v>109</v>
      </c>
      <c r="AE19" s="23" t="s">
        <v>109</v>
      </c>
      <c r="AF19" s="23" t="s">
        <v>109</v>
      </c>
      <c r="AG19" s="23" t="s">
        <v>109</v>
      </c>
      <c r="AH19" s="23" t="s">
        <v>109</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149</v>
      </c>
      <c r="AX19" s="30" t="str">
        <f t="shared" si="1"/>
        <v>60-79</v>
      </c>
      <c r="AY19" s="50">
        <f>VALUE(IF(AX19="---","",VLOOKUP(AX19,List167834567910[],2,FALSE)))</f>
        <v>0.5</v>
      </c>
      <c r="AZ19" s="1">
        <f t="shared" si="2"/>
        <v>0</v>
      </c>
      <c r="BA19" s="1" t="e">
        <f>VALUE(IF(AZ19="---","",VLOOKUP(AZ19,List167834567910[],2,FALSE)))</f>
        <v>#N/A</v>
      </c>
      <c r="BB19" s="1" t="str">
        <f t="shared" si="3"/>
        <v>---</v>
      </c>
      <c r="BC19" s="1" t="str">
        <f t="shared" si="4"/>
        <v>Pre-Assessment Year 0</v>
      </c>
      <c r="BD19" s="1"/>
      <c r="BE19" s="1"/>
      <c r="BF19" s="1"/>
      <c r="BG19" s="1"/>
      <c r="BH19" s="1"/>
      <c r="BI19" s="29" t="s">
        <v>149</v>
      </c>
      <c r="BJ19" s="160">
        <f>IF(H19="---","",VLOOKUP(H19,List167834567910[],2,FALSE))</f>
        <v>0.5</v>
      </c>
      <c r="BK19" s="160" t="str">
        <f>IF(I19="---","",VLOOKUP(I19,List167834567910[],2,FALSE))</f>
        <v/>
      </c>
      <c r="BL19" s="160" t="str">
        <f>IF(J19="---","",VLOOKUP(J19,List167834567910[],2,FALSE))</f>
        <v/>
      </c>
      <c r="BM19" s="160" t="str">
        <f>IF(K19="---","",VLOOKUP(K19,List167834567910[],2,FALSE))</f>
        <v/>
      </c>
      <c r="BN19" s="160" t="str">
        <f>IF(L19="---","",VLOOKUP(L19,List167834567910[],2,FALSE))</f>
        <v/>
      </c>
      <c r="BO19" s="160" t="str">
        <f>IF(M19="---","",VLOOKUP(M19,List167834567910[],2,FALSE))</f>
        <v/>
      </c>
      <c r="BP19" s="160" t="str">
        <f>IF(N19="---","",VLOOKUP(N19,List167834567910[],2,FALSE))</f>
        <v/>
      </c>
      <c r="BQ19" s="160" t="str">
        <f>IF(O19="---","",VLOOKUP(O19,List167834567910[],2,FALSE))</f>
        <v/>
      </c>
      <c r="BR19" s="160" t="str">
        <f>IF(P19="---","",VLOOKUP(P19,List167834567910[],2,FALSE))</f>
        <v/>
      </c>
      <c r="BS19" s="160" t="str">
        <f>IF(Q19="---","",VLOOKUP(Q19,List167834567910[],2,FALSE))</f>
        <v/>
      </c>
      <c r="BT19" s="160" t="str">
        <f>IF(R19="---","",VLOOKUP(R19,List167834567910[],2,FALSE))</f>
        <v/>
      </c>
      <c r="BU19" s="29" t="s">
        <v>149</v>
      </c>
      <c r="BV19" s="160">
        <f>IF(Y19="---","",VLOOKUP(Y19,List167834567910[],2,FALSE))</f>
        <v>0.5</v>
      </c>
      <c r="BW19" s="160">
        <f>IF(Z19="---","",VLOOKUP(Z19,List167834567910[],2,FALSE))</f>
        <v>0.5</v>
      </c>
      <c r="BX19" s="160">
        <f>IF(AA19="---","",VLOOKUP(AA19,List167834567910[],2,FALSE))</f>
        <v>0.5</v>
      </c>
      <c r="BY19" s="160">
        <f>IF(AB19="---","",VLOOKUP(AB19,List167834567910[],2,FALSE))</f>
        <v>1</v>
      </c>
      <c r="BZ19" s="160">
        <f>IF(AC19="---","",VLOOKUP(AC19,List167834567910[],2,FALSE))</f>
        <v>1</v>
      </c>
      <c r="CA19" s="160" t="str">
        <f>IF(AD19="---","",VLOOKUP(AD19,List167834567910[],2,FALSE))</f>
        <v/>
      </c>
      <c r="CB19" s="160" t="str">
        <f>IF(AE19="---","",VLOOKUP(AE19,List167834567910[],2,FALSE))</f>
        <v/>
      </c>
      <c r="CC19" s="160" t="str">
        <f>IF(AF19="---","",VLOOKUP(AF19,List167834567910[],2,FALSE))</f>
        <v/>
      </c>
      <c r="CD19" s="160" t="str">
        <f>IF(AG19="---","",VLOOKUP(AG19,List167834567910[],2,FALSE))</f>
        <v/>
      </c>
      <c r="CE19" s="160" t="str">
        <f>IF(AH19="---","",VLOOKUP(AH19,List167834567910[],2,FALSE))</f>
        <v/>
      </c>
    </row>
    <row r="20" spans="2:83" s="8" customFormat="1" ht="13.5" customHeight="1">
      <c r="B20" s="380"/>
      <c r="C20" s="348"/>
      <c r="D20" s="349"/>
      <c r="E20" s="194" t="s">
        <v>150</v>
      </c>
      <c r="F20" s="194"/>
      <c r="G20" s="195"/>
      <c r="H20" s="25" t="s">
        <v>108</v>
      </c>
      <c r="I20" s="25" t="s">
        <v>109</v>
      </c>
      <c r="J20" s="25" t="s">
        <v>109</v>
      </c>
      <c r="K20" s="25" t="s">
        <v>109</v>
      </c>
      <c r="L20" s="25" t="s">
        <v>109</v>
      </c>
      <c r="M20" s="25" t="s">
        <v>109</v>
      </c>
      <c r="N20" s="25" t="s">
        <v>109</v>
      </c>
      <c r="O20" s="25" t="s">
        <v>109</v>
      </c>
      <c r="P20" s="25" t="s">
        <v>109</v>
      </c>
      <c r="Q20" s="25" t="s">
        <v>109</v>
      </c>
      <c r="R20" s="32" t="s">
        <v>109</v>
      </c>
      <c r="S20" s="1"/>
      <c r="T20" s="1"/>
      <c r="U20" s="1"/>
      <c r="V20" s="1"/>
      <c r="W20" s="1"/>
      <c r="X20" s="1"/>
      <c r="Y20" s="25" t="s">
        <v>108</v>
      </c>
      <c r="Z20" s="25" t="s">
        <v>108</v>
      </c>
      <c r="AA20" s="25" t="s">
        <v>110</v>
      </c>
      <c r="AB20" s="25" t="s">
        <v>110</v>
      </c>
      <c r="AC20" s="32" t="s">
        <v>110</v>
      </c>
      <c r="AD20" s="23" t="s">
        <v>109</v>
      </c>
      <c r="AE20" s="23" t="s">
        <v>109</v>
      </c>
      <c r="AF20" s="23" t="s">
        <v>109</v>
      </c>
      <c r="AG20" s="23" t="s">
        <v>109</v>
      </c>
      <c r="AH20" s="23" t="s">
        <v>109</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151</v>
      </c>
      <c r="AX20" s="30" t="str">
        <f t="shared" si="1"/>
        <v>60-79</v>
      </c>
      <c r="AY20" s="50">
        <f>VALUE(IF(AX20="---","",VLOOKUP(AX20,List167834567910[],2,FALSE)))</f>
        <v>0.5</v>
      </c>
      <c r="AZ20" s="1">
        <f t="shared" si="2"/>
        <v>0</v>
      </c>
      <c r="BA20" s="1" t="e">
        <f>VALUE(IF(AZ20="---","",VLOOKUP(AZ20,List167834567910[],2,FALSE)))</f>
        <v>#N/A</v>
      </c>
      <c r="BB20" s="1" t="str">
        <f t="shared" si="3"/>
        <v>---</v>
      </c>
      <c r="BC20" s="1" t="str">
        <f t="shared" si="4"/>
        <v>Pre-Assessment Year 0</v>
      </c>
      <c r="BD20" s="1"/>
      <c r="BE20" s="1"/>
      <c r="BF20" s="1"/>
      <c r="BG20" s="1"/>
      <c r="BH20" s="1"/>
      <c r="BI20" s="29" t="s">
        <v>151</v>
      </c>
      <c r="BJ20" s="160">
        <f>IF(H20="---","",VLOOKUP(H20,List167834567910[],2,FALSE))</f>
        <v>0.5</v>
      </c>
      <c r="BK20" s="160" t="str">
        <f>IF(I20="---","",VLOOKUP(I20,List167834567910[],2,FALSE))</f>
        <v/>
      </c>
      <c r="BL20" s="160" t="str">
        <f>IF(J20="---","",VLOOKUP(J20,List167834567910[],2,FALSE))</f>
        <v/>
      </c>
      <c r="BM20" s="160" t="str">
        <f>IF(K20="---","",VLOOKUP(K20,List167834567910[],2,FALSE))</f>
        <v/>
      </c>
      <c r="BN20" s="160" t="str">
        <f>IF(L20="---","",VLOOKUP(L20,List167834567910[],2,FALSE))</f>
        <v/>
      </c>
      <c r="BO20" s="160" t="str">
        <f>IF(M20="---","",VLOOKUP(M20,List167834567910[],2,FALSE))</f>
        <v/>
      </c>
      <c r="BP20" s="160" t="str">
        <f>IF(N20="---","",VLOOKUP(N20,List167834567910[],2,FALSE))</f>
        <v/>
      </c>
      <c r="BQ20" s="160" t="str">
        <f>IF(O20="---","",VLOOKUP(O20,List167834567910[],2,FALSE))</f>
        <v/>
      </c>
      <c r="BR20" s="160" t="str">
        <f>IF(P20="---","",VLOOKUP(P20,List167834567910[],2,FALSE))</f>
        <v/>
      </c>
      <c r="BS20" s="160" t="str">
        <f>IF(Q20="---","",VLOOKUP(Q20,List167834567910[],2,FALSE))</f>
        <v/>
      </c>
      <c r="BT20" s="160" t="str">
        <f>IF(R20="---","",VLOOKUP(R20,List167834567910[],2,FALSE))</f>
        <v/>
      </c>
      <c r="BU20" s="29" t="s">
        <v>151</v>
      </c>
      <c r="BV20" s="160">
        <f>IF(Y20="---","",VLOOKUP(Y20,List167834567910[],2,FALSE))</f>
        <v>0.5</v>
      </c>
      <c r="BW20" s="160">
        <f>IF(Z20="---","",VLOOKUP(Z20,List167834567910[],2,FALSE))</f>
        <v>0.5</v>
      </c>
      <c r="BX20" s="160">
        <f>IF(AA20="---","",VLOOKUP(AA20,List167834567910[],2,FALSE))</f>
        <v>1</v>
      </c>
      <c r="BY20" s="160">
        <f>IF(AB20="---","",VLOOKUP(AB20,List167834567910[],2,FALSE))</f>
        <v>1</v>
      </c>
      <c r="BZ20" s="160">
        <f>IF(AC20="---","",VLOOKUP(AC20,List167834567910[],2,FALSE))</f>
        <v>1</v>
      </c>
      <c r="CA20" s="160" t="str">
        <f>IF(AD20="---","",VLOOKUP(AD20,List167834567910[],2,FALSE))</f>
        <v/>
      </c>
      <c r="CB20" s="160" t="str">
        <f>IF(AE20="---","",VLOOKUP(AE20,List167834567910[],2,FALSE))</f>
        <v/>
      </c>
      <c r="CC20" s="160" t="str">
        <f>IF(AF20="---","",VLOOKUP(AF20,List167834567910[],2,FALSE))</f>
        <v/>
      </c>
      <c r="CD20" s="160" t="str">
        <f>IF(AG20="---","",VLOOKUP(AG20,List167834567910[],2,FALSE))</f>
        <v/>
      </c>
      <c r="CE20" s="160" t="str">
        <f>IF(AH20="---","",VLOOKUP(AH20,List167834567910[],2,FALSE))</f>
        <v/>
      </c>
    </row>
    <row r="21" spans="2:83" s="8" customFormat="1" ht="13.5" customHeight="1">
      <c r="B21" s="378">
        <v>3</v>
      </c>
      <c r="C21" s="383" t="s">
        <v>152</v>
      </c>
      <c r="D21" s="384"/>
      <c r="E21" s="194" t="s">
        <v>153</v>
      </c>
      <c r="F21" s="194"/>
      <c r="G21" s="195"/>
      <c r="H21" s="25" t="s">
        <v>110</v>
      </c>
      <c r="I21" s="25" t="s">
        <v>109</v>
      </c>
      <c r="J21" s="25" t="s">
        <v>109</v>
      </c>
      <c r="K21" s="25" t="s">
        <v>109</v>
      </c>
      <c r="L21" s="25" t="s">
        <v>109</v>
      </c>
      <c r="M21" s="25" t="s">
        <v>109</v>
      </c>
      <c r="N21" s="25" t="s">
        <v>109</v>
      </c>
      <c r="O21" s="25" t="s">
        <v>109</v>
      </c>
      <c r="P21" s="25" t="s">
        <v>109</v>
      </c>
      <c r="Q21" s="25" t="s">
        <v>109</v>
      </c>
      <c r="R21" s="32" t="s">
        <v>109</v>
      </c>
      <c r="S21" s="1"/>
      <c r="T21" s="1"/>
      <c r="U21" s="1"/>
      <c r="V21" s="1"/>
      <c r="W21" s="1"/>
      <c r="X21" s="1"/>
      <c r="Y21" s="25" t="s">
        <v>110</v>
      </c>
      <c r="Z21" s="25" t="s">
        <v>110</v>
      </c>
      <c r="AA21" s="25" t="s">
        <v>110</v>
      </c>
      <c r="AB21" s="25" t="s">
        <v>110</v>
      </c>
      <c r="AC21" s="32" t="s">
        <v>110</v>
      </c>
      <c r="AD21" s="23" t="s">
        <v>109</v>
      </c>
      <c r="AE21" s="23" t="s">
        <v>109</v>
      </c>
      <c r="AF21" s="23" t="s">
        <v>109</v>
      </c>
      <c r="AG21" s="23" t="s">
        <v>109</v>
      </c>
      <c r="AH21" s="23" t="s">
        <v>109</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154</v>
      </c>
      <c r="AX21" s="30" t="str">
        <f t="shared" si="1"/>
        <v>≥80</v>
      </c>
      <c r="AY21" s="50">
        <f>VALUE(IF(AX21="---","",VLOOKUP(AX21,List167834567910[],2,FALSE)))</f>
        <v>1</v>
      </c>
      <c r="AZ21" s="1">
        <f t="shared" si="2"/>
        <v>0</v>
      </c>
      <c r="BA21" s="1" t="e">
        <f>VALUE(IF(AZ21="---","",VLOOKUP(AZ21,List167834567910[],2,FALSE)))</f>
        <v>#N/A</v>
      </c>
      <c r="BB21" s="1" t="str">
        <f t="shared" si="3"/>
        <v>---</v>
      </c>
      <c r="BC21" s="1" t="str">
        <f t="shared" si="4"/>
        <v>Pre-Assessment Year 0</v>
      </c>
      <c r="BD21" s="1"/>
      <c r="BE21" s="1"/>
      <c r="BF21" s="1"/>
      <c r="BG21" s="1"/>
      <c r="BH21" s="1"/>
      <c r="BI21" s="29" t="s">
        <v>154</v>
      </c>
      <c r="BJ21" s="160">
        <f>IF(H21="---","",VLOOKUP(H21,List167834567910[],2,FALSE))</f>
        <v>1</v>
      </c>
      <c r="BK21" s="160" t="str">
        <f>IF(I21="---","",VLOOKUP(I21,List167834567910[],2,FALSE))</f>
        <v/>
      </c>
      <c r="BL21" s="160" t="str">
        <f>IF(J21="---","",VLOOKUP(J21,List167834567910[],2,FALSE))</f>
        <v/>
      </c>
      <c r="BM21" s="160" t="str">
        <f>IF(K21="---","",VLOOKUP(K21,List167834567910[],2,FALSE))</f>
        <v/>
      </c>
      <c r="BN21" s="160" t="str">
        <f>IF(L21="---","",VLOOKUP(L21,List167834567910[],2,FALSE))</f>
        <v/>
      </c>
      <c r="BO21" s="160" t="str">
        <f>IF(M21="---","",VLOOKUP(M21,List167834567910[],2,FALSE))</f>
        <v/>
      </c>
      <c r="BP21" s="160" t="str">
        <f>IF(N21="---","",VLOOKUP(N21,List167834567910[],2,FALSE))</f>
        <v/>
      </c>
      <c r="BQ21" s="160" t="str">
        <f>IF(O21="---","",VLOOKUP(O21,List167834567910[],2,FALSE))</f>
        <v/>
      </c>
      <c r="BR21" s="160" t="str">
        <f>IF(P21="---","",VLOOKUP(P21,List167834567910[],2,FALSE))</f>
        <v/>
      </c>
      <c r="BS21" s="160" t="str">
        <f>IF(Q21="---","",VLOOKUP(Q21,List167834567910[],2,FALSE))</f>
        <v/>
      </c>
      <c r="BT21" s="160" t="str">
        <f>IF(R21="---","",VLOOKUP(R21,List167834567910[],2,FALSE))</f>
        <v/>
      </c>
      <c r="BU21" s="29" t="s">
        <v>154</v>
      </c>
      <c r="BV21" s="160">
        <f>IF(Y21="---","",VLOOKUP(Y21,List167834567910[],2,FALSE))</f>
        <v>1</v>
      </c>
      <c r="BW21" s="160">
        <f>IF(Z21="---","",VLOOKUP(Z21,List167834567910[],2,FALSE))</f>
        <v>1</v>
      </c>
      <c r="BX21" s="160">
        <f>IF(AA21="---","",VLOOKUP(AA21,List167834567910[],2,FALSE))</f>
        <v>1</v>
      </c>
      <c r="BY21" s="160">
        <f>IF(AB21="---","",VLOOKUP(AB21,List167834567910[],2,FALSE))</f>
        <v>1</v>
      </c>
      <c r="BZ21" s="160">
        <f>IF(AC21="---","",VLOOKUP(AC21,List167834567910[],2,FALSE))</f>
        <v>1</v>
      </c>
      <c r="CA21" s="160" t="str">
        <f>IF(AD21="---","",VLOOKUP(AD21,List167834567910[],2,FALSE))</f>
        <v/>
      </c>
      <c r="CB21" s="160" t="str">
        <f>IF(AE21="---","",VLOOKUP(AE21,List167834567910[],2,FALSE))</f>
        <v/>
      </c>
      <c r="CC21" s="160" t="str">
        <f>IF(AF21="---","",VLOOKUP(AF21,List167834567910[],2,FALSE))</f>
        <v/>
      </c>
      <c r="CD21" s="160" t="str">
        <f>IF(AG21="---","",VLOOKUP(AG21,List167834567910[],2,FALSE))</f>
        <v/>
      </c>
      <c r="CE21" s="160" t="str">
        <f>IF(AH21="---","",VLOOKUP(AH21,List167834567910[],2,FALSE))</f>
        <v/>
      </c>
    </row>
    <row r="22" spans="2:83" s="8" customFormat="1">
      <c r="B22" s="379"/>
      <c r="C22" s="383"/>
      <c r="D22" s="384"/>
      <c r="E22" s="194" t="s">
        <v>155</v>
      </c>
      <c r="F22" s="194"/>
      <c r="G22" s="195"/>
      <c r="H22" s="25" t="s">
        <v>110</v>
      </c>
      <c r="I22" s="25" t="s">
        <v>109</v>
      </c>
      <c r="J22" s="25" t="s">
        <v>109</v>
      </c>
      <c r="K22" s="25" t="s">
        <v>109</v>
      </c>
      <c r="L22" s="25" t="s">
        <v>109</v>
      </c>
      <c r="M22" s="25" t="s">
        <v>109</v>
      </c>
      <c r="N22" s="25" t="s">
        <v>109</v>
      </c>
      <c r="O22" s="25" t="s">
        <v>109</v>
      </c>
      <c r="P22" s="25" t="s">
        <v>109</v>
      </c>
      <c r="Q22" s="25" t="s">
        <v>109</v>
      </c>
      <c r="R22" s="32" t="s">
        <v>109</v>
      </c>
      <c r="S22" s="1"/>
      <c r="T22" s="1"/>
      <c r="U22" s="1"/>
      <c r="V22" s="1"/>
      <c r="W22" s="1"/>
      <c r="X22" s="1"/>
      <c r="Y22" s="25" t="s">
        <v>110</v>
      </c>
      <c r="Z22" s="25" t="s">
        <v>110</v>
      </c>
      <c r="AA22" s="25" t="s">
        <v>110</v>
      </c>
      <c r="AB22" s="25" t="s">
        <v>110</v>
      </c>
      <c r="AC22" s="32" t="s">
        <v>110</v>
      </c>
      <c r="AD22" s="23" t="s">
        <v>109</v>
      </c>
      <c r="AE22" s="23" t="s">
        <v>109</v>
      </c>
      <c r="AF22" s="23" t="s">
        <v>109</v>
      </c>
      <c r="AG22" s="23" t="s">
        <v>109</v>
      </c>
      <c r="AH22" s="23" t="s">
        <v>109</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156</v>
      </c>
      <c r="AX22" s="30" t="str">
        <f t="shared" si="1"/>
        <v>≥80</v>
      </c>
      <c r="AY22" s="50">
        <f>VALUE(IF(AX22="---","",VLOOKUP(AX22,List167834567910[],2,FALSE)))</f>
        <v>1</v>
      </c>
      <c r="AZ22" s="1">
        <f t="shared" si="2"/>
        <v>0</v>
      </c>
      <c r="BA22" s="1" t="e">
        <f>VALUE(IF(AZ22="---","",VLOOKUP(AZ22,List167834567910[],2,FALSE)))</f>
        <v>#N/A</v>
      </c>
      <c r="BB22" s="1" t="str">
        <f t="shared" si="3"/>
        <v>---</v>
      </c>
      <c r="BC22" s="1" t="str">
        <f t="shared" si="4"/>
        <v>Pre-Assessment Year 0</v>
      </c>
      <c r="BD22" s="1"/>
      <c r="BE22" s="1"/>
      <c r="BF22" s="1"/>
      <c r="BG22" s="1"/>
      <c r="BH22" s="1"/>
      <c r="BI22" s="29" t="s">
        <v>156</v>
      </c>
      <c r="BJ22" s="160">
        <f>IF(H22="---","",VLOOKUP(H22,List167834567910[],2,FALSE))</f>
        <v>1</v>
      </c>
      <c r="BK22" s="160" t="str">
        <f>IF(I22="---","",VLOOKUP(I22,List167834567910[],2,FALSE))</f>
        <v/>
      </c>
      <c r="BL22" s="160" t="str">
        <f>IF(J22="---","",VLOOKUP(J22,List167834567910[],2,FALSE))</f>
        <v/>
      </c>
      <c r="BM22" s="160" t="str">
        <f>IF(K22="---","",VLOOKUP(K22,List167834567910[],2,FALSE))</f>
        <v/>
      </c>
      <c r="BN22" s="160" t="str">
        <f>IF(L22="---","",VLOOKUP(L22,List167834567910[],2,FALSE))</f>
        <v/>
      </c>
      <c r="BO22" s="160" t="str">
        <f>IF(M22="---","",VLOOKUP(M22,List167834567910[],2,FALSE))</f>
        <v/>
      </c>
      <c r="BP22" s="160" t="str">
        <f>IF(N22="---","",VLOOKUP(N22,List167834567910[],2,FALSE))</f>
        <v/>
      </c>
      <c r="BQ22" s="160" t="str">
        <f>IF(O22="---","",VLOOKUP(O22,List167834567910[],2,FALSE))</f>
        <v/>
      </c>
      <c r="BR22" s="160" t="str">
        <f>IF(P22="---","",VLOOKUP(P22,List167834567910[],2,FALSE))</f>
        <v/>
      </c>
      <c r="BS22" s="160" t="str">
        <f>IF(Q22="---","",VLOOKUP(Q22,List167834567910[],2,FALSE))</f>
        <v/>
      </c>
      <c r="BT22" s="160" t="str">
        <f>IF(R22="---","",VLOOKUP(R22,List167834567910[],2,FALSE))</f>
        <v/>
      </c>
      <c r="BU22" s="29" t="s">
        <v>156</v>
      </c>
      <c r="BV22" s="160">
        <f>IF(Y22="---","",VLOOKUP(Y22,List167834567910[],2,FALSE))</f>
        <v>1</v>
      </c>
      <c r="BW22" s="160">
        <f>IF(Z22="---","",VLOOKUP(Z22,List167834567910[],2,FALSE))</f>
        <v>1</v>
      </c>
      <c r="BX22" s="160">
        <f>IF(AA22="---","",VLOOKUP(AA22,List167834567910[],2,FALSE))</f>
        <v>1</v>
      </c>
      <c r="BY22" s="160">
        <f>IF(AB22="---","",VLOOKUP(AB22,List167834567910[],2,FALSE))</f>
        <v>1</v>
      </c>
      <c r="BZ22" s="160">
        <f>IF(AC22="---","",VLOOKUP(AC22,List167834567910[],2,FALSE))</f>
        <v>1</v>
      </c>
      <c r="CA22" s="160" t="str">
        <f>IF(AD22="---","",VLOOKUP(AD22,List167834567910[],2,FALSE))</f>
        <v/>
      </c>
      <c r="CB22" s="160" t="str">
        <f>IF(AE22="---","",VLOOKUP(AE22,List167834567910[],2,FALSE))</f>
        <v/>
      </c>
      <c r="CC22" s="160" t="str">
        <f>IF(AF22="---","",VLOOKUP(AF22,List167834567910[],2,FALSE))</f>
        <v/>
      </c>
      <c r="CD22" s="160" t="str">
        <f>IF(AG22="---","",VLOOKUP(AG22,List167834567910[],2,FALSE))</f>
        <v/>
      </c>
      <c r="CE22" s="160" t="str">
        <f>IF(AH22="---","",VLOOKUP(AH22,List167834567910[],2,FALSE))</f>
        <v/>
      </c>
    </row>
    <row r="23" spans="2:83" s="8" customFormat="1" ht="13.5" customHeight="1">
      <c r="B23" s="379"/>
      <c r="C23" s="383"/>
      <c r="D23" s="384"/>
      <c r="E23" s="194" t="s">
        <v>157</v>
      </c>
      <c r="F23" s="194"/>
      <c r="G23" s="195"/>
      <c r="H23" s="25" t="s">
        <v>110</v>
      </c>
      <c r="I23" s="25" t="s">
        <v>109</v>
      </c>
      <c r="J23" s="25" t="s">
        <v>109</v>
      </c>
      <c r="K23" s="25" t="s">
        <v>109</v>
      </c>
      <c r="L23" s="25" t="s">
        <v>109</v>
      </c>
      <c r="M23" s="25" t="s">
        <v>109</v>
      </c>
      <c r="N23" s="25" t="s">
        <v>109</v>
      </c>
      <c r="O23" s="25" t="s">
        <v>109</v>
      </c>
      <c r="P23" s="25" t="s">
        <v>109</v>
      </c>
      <c r="Q23" s="25" t="s">
        <v>109</v>
      </c>
      <c r="R23" s="32" t="s">
        <v>109</v>
      </c>
      <c r="S23" s="1"/>
      <c r="T23" s="1"/>
      <c r="U23" s="1"/>
      <c r="V23" s="1"/>
      <c r="W23" s="1"/>
      <c r="X23" s="1"/>
      <c r="Y23" s="25" t="s">
        <v>110</v>
      </c>
      <c r="Z23" s="25" t="s">
        <v>110</v>
      </c>
      <c r="AA23" s="25" t="s">
        <v>110</v>
      </c>
      <c r="AB23" s="25" t="s">
        <v>110</v>
      </c>
      <c r="AC23" s="32" t="s">
        <v>110</v>
      </c>
      <c r="AD23" s="23" t="s">
        <v>109</v>
      </c>
      <c r="AE23" s="23" t="s">
        <v>109</v>
      </c>
      <c r="AF23" s="23" t="s">
        <v>109</v>
      </c>
      <c r="AG23" s="23" t="s">
        <v>109</v>
      </c>
      <c r="AH23" s="23" t="s">
        <v>109</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158</v>
      </c>
      <c r="AX23" s="30" t="str">
        <f t="shared" si="1"/>
        <v>≥80</v>
      </c>
      <c r="AY23" s="50">
        <f>VALUE(IF(AX23="---","",VLOOKUP(AX23,List167834567910[],2,FALSE)))</f>
        <v>1</v>
      </c>
      <c r="AZ23" s="1">
        <f t="shared" si="2"/>
        <v>0</v>
      </c>
      <c r="BA23" s="1" t="e">
        <f>VALUE(IF(AZ23="---","",VLOOKUP(AZ23,List167834567910[],2,FALSE)))</f>
        <v>#N/A</v>
      </c>
      <c r="BB23" s="1" t="str">
        <f t="shared" si="3"/>
        <v>---</v>
      </c>
      <c r="BC23" s="1" t="str">
        <f t="shared" si="4"/>
        <v>Pre-Assessment Year 0</v>
      </c>
      <c r="BD23" s="1"/>
      <c r="BE23" s="1"/>
      <c r="BF23" s="1"/>
      <c r="BG23" s="1"/>
      <c r="BH23" s="1"/>
      <c r="BI23" s="29" t="s">
        <v>158</v>
      </c>
      <c r="BJ23" s="160">
        <f>IF(H23="---","",VLOOKUP(H23,List167834567910[],2,FALSE))</f>
        <v>1</v>
      </c>
      <c r="BK23" s="160" t="str">
        <f>IF(I23="---","",VLOOKUP(I23,List167834567910[],2,FALSE))</f>
        <v/>
      </c>
      <c r="BL23" s="160" t="str">
        <f>IF(J23="---","",VLOOKUP(J23,List167834567910[],2,FALSE))</f>
        <v/>
      </c>
      <c r="BM23" s="160" t="str">
        <f>IF(K23="---","",VLOOKUP(K23,List167834567910[],2,FALSE))</f>
        <v/>
      </c>
      <c r="BN23" s="160" t="str">
        <f>IF(L23="---","",VLOOKUP(L23,List167834567910[],2,FALSE))</f>
        <v/>
      </c>
      <c r="BO23" s="160" t="str">
        <f>IF(M23="---","",VLOOKUP(M23,List167834567910[],2,FALSE))</f>
        <v/>
      </c>
      <c r="BP23" s="160" t="str">
        <f>IF(N23="---","",VLOOKUP(N23,List167834567910[],2,FALSE))</f>
        <v/>
      </c>
      <c r="BQ23" s="160" t="str">
        <f>IF(O23="---","",VLOOKUP(O23,List167834567910[],2,FALSE))</f>
        <v/>
      </c>
      <c r="BR23" s="160" t="str">
        <f>IF(P23="---","",VLOOKUP(P23,List167834567910[],2,FALSE))</f>
        <v/>
      </c>
      <c r="BS23" s="160" t="str">
        <f>IF(Q23="---","",VLOOKUP(Q23,List167834567910[],2,FALSE))</f>
        <v/>
      </c>
      <c r="BT23" s="160" t="str">
        <f>IF(R23="---","",VLOOKUP(R23,List167834567910[],2,FALSE))</f>
        <v/>
      </c>
      <c r="BU23" s="29" t="s">
        <v>158</v>
      </c>
      <c r="BV23" s="160">
        <f>IF(Y23="---","",VLOOKUP(Y23,List167834567910[],2,FALSE))</f>
        <v>1</v>
      </c>
      <c r="BW23" s="160">
        <f>IF(Z23="---","",VLOOKUP(Z23,List167834567910[],2,FALSE))</f>
        <v>1</v>
      </c>
      <c r="BX23" s="160">
        <f>IF(AA23="---","",VLOOKUP(AA23,List167834567910[],2,FALSE))</f>
        <v>1</v>
      </c>
      <c r="BY23" s="160">
        <f>IF(AB23="---","",VLOOKUP(AB23,List167834567910[],2,FALSE))</f>
        <v>1</v>
      </c>
      <c r="BZ23" s="160">
        <f>IF(AC23="---","",VLOOKUP(AC23,List167834567910[],2,FALSE))</f>
        <v>1</v>
      </c>
      <c r="CA23" s="160" t="str">
        <f>IF(AD23="---","",VLOOKUP(AD23,List167834567910[],2,FALSE))</f>
        <v/>
      </c>
      <c r="CB23" s="160" t="str">
        <f>IF(AE23="---","",VLOOKUP(AE23,List167834567910[],2,FALSE))</f>
        <v/>
      </c>
      <c r="CC23" s="160" t="str">
        <f>IF(AF23="---","",VLOOKUP(AF23,List167834567910[],2,FALSE))</f>
        <v/>
      </c>
      <c r="CD23" s="160" t="str">
        <f>IF(AG23="---","",VLOOKUP(AG23,List167834567910[],2,FALSE))</f>
        <v/>
      </c>
      <c r="CE23" s="160" t="str">
        <f>IF(AH23="---","",VLOOKUP(AH23,List167834567910[],2,FALSE))</f>
        <v/>
      </c>
    </row>
    <row r="24" spans="2:83" s="8" customFormat="1" ht="13.9" customHeight="1">
      <c r="B24" s="379"/>
      <c r="C24" s="383" t="s">
        <v>159</v>
      </c>
      <c r="D24" s="384"/>
      <c r="E24" s="194" t="s">
        <v>160</v>
      </c>
      <c r="F24" s="194"/>
      <c r="G24" s="195"/>
      <c r="H24" s="25" t="s">
        <v>108</v>
      </c>
      <c r="I24" s="25" t="s">
        <v>109</v>
      </c>
      <c r="J24" s="25" t="s">
        <v>109</v>
      </c>
      <c r="K24" s="25" t="s">
        <v>109</v>
      </c>
      <c r="L24" s="25" t="s">
        <v>109</v>
      </c>
      <c r="M24" s="25" t="s">
        <v>109</v>
      </c>
      <c r="N24" s="25" t="s">
        <v>109</v>
      </c>
      <c r="O24" s="25" t="s">
        <v>109</v>
      </c>
      <c r="P24" s="25" t="s">
        <v>109</v>
      </c>
      <c r="Q24" s="25" t="s">
        <v>109</v>
      </c>
      <c r="R24" s="32" t="s">
        <v>109</v>
      </c>
      <c r="S24" s="1"/>
      <c r="T24" s="1"/>
      <c r="U24" s="1"/>
      <c r="V24" s="1"/>
      <c r="W24" s="1"/>
      <c r="X24" s="1"/>
      <c r="Y24" s="25" t="s">
        <v>108</v>
      </c>
      <c r="Z24" s="25" t="s">
        <v>108</v>
      </c>
      <c r="AA24" s="25" t="s">
        <v>108</v>
      </c>
      <c r="AB24" s="25" t="s">
        <v>108</v>
      </c>
      <c r="AC24" s="32" t="s">
        <v>108</v>
      </c>
      <c r="AD24" s="23" t="s">
        <v>109</v>
      </c>
      <c r="AE24" s="23" t="s">
        <v>109</v>
      </c>
      <c r="AF24" s="23" t="s">
        <v>109</v>
      </c>
      <c r="AG24" s="23" t="s">
        <v>109</v>
      </c>
      <c r="AH24" s="23" t="s">
        <v>109</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161</v>
      </c>
      <c r="AX24" s="30" t="str">
        <f t="shared" si="1"/>
        <v>60-79</v>
      </c>
      <c r="AY24" s="50">
        <f>VALUE(IF(AX24="---","",VLOOKUP(AX24,List167834567910[],2,FALSE)))</f>
        <v>0.5</v>
      </c>
      <c r="AZ24" s="1">
        <f t="shared" si="2"/>
        <v>0</v>
      </c>
      <c r="BA24" s="1" t="e">
        <f>VALUE(IF(AZ24="---","",VLOOKUP(AZ24,List167834567910[],2,FALSE)))</f>
        <v>#N/A</v>
      </c>
      <c r="BB24" s="1" t="str">
        <f t="shared" si="3"/>
        <v>---</v>
      </c>
      <c r="BC24" s="1" t="str">
        <f t="shared" si="4"/>
        <v>Pre-Assessment Year 0</v>
      </c>
      <c r="BD24" s="1"/>
      <c r="BE24" s="1"/>
      <c r="BF24" s="1"/>
      <c r="BG24" s="1"/>
      <c r="BH24" s="1"/>
      <c r="BI24" s="29" t="s">
        <v>161</v>
      </c>
      <c r="BJ24" s="160">
        <f>IF(H24="---","",VLOOKUP(H24,List167834567910[],2,FALSE))</f>
        <v>0.5</v>
      </c>
      <c r="BK24" s="160" t="str">
        <f>IF(I24="---","",VLOOKUP(I24,List167834567910[],2,FALSE))</f>
        <v/>
      </c>
      <c r="BL24" s="160" t="str">
        <f>IF(J24="---","",VLOOKUP(J24,List167834567910[],2,FALSE))</f>
        <v/>
      </c>
      <c r="BM24" s="160" t="str">
        <f>IF(K24="---","",VLOOKUP(K24,List167834567910[],2,FALSE))</f>
        <v/>
      </c>
      <c r="BN24" s="160" t="str">
        <f>IF(L24="---","",VLOOKUP(L24,List167834567910[],2,FALSE))</f>
        <v/>
      </c>
      <c r="BO24" s="160" t="str">
        <f>IF(M24="---","",VLOOKUP(M24,List167834567910[],2,FALSE))</f>
        <v/>
      </c>
      <c r="BP24" s="160" t="str">
        <f>IF(N24="---","",VLOOKUP(N24,List167834567910[],2,FALSE))</f>
        <v/>
      </c>
      <c r="BQ24" s="160" t="str">
        <f>IF(O24="---","",VLOOKUP(O24,List167834567910[],2,FALSE))</f>
        <v/>
      </c>
      <c r="BR24" s="160" t="str">
        <f>IF(P24="---","",VLOOKUP(P24,List167834567910[],2,FALSE))</f>
        <v/>
      </c>
      <c r="BS24" s="160" t="str">
        <f>IF(Q24="---","",VLOOKUP(Q24,List167834567910[],2,FALSE))</f>
        <v/>
      </c>
      <c r="BT24" s="160" t="str">
        <f>IF(R24="---","",VLOOKUP(R24,List167834567910[],2,FALSE))</f>
        <v/>
      </c>
      <c r="BU24" s="29" t="s">
        <v>161</v>
      </c>
      <c r="BV24" s="160">
        <f>IF(Y24="---","",VLOOKUP(Y24,List167834567910[],2,FALSE))</f>
        <v>0.5</v>
      </c>
      <c r="BW24" s="160">
        <f>IF(Z24="---","",VLOOKUP(Z24,List167834567910[],2,FALSE))</f>
        <v>0.5</v>
      </c>
      <c r="BX24" s="160">
        <f>IF(AA24="---","",VLOOKUP(AA24,List167834567910[],2,FALSE))</f>
        <v>0.5</v>
      </c>
      <c r="BY24" s="160">
        <f>IF(AB24="---","",VLOOKUP(AB24,List167834567910[],2,FALSE))</f>
        <v>0.5</v>
      </c>
      <c r="BZ24" s="160">
        <f>IF(AC24="---","",VLOOKUP(AC24,List167834567910[],2,FALSE))</f>
        <v>0.5</v>
      </c>
      <c r="CA24" s="160" t="str">
        <f>IF(AD24="---","",VLOOKUP(AD24,List167834567910[],2,FALSE))</f>
        <v/>
      </c>
      <c r="CB24" s="160" t="str">
        <f>IF(AE24="---","",VLOOKUP(AE24,List167834567910[],2,FALSE))</f>
        <v/>
      </c>
      <c r="CC24" s="160" t="str">
        <f>IF(AF24="---","",VLOOKUP(AF24,List167834567910[],2,FALSE))</f>
        <v/>
      </c>
      <c r="CD24" s="160" t="str">
        <f>IF(AG24="---","",VLOOKUP(AG24,List167834567910[],2,FALSE))</f>
        <v/>
      </c>
      <c r="CE24" s="160" t="str">
        <f>IF(AH24="---","",VLOOKUP(AH24,List167834567910[],2,FALSE))</f>
        <v/>
      </c>
    </row>
    <row r="25" spans="2:83" s="8" customFormat="1" ht="13.5" customHeight="1">
      <c r="B25" s="379"/>
      <c r="C25" s="383"/>
      <c r="D25" s="384"/>
      <c r="E25" s="194" t="s">
        <v>162</v>
      </c>
      <c r="F25" s="194"/>
      <c r="G25" s="195"/>
      <c r="H25" s="25" t="s">
        <v>108</v>
      </c>
      <c r="I25" s="25" t="s">
        <v>109</v>
      </c>
      <c r="J25" s="25" t="s">
        <v>109</v>
      </c>
      <c r="K25" s="25" t="s">
        <v>109</v>
      </c>
      <c r="L25" s="25" t="s">
        <v>109</v>
      </c>
      <c r="M25" s="25" t="s">
        <v>109</v>
      </c>
      <c r="N25" s="25" t="s">
        <v>109</v>
      </c>
      <c r="O25" s="25" t="s">
        <v>109</v>
      </c>
      <c r="P25" s="25" t="s">
        <v>109</v>
      </c>
      <c r="Q25" s="25" t="s">
        <v>109</v>
      </c>
      <c r="R25" s="32" t="s">
        <v>109</v>
      </c>
      <c r="S25" s="1"/>
      <c r="T25" s="1"/>
      <c r="U25" s="1"/>
      <c r="V25" s="1"/>
      <c r="W25" s="1"/>
      <c r="X25" s="1"/>
      <c r="Y25" s="25" t="s">
        <v>108</v>
      </c>
      <c r="Z25" s="25" t="s">
        <v>108</v>
      </c>
      <c r="AA25" s="25" t="s">
        <v>108</v>
      </c>
      <c r="AB25" s="25" t="s">
        <v>110</v>
      </c>
      <c r="AC25" s="32" t="s">
        <v>110</v>
      </c>
      <c r="AD25" s="23" t="s">
        <v>109</v>
      </c>
      <c r="AE25" s="23" t="s">
        <v>109</v>
      </c>
      <c r="AF25" s="23" t="s">
        <v>109</v>
      </c>
      <c r="AG25" s="23" t="s">
        <v>109</v>
      </c>
      <c r="AH25" s="23" t="s">
        <v>109</v>
      </c>
      <c r="AK25" s="27" t="str">
        <f t="shared" si="0"/>
        <v/>
      </c>
      <c r="AL25" s="27" t="str">
        <f t="shared" si="0"/>
        <v/>
      </c>
      <c r="AM25" s="27" t="str">
        <f t="shared" si="0"/>
        <v/>
      </c>
      <c r="AN25" s="27" t="str">
        <f t="shared" si="0"/>
        <v/>
      </c>
      <c r="AO25" s="27" t="str">
        <f t="shared" si="0"/>
        <v/>
      </c>
      <c r="AP25" s="27" t="str">
        <f t="shared" ref="AP25:AT27" si="5">IFERROR(IF(N25="---","",IF(AD25="---","No Target Set",IF(CA25=BP25,"On Target",IF(CA25&gt;BP25,"Behind",IF(CA25&lt;BP25,"Ahead"))))),"")</f>
        <v/>
      </c>
      <c r="AQ25" s="27" t="str">
        <f t="shared" si="5"/>
        <v/>
      </c>
      <c r="AR25" s="27" t="str">
        <f t="shared" si="5"/>
        <v/>
      </c>
      <c r="AS25" s="27" t="str">
        <f t="shared" si="5"/>
        <v/>
      </c>
      <c r="AT25" s="27" t="str">
        <f t="shared" si="5"/>
        <v/>
      </c>
      <c r="AU25" s="1"/>
      <c r="AV25" s="28"/>
      <c r="AW25" s="29" t="s">
        <v>163</v>
      </c>
      <c r="AX25" s="30" t="str">
        <f t="shared" si="1"/>
        <v>60-79</v>
      </c>
      <c r="AY25" s="50">
        <f>VALUE(IF(AX25="---","",VLOOKUP(AX25,List167834567910[],2,FALSE)))</f>
        <v>0.5</v>
      </c>
      <c r="AZ25" s="1">
        <f t="shared" si="2"/>
        <v>0</v>
      </c>
      <c r="BA25" s="1" t="e">
        <f>VALUE(IF(AZ25="---","",VLOOKUP(AZ25,List167834567910[],2,FALSE)))</f>
        <v>#N/A</v>
      </c>
      <c r="BB25" s="1" t="str">
        <f t="shared" si="3"/>
        <v>---</v>
      </c>
      <c r="BC25" s="1" t="str">
        <f t="shared" si="4"/>
        <v>Pre-Assessment Year 0</v>
      </c>
      <c r="BD25" s="1"/>
      <c r="BE25" s="1"/>
      <c r="BF25" s="1"/>
      <c r="BG25" s="1"/>
      <c r="BH25" s="1"/>
      <c r="BI25" s="29" t="s">
        <v>163</v>
      </c>
      <c r="BJ25" s="160">
        <f>IF(H25="---","",VLOOKUP(H25,List167834567910[],2,FALSE))</f>
        <v>0.5</v>
      </c>
      <c r="BK25" s="160" t="str">
        <f>IF(I25="---","",VLOOKUP(I25,List167834567910[],2,FALSE))</f>
        <v/>
      </c>
      <c r="BL25" s="160" t="str">
        <f>IF(J25="---","",VLOOKUP(J25,List167834567910[],2,FALSE))</f>
        <v/>
      </c>
      <c r="BM25" s="160" t="str">
        <f>IF(K25="---","",VLOOKUP(K25,List167834567910[],2,FALSE))</f>
        <v/>
      </c>
      <c r="BN25" s="160" t="str">
        <f>IF(L25="---","",VLOOKUP(L25,List167834567910[],2,FALSE))</f>
        <v/>
      </c>
      <c r="BO25" s="160" t="str">
        <f>IF(M25="---","",VLOOKUP(M25,List167834567910[],2,FALSE))</f>
        <v/>
      </c>
      <c r="BP25" s="160" t="str">
        <f>IF(N25="---","",VLOOKUP(N25,List167834567910[],2,FALSE))</f>
        <v/>
      </c>
      <c r="BQ25" s="160" t="str">
        <f>IF(O25="---","",VLOOKUP(O25,List167834567910[],2,FALSE))</f>
        <v/>
      </c>
      <c r="BR25" s="160" t="str">
        <f>IF(P25="---","",VLOOKUP(P25,List167834567910[],2,FALSE))</f>
        <v/>
      </c>
      <c r="BS25" s="160" t="str">
        <f>IF(Q25="---","",VLOOKUP(Q25,List167834567910[],2,FALSE))</f>
        <v/>
      </c>
      <c r="BT25" s="160" t="str">
        <f>IF(R25="---","",VLOOKUP(R25,List167834567910[],2,FALSE))</f>
        <v/>
      </c>
      <c r="BU25" s="29" t="s">
        <v>163</v>
      </c>
      <c r="BV25" s="160">
        <f>IF(Y25="---","",VLOOKUP(Y25,List167834567910[],2,FALSE))</f>
        <v>0.5</v>
      </c>
      <c r="BW25" s="160">
        <f>IF(Z25="---","",VLOOKUP(Z25,List167834567910[],2,FALSE))</f>
        <v>0.5</v>
      </c>
      <c r="BX25" s="160">
        <f>IF(AA25="---","",VLOOKUP(AA25,List167834567910[],2,FALSE))</f>
        <v>0.5</v>
      </c>
      <c r="BY25" s="160">
        <f>IF(AB25="---","",VLOOKUP(AB25,List167834567910[],2,FALSE))</f>
        <v>1</v>
      </c>
      <c r="BZ25" s="160">
        <f>IF(AC25="---","",VLOOKUP(AC25,List167834567910[],2,FALSE))</f>
        <v>1</v>
      </c>
      <c r="CA25" s="160" t="str">
        <f>IF(AD25="---","",VLOOKUP(AD25,List167834567910[],2,FALSE))</f>
        <v/>
      </c>
      <c r="CB25" s="160" t="str">
        <f>IF(AE25="---","",VLOOKUP(AE25,List167834567910[],2,FALSE))</f>
        <v/>
      </c>
      <c r="CC25" s="160" t="str">
        <f>IF(AF25="---","",VLOOKUP(AF25,List167834567910[],2,FALSE))</f>
        <v/>
      </c>
      <c r="CD25" s="160" t="str">
        <f>IF(AG25="---","",VLOOKUP(AG25,List167834567910[],2,FALSE))</f>
        <v/>
      </c>
      <c r="CE25" s="160" t="str">
        <f>IF(AH25="---","",VLOOKUP(AH25,List167834567910[],2,FALSE))</f>
        <v/>
      </c>
    </row>
    <row r="26" spans="2:83" s="8" customFormat="1" ht="13.5" customHeight="1">
      <c r="B26" s="379"/>
      <c r="C26" s="383"/>
      <c r="D26" s="384"/>
      <c r="E26" s="194" t="s">
        <v>164</v>
      </c>
      <c r="F26" s="194"/>
      <c r="G26" s="195"/>
      <c r="H26" s="25" t="s">
        <v>116</v>
      </c>
      <c r="I26" s="25" t="s">
        <v>109</v>
      </c>
      <c r="J26" s="25" t="s">
        <v>109</v>
      </c>
      <c r="K26" s="25" t="s">
        <v>109</v>
      </c>
      <c r="L26" s="25" t="s">
        <v>109</v>
      </c>
      <c r="M26" s="25" t="s">
        <v>109</v>
      </c>
      <c r="N26" s="25" t="s">
        <v>109</v>
      </c>
      <c r="O26" s="25" t="s">
        <v>109</v>
      </c>
      <c r="P26" s="25" t="s">
        <v>109</v>
      </c>
      <c r="Q26" s="25" t="s">
        <v>109</v>
      </c>
      <c r="R26" s="32" t="s">
        <v>109</v>
      </c>
      <c r="S26" s="1"/>
      <c r="T26" s="1"/>
      <c r="U26" s="1"/>
      <c r="V26" s="1"/>
      <c r="W26" s="1"/>
      <c r="X26" s="1"/>
      <c r="Y26" s="25" t="s">
        <v>116</v>
      </c>
      <c r="Z26" s="25" t="s">
        <v>116</v>
      </c>
      <c r="AA26" s="25" t="s">
        <v>116</v>
      </c>
      <c r="AB26" s="25" t="s">
        <v>108</v>
      </c>
      <c r="AC26" s="32" t="s">
        <v>110</v>
      </c>
      <c r="AD26" s="23" t="s">
        <v>109</v>
      </c>
      <c r="AE26" s="23" t="s">
        <v>109</v>
      </c>
      <c r="AF26" s="23" t="s">
        <v>109</v>
      </c>
      <c r="AG26" s="23" t="s">
        <v>109</v>
      </c>
      <c r="AH26" s="23" t="s">
        <v>109</v>
      </c>
      <c r="AK26" s="27" t="str">
        <f t="shared" ref="AK26:AO27" si="6">IFERROR(IF(I26="---","",IF(Y26="---","No Target Set",IF(BV26=BK26,"On Target",IF(BV26&gt;BK26,"Behind",IF(BV26&lt;BK26,"Ahead"))))),"")</f>
        <v/>
      </c>
      <c r="AL26" s="27" t="str">
        <f t="shared" si="6"/>
        <v/>
      </c>
      <c r="AM26" s="27" t="str">
        <f t="shared" si="6"/>
        <v/>
      </c>
      <c r="AN26" s="27" t="str">
        <f t="shared" si="6"/>
        <v/>
      </c>
      <c r="AO26" s="27" t="str">
        <f t="shared" si="6"/>
        <v/>
      </c>
      <c r="AP26" s="27" t="str">
        <f t="shared" si="5"/>
        <v/>
      </c>
      <c r="AQ26" s="27" t="str">
        <f t="shared" si="5"/>
        <v/>
      </c>
      <c r="AR26" s="27" t="str">
        <f t="shared" si="5"/>
        <v/>
      </c>
      <c r="AS26" s="27" t="str">
        <f t="shared" si="5"/>
        <v/>
      </c>
      <c r="AT26" s="27" t="str">
        <f t="shared" si="5"/>
        <v/>
      </c>
      <c r="AU26" s="1"/>
      <c r="AV26" s="28"/>
      <c r="AW26" s="29" t="s">
        <v>165</v>
      </c>
      <c r="AX26" s="30" t="str">
        <f t="shared" si="1"/>
        <v>&lt;60</v>
      </c>
      <c r="AY26" s="50">
        <f>VALUE(IF(AX26="---","",VLOOKUP(AX26,List167834567910[],2,FALSE)))</f>
        <v>0</v>
      </c>
      <c r="AZ26" s="1">
        <f t="shared" si="2"/>
        <v>0</v>
      </c>
      <c r="BA26" s="1" t="e">
        <f>VALUE(IF(AZ26="---","",VLOOKUP(AZ26,List167834567910[],2,FALSE)))</f>
        <v>#N/A</v>
      </c>
      <c r="BB26" s="1" t="str">
        <f t="shared" si="3"/>
        <v>---</v>
      </c>
      <c r="BC26" s="1" t="str">
        <f t="shared" si="4"/>
        <v>Pre-Assessment Year 0</v>
      </c>
      <c r="BD26" s="1"/>
      <c r="BE26" s="1"/>
      <c r="BF26" s="1"/>
      <c r="BG26" s="1"/>
      <c r="BH26" s="1"/>
      <c r="BI26" s="29" t="s">
        <v>165</v>
      </c>
      <c r="BJ26" s="160">
        <f>IF(H26="---","",VLOOKUP(H26,List167834567910[],2,FALSE))</f>
        <v>0</v>
      </c>
      <c r="BK26" s="160" t="str">
        <f>IF(I26="---","",VLOOKUP(I26,List167834567910[],2,FALSE))</f>
        <v/>
      </c>
      <c r="BL26" s="160" t="str">
        <f>IF(J26="---","",VLOOKUP(J26,List167834567910[],2,FALSE))</f>
        <v/>
      </c>
      <c r="BM26" s="160" t="str">
        <f>IF(K26="---","",VLOOKUP(K26,List167834567910[],2,FALSE))</f>
        <v/>
      </c>
      <c r="BN26" s="160" t="str">
        <f>IF(L26="---","",VLOOKUP(L26,List167834567910[],2,FALSE))</f>
        <v/>
      </c>
      <c r="BO26" s="160" t="str">
        <f>IF(M26="---","",VLOOKUP(M26,List167834567910[],2,FALSE))</f>
        <v/>
      </c>
      <c r="BP26" s="160" t="str">
        <f>IF(N26="---","",VLOOKUP(N26,List167834567910[],2,FALSE))</f>
        <v/>
      </c>
      <c r="BQ26" s="160" t="str">
        <f>IF(O26="---","",VLOOKUP(O26,List167834567910[],2,FALSE))</f>
        <v/>
      </c>
      <c r="BR26" s="160" t="str">
        <f>IF(P26="---","",VLOOKUP(P26,List167834567910[],2,FALSE))</f>
        <v/>
      </c>
      <c r="BS26" s="160" t="str">
        <f>IF(Q26="---","",VLOOKUP(Q26,List167834567910[],2,FALSE))</f>
        <v/>
      </c>
      <c r="BT26" s="160" t="str">
        <f>IF(R26="---","",VLOOKUP(R26,List167834567910[],2,FALSE))</f>
        <v/>
      </c>
      <c r="BU26" s="29" t="s">
        <v>165</v>
      </c>
      <c r="BV26" s="160">
        <f>IF(Y26="---","",VLOOKUP(Y26,List167834567910[],2,FALSE))</f>
        <v>0</v>
      </c>
      <c r="BW26" s="160">
        <f>IF(Z26="---","",VLOOKUP(Z26,List167834567910[],2,FALSE))</f>
        <v>0</v>
      </c>
      <c r="BX26" s="160">
        <f>IF(AA26="---","",VLOOKUP(AA26,List167834567910[],2,FALSE))</f>
        <v>0</v>
      </c>
      <c r="BY26" s="160">
        <f>IF(AB26="---","",VLOOKUP(AB26,List167834567910[],2,FALSE))</f>
        <v>0.5</v>
      </c>
      <c r="BZ26" s="160">
        <f>IF(AC26="---","",VLOOKUP(AC26,List167834567910[],2,FALSE))</f>
        <v>1</v>
      </c>
      <c r="CA26" s="160" t="str">
        <f>IF(AD26="---","",VLOOKUP(AD26,List167834567910[],2,FALSE))</f>
        <v/>
      </c>
      <c r="CB26" s="160" t="str">
        <f>IF(AE26="---","",VLOOKUP(AE26,List167834567910[],2,FALSE))</f>
        <v/>
      </c>
      <c r="CC26" s="160" t="str">
        <f>IF(AF26="---","",VLOOKUP(AF26,List167834567910[],2,FALSE))</f>
        <v/>
      </c>
      <c r="CD26" s="160" t="str">
        <f>IF(AG26="---","",VLOOKUP(AG26,List167834567910[],2,FALSE))</f>
        <v/>
      </c>
      <c r="CE26" s="160" t="str">
        <f>IF(AH26="---","",VLOOKUP(AH26,List167834567910[],2,FALSE))</f>
        <v/>
      </c>
    </row>
    <row r="27" spans="2:83" s="8" customFormat="1">
      <c r="B27" s="380"/>
      <c r="C27" s="383"/>
      <c r="D27" s="384"/>
      <c r="E27" s="194" t="s">
        <v>166</v>
      </c>
      <c r="F27" s="194"/>
      <c r="G27" s="195"/>
      <c r="H27" s="36" t="s">
        <v>108</v>
      </c>
      <c r="I27" s="25" t="s">
        <v>109</v>
      </c>
      <c r="J27" s="25" t="s">
        <v>109</v>
      </c>
      <c r="K27" s="36" t="s">
        <v>109</v>
      </c>
      <c r="L27" s="36" t="s">
        <v>109</v>
      </c>
      <c r="M27" s="36" t="s">
        <v>109</v>
      </c>
      <c r="N27" s="36" t="s">
        <v>109</v>
      </c>
      <c r="O27" s="36" t="s">
        <v>109</v>
      </c>
      <c r="P27" s="36" t="s">
        <v>109</v>
      </c>
      <c r="Q27" s="36" t="s">
        <v>109</v>
      </c>
      <c r="R27" s="37" t="s">
        <v>109</v>
      </c>
      <c r="S27" s="1"/>
      <c r="T27" s="1"/>
      <c r="U27" s="1"/>
      <c r="V27" s="1"/>
      <c r="W27" s="1"/>
      <c r="X27" s="1"/>
      <c r="Y27" s="25" t="s">
        <v>108</v>
      </c>
      <c r="Z27" s="25" t="s">
        <v>110</v>
      </c>
      <c r="AA27" s="25" t="s">
        <v>110</v>
      </c>
      <c r="AB27" s="25" t="s">
        <v>110</v>
      </c>
      <c r="AC27" s="164" t="s">
        <v>110</v>
      </c>
      <c r="AD27" s="23" t="s">
        <v>109</v>
      </c>
      <c r="AE27" s="23" t="s">
        <v>109</v>
      </c>
      <c r="AF27" s="23" t="s">
        <v>109</v>
      </c>
      <c r="AG27" s="23" t="s">
        <v>109</v>
      </c>
      <c r="AH27" s="23" t="s">
        <v>109</v>
      </c>
      <c r="AK27" s="27" t="str">
        <f t="shared" si="6"/>
        <v/>
      </c>
      <c r="AL27" s="27" t="str">
        <f t="shared" si="6"/>
        <v/>
      </c>
      <c r="AM27" s="27" t="str">
        <f t="shared" si="6"/>
        <v/>
      </c>
      <c r="AN27" s="27" t="str">
        <f t="shared" si="6"/>
        <v/>
      </c>
      <c r="AO27" s="27" t="str">
        <f t="shared" si="6"/>
        <v/>
      </c>
      <c r="AP27" s="27" t="str">
        <f t="shared" si="5"/>
        <v/>
      </c>
      <c r="AQ27" s="27" t="str">
        <f t="shared" si="5"/>
        <v/>
      </c>
      <c r="AR27" s="27" t="str">
        <f t="shared" si="5"/>
        <v/>
      </c>
      <c r="AS27" s="27" t="str">
        <f t="shared" si="5"/>
        <v/>
      </c>
      <c r="AT27" s="27" t="str">
        <f t="shared" si="5"/>
        <v/>
      </c>
      <c r="AU27" s="1"/>
      <c r="AV27" s="28"/>
      <c r="AW27" s="29" t="s">
        <v>167</v>
      </c>
      <c r="AX27" s="30" t="str">
        <f t="shared" si="1"/>
        <v>60-79</v>
      </c>
      <c r="AY27" s="50">
        <f>VALUE(IF(AX27="---","",VLOOKUP(AX27,List167834567910[],2,FALSE)))</f>
        <v>0.5</v>
      </c>
      <c r="AZ27" s="1">
        <f t="shared" si="2"/>
        <v>0</v>
      </c>
      <c r="BA27" s="1" t="e">
        <f>VALUE(IF(AZ27="---","",VLOOKUP(AZ27,List167834567910[],2,FALSE)))</f>
        <v>#N/A</v>
      </c>
      <c r="BB27" s="1" t="str">
        <f t="shared" si="3"/>
        <v>---</v>
      </c>
      <c r="BC27" s="1" t="str">
        <f t="shared" si="4"/>
        <v>Pre-Assessment Year 0</v>
      </c>
      <c r="BD27" s="1"/>
      <c r="BE27" s="1"/>
      <c r="BF27" s="1"/>
      <c r="BG27" s="1"/>
      <c r="BH27" s="1"/>
      <c r="BI27" s="29" t="s">
        <v>167</v>
      </c>
      <c r="BJ27" s="160">
        <f>IF(H27="---","",VLOOKUP(H27,List167834567910[],2,FALSE))</f>
        <v>0.5</v>
      </c>
      <c r="BK27" s="160" t="str">
        <f>IF(I27="---","",VLOOKUP(I27,List167834567910[],2,FALSE))</f>
        <v/>
      </c>
      <c r="BL27" s="160" t="str">
        <f>IF(J27="---","",VLOOKUP(J27,List167834567910[],2,FALSE))</f>
        <v/>
      </c>
      <c r="BM27" s="160" t="str">
        <f>IF(K27="---","",VLOOKUP(K27,List167834567910[],2,FALSE))</f>
        <v/>
      </c>
      <c r="BN27" s="160" t="str">
        <f>IF(L27="---","",VLOOKUP(L27,List167834567910[],2,FALSE))</f>
        <v/>
      </c>
      <c r="BO27" s="160" t="str">
        <f>IF(M27="---","",VLOOKUP(M27,List167834567910[],2,FALSE))</f>
        <v/>
      </c>
      <c r="BP27" s="160" t="str">
        <f>IF(N27="---","",VLOOKUP(N27,List167834567910[],2,FALSE))</f>
        <v/>
      </c>
      <c r="BQ27" s="160" t="str">
        <f>IF(O27="---","",VLOOKUP(O27,List167834567910[],2,FALSE))</f>
        <v/>
      </c>
      <c r="BR27" s="160" t="str">
        <f>IF(P27="---","",VLOOKUP(P27,List167834567910[],2,FALSE))</f>
        <v/>
      </c>
      <c r="BS27" s="160" t="str">
        <f>IF(Q27="---","",VLOOKUP(Q27,List167834567910[],2,FALSE))</f>
        <v/>
      </c>
      <c r="BT27" s="160" t="str">
        <f>IF(R27="---","",VLOOKUP(R27,List167834567910[],2,FALSE))</f>
        <v/>
      </c>
      <c r="BU27" s="29" t="s">
        <v>167</v>
      </c>
      <c r="BV27" s="160">
        <f>IF(Y27="---","",VLOOKUP(Y27,List167834567910[],2,FALSE))</f>
        <v>0.5</v>
      </c>
      <c r="BW27" s="160">
        <f>IF(Z27="---","",VLOOKUP(Z27,List167834567910[],2,FALSE))</f>
        <v>1</v>
      </c>
      <c r="BX27" s="160">
        <f>IF(AA27="---","",VLOOKUP(AA27,List167834567910[],2,FALSE))</f>
        <v>1</v>
      </c>
      <c r="BY27" s="160">
        <f>IF(AB27="---","",VLOOKUP(AB27,List167834567910[],2,FALSE))</f>
        <v>1</v>
      </c>
      <c r="BZ27" s="160">
        <f>IF(AC27="---","",VLOOKUP(AC27,List167834567910[],2,FALSE))</f>
        <v>1</v>
      </c>
      <c r="CA27" s="160" t="str">
        <f>IF(AD27="---","",VLOOKUP(AD27,List167834567910[],2,FALSE))</f>
        <v/>
      </c>
      <c r="CB27" s="160" t="str">
        <f>IF(AE27="---","",VLOOKUP(AE27,List167834567910[],2,FALSE))</f>
        <v/>
      </c>
      <c r="CC27" s="160" t="str">
        <f>IF(AF27="---","",VLOOKUP(AF27,List167834567910[],2,FALSE))</f>
        <v/>
      </c>
      <c r="CD27" s="160" t="str">
        <f>IF(AG27="---","",VLOOKUP(AG27,List167834567910[],2,FALSE))</f>
        <v/>
      </c>
      <c r="CE27" s="160" t="str">
        <f>IF(AH27="---","",VLOOKUP(AH27,List167834567910[],2,FALSE))</f>
        <v/>
      </c>
    </row>
    <row r="28" spans="2:83" s="8" customFormat="1" ht="13.5" customHeight="1" thickBot="1">
      <c r="B28" s="350" t="s">
        <v>168</v>
      </c>
      <c r="C28" s="351"/>
      <c r="D28" s="351"/>
      <c r="E28" s="351"/>
      <c r="F28" s="351"/>
      <c r="G28" s="352"/>
      <c r="H28" s="38">
        <f>COUNTIF(Year0Range,BE4)</f>
        <v>5</v>
      </c>
      <c r="I28" s="38" t="str">
        <f>IF(COUNTIF(Year1Range,BE4)=0,"",COUNTIF(Year1Range,BE4))</f>
        <v/>
      </c>
      <c r="J28" s="38" t="str">
        <f>IF(COUNTIF(Year2Range,BE4)=0,"",COUNTIF(Year2Range,BE4))</f>
        <v/>
      </c>
      <c r="K28" s="38" t="str">
        <f>IF(COUNTIF(Year3Range,BE4)=0,"",COUNTIF(Year3Range,BE4))</f>
        <v/>
      </c>
      <c r="L28" s="38" t="str">
        <f>IF(COUNTIF(Year4Range,BE4)=0,"",COUNTIF(Year4Range,BE4))</f>
        <v/>
      </c>
      <c r="M28" s="38" t="str">
        <f>IF(COUNTIF(Year5Range,BE4)=0,"",COUNTIF(Year5Range,BE4))</f>
        <v/>
      </c>
      <c r="N28" s="38" t="str">
        <f>IF(COUNTIF(Year6Range,BE4)=0,"",COUNTIF(Year6Range,BE4))</f>
        <v/>
      </c>
      <c r="O28" s="38" t="str">
        <f>IF(COUNTIF(Year7Range,BE4)=0,"",COUNTIF(Year7Range,BE4))</f>
        <v/>
      </c>
      <c r="P28" s="38" t="str">
        <f>IF(COUNTIF(Year8Range,BE4)=0,"",COUNTIF(Year8Range,BE4))</f>
        <v/>
      </c>
      <c r="Q28" s="38" t="str">
        <f>IF(COUNTIF(Year9Range,BE4)=0,"",COUNTIF(Year9Range,BE4))</f>
        <v/>
      </c>
      <c r="R28" s="38" t="str">
        <f>IF(COUNTIF(Year10Range,BE4)=0,"",COUNTIF(Year10Range,BE4))</f>
        <v/>
      </c>
      <c r="S28" s="1"/>
      <c r="T28" s="1"/>
      <c r="U28" s="1"/>
      <c r="V28" s="1"/>
      <c r="W28" s="1"/>
      <c r="X28" s="1"/>
      <c r="Y28" s="38">
        <f>COUNTIF(Year1Expected,$BE$4)</f>
        <v>7</v>
      </c>
      <c r="Z28" s="38">
        <f>IF(COUNTIF(Year2Expected,$BE$4)=0,"",COUNTIF(Year2Expected,$BE$4))</f>
        <v>9</v>
      </c>
      <c r="AA28" s="38">
        <f>IF(COUNTIF(Year3Expected,$BE$4)=0,"",COUNTIF(Year3Expected,$BE$4))</f>
        <v>12</v>
      </c>
      <c r="AB28" s="38">
        <f>IF(COUNTIF(Year4Expected,$BE$4)=0,"",COUNTIF(Year4Expected,$BE$4))</f>
        <v>16</v>
      </c>
      <c r="AC28" s="38">
        <f>IF(COUNTIF(Year5Expected,$BE$4)=0,"",COUNTIF(Year5Expected,$BE$4))</f>
        <v>22</v>
      </c>
      <c r="AD28" s="38" t="str">
        <f>IF(COUNTIF(Year6Expected,$BE$4)=0,"",COUNTIF(Year6Expected,$BE$4))</f>
        <v/>
      </c>
      <c r="AE28" s="38" t="str">
        <f>IF(COUNTIF(Year7Expected,$BE$4)=0,"",COUNTIF(Year7Expected,$BE$4))</f>
        <v/>
      </c>
      <c r="AF28" s="38" t="str">
        <f>IF(COUNTIF(Year8Expected,$BE$4)=0,"",COUNTIF(Year8Expected,$BE$4))</f>
        <v/>
      </c>
      <c r="AG28" s="38" t="str">
        <f>IF(COUNTIF(Year9Expected,$BE$4)=0,"",COUNTIF(Year9Expected,$BE$4))</f>
        <v/>
      </c>
      <c r="AH28" s="38" t="str">
        <f>IF(COUNTIF(Year10Expected,$BE$4)=0,"",COUNTIF(Year10Expected,$BE$4))</f>
        <v/>
      </c>
      <c r="AK28" s="1"/>
      <c r="AL28" s="1"/>
      <c r="AM28" s="1"/>
      <c r="AN28" s="1"/>
      <c r="AO28" s="1"/>
      <c r="AP28" s="1"/>
      <c r="AQ28" s="1"/>
      <c r="AR28" s="1"/>
      <c r="AS28" s="1"/>
      <c r="AT28" s="1"/>
      <c r="AU28" s="1"/>
      <c r="AV28" s="1"/>
      <c r="AW28" s="1"/>
      <c r="AX28" s="1" t="str">
        <f>LOOKUP(2,1/(H31:R31&lt;&gt;""),H$2:R$2)</f>
        <v>Pre-Assessment Year 0</v>
      </c>
      <c r="AY28" s="1"/>
      <c r="AZ28" s="1" t="str">
        <f>AX28</f>
        <v>Pre-Assessment Year 0</v>
      </c>
      <c r="BA28" s="1"/>
      <c r="BB28" s="1"/>
      <c r="BC28" s="1"/>
      <c r="BD28" s="1"/>
      <c r="BE28" s="1"/>
      <c r="BF28" s="1"/>
      <c r="BG28" s="1"/>
      <c r="BH28" s="1"/>
      <c r="BI28" s="29" t="s">
        <v>169</v>
      </c>
      <c r="BJ28" s="161">
        <f t="shared" ref="BJ28:BT28" si="7">COUNTIF(BJ3:BJ27,1)</f>
        <v>5</v>
      </c>
      <c r="BK28" s="161">
        <f t="shared" si="7"/>
        <v>0</v>
      </c>
      <c r="BL28" s="161">
        <f t="shared" si="7"/>
        <v>0</v>
      </c>
      <c r="BM28" s="161">
        <f t="shared" si="7"/>
        <v>0</v>
      </c>
      <c r="BN28" s="161">
        <f t="shared" si="7"/>
        <v>0</v>
      </c>
      <c r="BO28" s="161">
        <f t="shared" si="7"/>
        <v>0</v>
      </c>
      <c r="BP28" s="161">
        <f t="shared" si="7"/>
        <v>0</v>
      </c>
      <c r="BQ28" s="161">
        <f t="shared" si="7"/>
        <v>0</v>
      </c>
      <c r="BR28" s="161">
        <f t="shared" si="7"/>
        <v>0</v>
      </c>
      <c r="BS28" s="161">
        <f t="shared" si="7"/>
        <v>0</v>
      </c>
      <c r="BT28" s="161">
        <f t="shared" si="7"/>
        <v>0</v>
      </c>
      <c r="BU28" s="29" t="s">
        <v>169</v>
      </c>
      <c r="BV28" s="162">
        <f t="shared" ref="BV28:CE28" si="8">COUNTIF(BV3:BV27,1)</f>
        <v>7</v>
      </c>
      <c r="BW28" s="162">
        <f t="shared" si="8"/>
        <v>9</v>
      </c>
      <c r="BX28" s="162">
        <f t="shared" si="8"/>
        <v>12</v>
      </c>
      <c r="BY28" s="162">
        <f t="shared" si="8"/>
        <v>16</v>
      </c>
      <c r="BZ28" s="162">
        <f t="shared" si="8"/>
        <v>22</v>
      </c>
      <c r="CA28" s="162">
        <f t="shared" si="8"/>
        <v>0</v>
      </c>
      <c r="CB28" s="162">
        <f t="shared" si="8"/>
        <v>0</v>
      </c>
      <c r="CC28" s="162">
        <f t="shared" si="8"/>
        <v>0</v>
      </c>
      <c r="CD28" s="162">
        <f t="shared" si="8"/>
        <v>0</v>
      </c>
      <c r="CE28" s="162">
        <f t="shared" si="8"/>
        <v>0</v>
      </c>
    </row>
    <row r="29" spans="2:83" s="8" customFormat="1" ht="13.5" customHeight="1" thickBot="1">
      <c r="B29" s="350" t="s">
        <v>170</v>
      </c>
      <c r="C29" s="351"/>
      <c r="D29" s="351"/>
      <c r="E29" s="351"/>
      <c r="F29" s="351"/>
      <c r="G29" s="352"/>
      <c r="H29" s="38">
        <f>COUNTIF(Year0Range,BE5)</f>
        <v>13</v>
      </c>
      <c r="I29" s="39" t="str">
        <f>IF(COUNTIF(Year1Range,BE5)=0,"",COUNTIF(Year1Range,BE5))</f>
        <v/>
      </c>
      <c r="J29" s="39" t="str">
        <f>IF(COUNTIF(Year2Range,BE5)=0,"",COUNTIF(Year2Range,BE5))</f>
        <v/>
      </c>
      <c r="K29" s="39" t="str">
        <f>IF(COUNTIF(Year3Range,BE5)=0,"",COUNTIF(Year3Range,BE5))</f>
        <v/>
      </c>
      <c r="L29" s="39" t="str">
        <f>IF(COUNTIF(Year4Range,BE5)=0,"",COUNTIF(Year4Range,BE5))</f>
        <v/>
      </c>
      <c r="M29" s="39" t="str">
        <f>IF(COUNTIF(Year5Range,BE5)=0,"",COUNTIF(Year5Range,BE5))</f>
        <v/>
      </c>
      <c r="N29" s="39" t="str">
        <f>IF(COUNTIF(Year6Range,BE5)=0,"",COUNTIF(Year6Range,BE5))</f>
        <v/>
      </c>
      <c r="O29" s="39" t="str">
        <f>IF(COUNTIF(Year7Range,BE5)=0,"",COUNTIF(Year7Range,BE5))</f>
        <v/>
      </c>
      <c r="P29" s="39" t="str">
        <f>IF(COUNTIF(Year8Range,BE5)=0,"",COUNTIF(Year8Range,BE5))</f>
        <v/>
      </c>
      <c r="Q29" s="39" t="str">
        <f>IF(COUNTIF(Year9Range,BE5)=0,"",COUNTIF(Year9Range,BE5))</f>
        <v/>
      </c>
      <c r="R29" s="39" t="str">
        <f>IF(COUNTIF(Year10Range,BE5)=0,"",COUNTIF(Year10Range,BE5))</f>
        <v/>
      </c>
      <c r="S29" s="1"/>
      <c r="T29" s="1"/>
      <c r="U29" s="1"/>
      <c r="V29" s="1"/>
      <c r="W29" s="1"/>
      <c r="X29" s="1"/>
      <c r="Y29" s="38">
        <f>COUNTIF(Year1Expected,$BE$5)</f>
        <v>13</v>
      </c>
      <c r="Z29" s="38">
        <f>IF(COUNTIF(Year2Expected,$BE$5)=0,"",COUNTIF(Year2Expected,$BE$5))</f>
        <v>13</v>
      </c>
      <c r="AA29" s="38">
        <f>IF(COUNTIF(Year3Expected,$BE$5)=0,"",COUNTIF(Year3Expected,$BE$5))</f>
        <v>11</v>
      </c>
      <c r="AB29" s="38">
        <f>IF(COUNTIF(Year4Expected,$BE$5)=0,"",COUNTIF(Year4Expected,$BE$5))</f>
        <v>9</v>
      </c>
      <c r="AC29" s="38">
        <f>IF(COUNTIF(Year5Expected,$BE$5)=0,"",COUNTIF(Year5Expected,$BE$5))</f>
        <v>3</v>
      </c>
      <c r="AD29" s="38" t="str">
        <f>IF(COUNTIF(Year6Expected,$BE$5)=0,"",COUNTIF(Year6Expected,$BE$5))</f>
        <v/>
      </c>
      <c r="AE29" s="38" t="str">
        <f>IF(COUNTIF(Year7Expected,$BE$5)=0,"",COUNTIF(Year7Expected,$BE$5))</f>
        <v/>
      </c>
      <c r="AF29" s="38" t="str">
        <f>IF(COUNTIF(Year8Expected,$BE$5)=0,"",COUNTIF(Year8Expected,$BE$5))</f>
        <v/>
      </c>
      <c r="AG29" s="38" t="str">
        <f>IF(COUNTIF(Year9Expected,$BE$5)=0,"",COUNTIF(Year9Expected,$BE$5))</f>
        <v/>
      </c>
      <c r="AH29" s="38" t="str">
        <f>IF(COUNTIF(Year10Expected,$BE$5)=0,"",COUNTIF(Year10Expected,$BE$5))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171</v>
      </c>
      <c r="BJ29" s="161">
        <f t="shared" ref="BJ29:BT29" si="9">COUNTIF(BJ3:BJ27,0.5)</f>
        <v>13</v>
      </c>
      <c r="BK29" s="161">
        <f t="shared" si="9"/>
        <v>0</v>
      </c>
      <c r="BL29" s="161">
        <f t="shared" si="9"/>
        <v>0</v>
      </c>
      <c r="BM29" s="161">
        <f t="shared" si="9"/>
        <v>0</v>
      </c>
      <c r="BN29" s="161">
        <f t="shared" si="9"/>
        <v>0</v>
      </c>
      <c r="BO29" s="161">
        <f t="shared" si="9"/>
        <v>0</v>
      </c>
      <c r="BP29" s="161">
        <f t="shared" si="9"/>
        <v>0</v>
      </c>
      <c r="BQ29" s="161">
        <f t="shared" si="9"/>
        <v>0</v>
      </c>
      <c r="BR29" s="161">
        <f t="shared" si="9"/>
        <v>0</v>
      </c>
      <c r="BS29" s="161">
        <f t="shared" si="9"/>
        <v>0</v>
      </c>
      <c r="BT29" s="161">
        <f t="shared" si="9"/>
        <v>0</v>
      </c>
      <c r="BU29" s="29" t="s">
        <v>171</v>
      </c>
      <c r="BV29" s="162">
        <f t="shared" ref="BV29:CE29" si="10">COUNTIF(BV3:BV27,0.5)</f>
        <v>13</v>
      </c>
      <c r="BW29" s="162">
        <f t="shared" si="10"/>
        <v>13</v>
      </c>
      <c r="BX29" s="162">
        <f t="shared" si="10"/>
        <v>11</v>
      </c>
      <c r="BY29" s="162">
        <f t="shared" si="10"/>
        <v>9</v>
      </c>
      <c r="BZ29" s="162">
        <f t="shared" si="10"/>
        <v>3</v>
      </c>
      <c r="CA29" s="162">
        <f t="shared" si="10"/>
        <v>0</v>
      </c>
      <c r="CB29" s="162">
        <f t="shared" si="10"/>
        <v>0</v>
      </c>
      <c r="CC29" s="162">
        <f t="shared" si="10"/>
        <v>0</v>
      </c>
      <c r="CD29" s="162">
        <f t="shared" si="10"/>
        <v>0</v>
      </c>
      <c r="CE29" s="162">
        <f t="shared" si="10"/>
        <v>0</v>
      </c>
    </row>
    <row r="30" spans="2:83" ht="13.5" customHeight="1" thickBot="1">
      <c r="B30" s="350" t="s">
        <v>172</v>
      </c>
      <c r="C30" s="351"/>
      <c r="D30" s="351"/>
      <c r="E30" s="351"/>
      <c r="F30" s="351"/>
      <c r="G30" s="352"/>
      <c r="H30" s="38">
        <f>COUNTIF(Year0Range,"*60")</f>
        <v>7</v>
      </c>
      <c r="I30" s="39" t="str">
        <f>IF(COUNTIF(Year1Range,"*60")=0,"",COUNTIF(Year1Range,"*60"))</f>
        <v/>
      </c>
      <c r="J30" s="39" t="str">
        <f>IF(COUNTIF(Year2Range,"*60")=0,"",COUNTIF(Year2Range,"*60"))</f>
        <v/>
      </c>
      <c r="K30" s="39" t="str">
        <f>IF(COUNTIF(Year3Range,"*60")=0,"",COUNTIF(Year3Range,"*60"))</f>
        <v/>
      </c>
      <c r="L30" s="39" t="str">
        <f>IF(COUNTIF(Year4Range,"*60")=0,"",COUNTIF(Year4Range,"*60"))</f>
        <v/>
      </c>
      <c r="M30" s="39" t="str">
        <f>IF(COUNTIF(Year5Range,"*60")=0,"",COUNTIF(Year5Range,"*60"))</f>
        <v/>
      </c>
      <c r="N30" s="39" t="str">
        <f>IF(COUNTIF(Year6Range,"*60")=0,"",COUNTIF(Year6Range,"*60"))</f>
        <v/>
      </c>
      <c r="O30" s="39" t="str">
        <f>IF(COUNTIF(Year7Range,"*60")=0,"",COUNTIF(Year7Range,"*60"))</f>
        <v/>
      </c>
      <c r="P30" s="39" t="str">
        <f>IF(COUNTIF(Year8Range,"*60")=0,"",COUNTIF(Year8Range,"*60"))</f>
        <v/>
      </c>
      <c r="Q30" s="39" t="str">
        <f>IF(COUNTIF(Year9Range,"*60")=0,"",COUNTIF(Year9Range,"*60"))</f>
        <v/>
      </c>
      <c r="R30" s="39" t="str">
        <f>IF(COUNTIF(Year10Range,"*60")=0,"",COUNTIF(Year10Range,"*60"))</f>
        <v/>
      </c>
      <c r="Y30" s="38">
        <f>COUNTIF(Year1Expected,"*60")</f>
        <v>5</v>
      </c>
      <c r="Z30" s="38">
        <f>IF(COUNTIF(Year2Expected,"*60")=0,"",COUNTIF(Year2Expected,"*60"))</f>
        <v>3</v>
      </c>
      <c r="AA30" s="38">
        <f>IF(COUNTIF(Year3Expected,"*60")=0,"",COUNTIF(Year3Expected,"*60"))</f>
        <v>2</v>
      </c>
      <c r="AB30" s="38" t="str">
        <f>IF(COUNTIF(Year4Expected,"*60")=0,"",COUNTIF(Year4Expected,"*60"))</f>
        <v/>
      </c>
      <c r="AC30" s="38" t="str">
        <f>IF(COUNTIF(Year5Expected,"*60")=0,"",COUNTIF(Year5Expected,"*60"))</f>
        <v/>
      </c>
      <c r="AD30" s="38" t="str">
        <f>IF(COUNTIF(Year6Expected,"*60")=0,"",COUNTIF(Year6Expected,"*60"))</f>
        <v/>
      </c>
      <c r="AE30" s="38" t="str">
        <f>IF(COUNTIF(Year7Expected,"*60")=0,"",COUNTIF(Year7Expected,"*60"))</f>
        <v/>
      </c>
      <c r="AF30" s="38" t="str">
        <f>IF(COUNTIF(Year8Expected,"*60")=0,"",COUNTIF(Year8Expected,"*60"))</f>
        <v/>
      </c>
      <c r="AG30" s="38" t="str">
        <f>IF(COUNTIF(Year9Expected,"*60")=0,"",COUNTIF(Year9Expected,"*60"))</f>
        <v/>
      </c>
      <c r="AH30" s="38" t="str">
        <f>IF(COUNTIF(Year10Expected,"*60")=0,"",COUNTIF(Year10Expected,"*60"))</f>
        <v/>
      </c>
      <c r="BI30" s="29" t="s">
        <v>173</v>
      </c>
      <c r="BJ30" s="161">
        <f t="shared" ref="BJ30:BT30" si="11">COUNTIF(BJ3:BJ27,0)</f>
        <v>7</v>
      </c>
      <c r="BK30" s="161">
        <f t="shared" si="11"/>
        <v>0</v>
      </c>
      <c r="BL30" s="161">
        <f t="shared" si="11"/>
        <v>0</v>
      </c>
      <c r="BM30" s="161">
        <f t="shared" si="11"/>
        <v>0</v>
      </c>
      <c r="BN30" s="161">
        <f t="shared" si="11"/>
        <v>0</v>
      </c>
      <c r="BO30" s="161">
        <f t="shared" si="11"/>
        <v>0</v>
      </c>
      <c r="BP30" s="161">
        <f t="shared" si="11"/>
        <v>0</v>
      </c>
      <c r="BQ30" s="161">
        <f t="shared" si="11"/>
        <v>0</v>
      </c>
      <c r="BR30" s="161">
        <f t="shared" si="11"/>
        <v>0</v>
      </c>
      <c r="BS30" s="161">
        <f t="shared" si="11"/>
        <v>0</v>
      </c>
      <c r="BT30" s="161">
        <f t="shared" si="11"/>
        <v>0</v>
      </c>
      <c r="BU30" s="29" t="s">
        <v>173</v>
      </c>
      <c r="BV30" s="162">
        <f t="shared" ref="BV30:CE30" si="12">COUNTIF(BV3:BV27,0)</f>
        <v>5</v>
      </c>
      <c r="BW30" s="162">
        <f t="shared" si="12"/>
        <v>3</v>
      </c>
      <c r="BX30" s="162">
        <f t="shared" si="12"/>
        <v>2</v>
      </c>
      <c r="BY30" s="162">
        <f t="shared" si="12"/>
        <v>0</v>
      </c>
      <c r="BZ30" s="162">
        <f t="shared" si="12"/>
        <v>0</v>
      </c>
      <c r="CA30" s="162">
        <f t="shared" si="12"/>
        <v>0</v>
      </c>
      <c r="CB30" s="162">
        <f t="shared" si="12"/>
        <v>0</v>
      </c>
      <c r="CC30" s="162">
        <f t="shared" si="12"/>
        <v>0</v>
      </c>
      <c r="CD30" s="162">
        <f t="shared" si="12"/>
        <v>0</v>
      </c>
      <c r="CE30" s="162">
        <f t="shared" si="12"/>
        <v>0</v>
      </c>
    </row>
    <row r="31" spans="2:83" ht="13.5" customHeight="1" thickBot="1">
      <c r="B31" s="353" t="s">
        <v>174</v>
      </c>
      <c r="C31" s="354"/>
      <c r="D31" s="354"/>
      <c r="E31" s="354"/>
      <c r="F31" s="355"/>
      <c r="G31" s="191"/>
      <c r="H31" s="40">
        <f t="shared" ref="H31:R31" si="13">IF(ISERROR(AVERAGE(BJ21:BJ27,BJ9:BJ20, BJ3:BJ8)),"",AVERAGE(BJ21:BJ27,BJ9:BJ20, BJ3:BJ8))</f>
        <v>0.46</v>
      </c>
      <c r="I31" s="40" t="str">
        <f t="shared" si="13"/>
        <v/>
      </c>
      <c r="J31" s="40" t="str">
        <f t="shared" si="13"/>
        <v/>
      </c>
      <c r="K31" s="40" t="str">
        <f t="shared" si="13"/>
        <v/>
      </c>
      <c r="L31" s="40" t="str">
        <f t="shared" si="13"/>
        <v/>
      </c>
      <c r="M31" s="40" t="str">
        <f t="shared" si="13"/>
        <v/>
      </c>
      <c r="N31" s="40" t="str">
        <f t="shared" si="13"/>
        <v/>
      </c>
      <c r="O31" s="40" t="str">
        <f t="shared" si="13"/>
        <v/>
      </c>
      <c r="P31" s="40" t="str">
        <f t="shared" si="13"/>
        <v/>
      </c>
      <c r="Q31" s="40" t="str">
        <f t="shared" si="13"/>
        <v/>
      </c>
      <c r="R31" s="40" t="str">
        <f t="shared" si="13"/>
        <v/>
      </c>
      <c r="Y31" s="40">
        <f t="shared" ref="Y31:AH31" si="14">IF(ISERROR(AVERAGE(BV21:BV27,BV9:BV20, BV3:BV8)),"",AVERAGE(BV21:BV27,BV9:BV20, BV3:BV8))</f>
        <v>0.54</v>
      </c>
      <c r="Z31" s="40">
        <f t="shared" si="14"/>
        <v>0.62</v>
      </c>
      <c r="AA31" s="40">
        <f t="shared" si="14"/>
        <v>0.7</v>
      </c>
      <c r="AB31" s="40">
        <f t="shared" si="14"/>
        <v>0.82</v>
      </c>
      <c r="AC31" s="40">
        <f t="shared" si="14"/>
        <v>0.94</v>
      </c>
      <c r="AD31" s="40" t="str">
        <f t="shared" si="14"/>
        <v/>
      </c>
      <c r="AE31" s="40" t="str">
        <f t="shared" si="14"/>
        <v/>
      </c>
      <c r="AF31" s="40" t="str">
        <f t="shared" si="14"/>
        <v/>
      </c>
      <c r="AG31" s="40" t="str">
        <f t="shared" si="14"/>
        <v/>
      </c>
      <c r="AH31" s="40" t="str">
        <f t="shared" si="14"/>
        <v/>
      </c>
      <c r="AI31" s="1"/>
      <c r="AJ31" s="1"/>
      <c r="BB31" s="41"/>
      <c r="BC31" s="41"/>
      <c r="BD31" s="41"/>
      <c r="BE31" s="41"/>
      <c r="BG31" s="8"/>
      <c r="BH31" s="8"/>
      <c r="BI31" s="29" t="s">
        <v>174</v>
      </c>
      <c r="BJ31" s="42">
        <f t="shared" ref="BJ31:BT31" si="15">IF(ISERROR(AVERAGE(BJ21:BJ27,BJ9:BJ20,BJ3:BJ8)),"",(AVERAGE(BJ21:BJ27,BJ9:BJ20,BJ3:BJ8)))</f>
        <v>0.46</v>
      </c>
      <c r="BK31" s="42" t="str">
        <f t="shared" si="15"/>
        <v/>
      </c>
      <c r="BL31" s="42" t="str">
        <f t="shared" si="15"/>
        <v/>
      </c>
      <c r="BM31" s="42" t="str">
        <f t="shared" si="15"/>
        <v/>
      </c>
      <c r="BN31" s="42" t="str">
        <f t="shared" si="15"/>
        <v/>
      </c>
      <c r="BO31" s="42" t="str">
        <f t="shared" si="15"/>
        <v/>
      </c>
      <c r="BP31" s="42" t="str">
        <f t="shared" si="15"/>
        <v/>
      </c>
      <c r="BQ31" s="42" t="str">
        <f t="shared" si="15"/>
        <v/>
      </c>
      <c r="BR31" s="42" t="str">
        <f t="shared" si="15"/>
        <v/>
      </c>
      <c r="BS31" s="42" t="str">
        <f t="shared" si="15"/>
        <v/>
      </c>
      <c r="BT31" s="42" t="str">
        <f t="shared" si="15"/>
        <v/>
      </c>
      <c r="BU31" s="29" t="s">
        <v>174</v>
      </c>
      <c r="BV31" s="42">
        <f t="shared" ref="BV31:CE31" si="16">IF(ISERROR(AVERAGE(BV21:BV27,BV9:BV20,BV3:BV8)),"",(AVERAGE(BV21:BV27,BV9:BV20,BV3:BV8)))</f>
        <v>0.54</v>
      </c>
      <c r="BW31" s="42">
        <f t="shared" si="16"/>
        <v>0.62</v>
      </c>
      <c r="BX31" s="42">
        <f t="shared" si="16"/>
        <v>0.7</v>
      </c>
      <c r="BY31" s="42">
        <f t="shared" si="16"/>
        <v>0.82</v>
      </c>
      <c r="BZ31" s="42">
        <f t="shared" si="16"/>
        <v>0.94</v>
      </c>
      <c r="CA31" s="42" t="str">
        <f t="shared" si="16"/>
        <v/>
      </c>
      <c r="CB31" s="42" t="str">
        <f t="shared" si="16"/>
        <v/>
      </c>
      <c r="CC31" s="42" t="str">
        <f t="shared" si="16"/>
        <v/>
      </c>
      <c r="CD31" s="42" t="str">
        <f t="shared" si="16"/>
        <v/>
      </c>
      <c r="CE31" s="42" t="str">
        <f t="shared" si="16"/>
        <v/>
      </c>
    </row>
    <row r="32" spans="2:83" ht="13.5" customHeight="1" thickBot="1">
      <c r="B32" s="43"/>
      <c r="C32" s="43"/>
      <c r="D32" s="44"/>
      <c r="E32" s="44"/>
      <c r="F32" s="44"/>
      <c r="G32" s="44"/>
      <c r="H32" s="44"/>
      <c r="I32" s="44"/>
      <c r="J32" s="44"/>
      <c r="K32" s="44"/>
      <c r="L32" s="44"/>
      <c r="M32" s="44"/>
      <c r="N32" s="44"/>
      <c r="O32" s="44"/>
      <c r="P32" s="44"/>
      <c r="AA32" s="44"/>
      <c r="AD32" s="44"/>
      <c r="AE32" s="44"/>
      <c r="AF32" s="44"/>
      <c r="AG32" s="44"/>
      <c r="AH32" s="44"/>
      <c r="AI32" s="44"/>
      <c r="AJ32" s="44"/>
      <c r="AX32" s="45" t="s">
        <v>110</v>
      </c>
      <c r="AY32" s="46" t="s">
        <v>108</v>
      </c>
      <c r="AZ32" s="47" t="s">
        <v>116</v>
      </c>
      <c r="BA32" s="1" t="s">
        <v>175</v>
      </c>
      <c r="BI32" s="29" t="s">
        <v>176</v>
      </c>
      <c r="BJ32" s="48">
        <f t="shared" ref="BJ32:BT32" si="17">IF(ISERROR(AVERAGE(BJ3:BJ8)),"",(AVERAGE(BJ3:BJ8)))</f>
        <v>0.16666666666666666</v>
      </c>
      <c r="BK32" s="48" t="str">
        <f t="shared" si="17"/>
        <v/>
      </c>
      <c r="BL32" s="48" t="str">
        <f t="shared" si="17"/>
        <v/>
      </c>
      <c r="BM32" s="48" t="str">
        <f t="shared" si="17"/>
        <v/>
      </c>
      <c r="BN32" s="48" t="str">
        <f t="shared" si="17"/>
        <v/>
      </c>
      <c r="BO32" s="48" t="str">
        <f t="shared" si="17"/>
        <v/>
      </c>
      <c r="BP32" s="48" t="str">
        <f t="shared" si="17"/>
        <v/>
      </c>
      <c r="BQ32" s="48" t="str">
        <f t="shared" si="17"/>
        <v/>
      </c>
      <c r="BR32" s="48" t="str">
        <f t="shared" si="17"/>
        <v/>
      </c>
      <c r="BS32" s="48" t="str">
        <f t="shared" si="17"/>
        <v/>
      </c>
      <c r="BT32" s="48" t="str">
        <f t="shared" si="17"/>
        <v/>
      </c>
      <c r="BU32" s="29" t="s">
        <v>176</v>
      </c>
      <c r="BV32" s="48">
        <f t="shared" ref="BV32:CE32" si="18">IF(ISERROR(AVERAGE(BV3:BV8)),"",(AVERAGE(BV3:BV8)))</f>
        <v>0.16666666666666666</v>
      </c>
      <c r="BW32" s="48">
        <f t="shared" si="18"/>
        <v>0.41666666666666669</v>
      </c>
      <c r="BX32" s="48">
        <f t="shared" si="18"/>
        <v>0.66666666666666663</v>
      </c>
      <c r="BY32" s="48">
        <f t="shared" si="18"/>
        <v>0.75</v>
      </c>
      <c r="BZ32" s="48">
        <f t="shared" si="18"/>
        <v>0.91666666666666663</v>
      </c>
      <c r="CA32" s="48" t="str">
        <f t="shared" si="18"/>
        <v/>
      </c>
      <c r="CB32" s="48" t="str">
        <f t="shared" si="18"/>
        <v/>
      </c>
      <c r="CC32" s="48" t="str">
        <f t="shared" si="18"/>
        <v/>
      </c>
      <c r="CD32" s="48" t="str">
        <f t="shared" si="18"/>
        <v/>
      </c>
      <c r="CE32" s="48" t="str">
        <f t="shared" si="18"/>
        <v/>
      </c>
    </row>
    <row r="33" spans="2:83" ht="15.75" thickBot="1">
      <c r="B33" s="356" t="s">
        <v>177</v>
      </c>
      <c r="C33" s="356"/>
      <c r="M33" s="44"/>
      <c r="N33" s="44"/>
      <c r="O33" s="44"/>
      <c r="P33" s="44"/>
      <c r="AA33" s="44"/>
      <c r="AD33" s="44"/>
      <c r="AE33" s="44"/>
      <c r="AF33" s="44"/>
      <c r="AG33" s="44"/>
      <c r="AH33" s="44"/>
      <c r="AI33" s="44"/>
      <c r="AJ33" s="44"/>
      <c r="AW33" s="49" t="s">
        <v>178</v>
      </c>
      <c r="AX33" s="50">
        <f>COUNTIF(AY3:AY8,BF4)</f>
        <v>0</v>
      </c>
      <c r="AY33" s="50">
        <f>VALUE(COUNTIF(AY3:AY8,BF5))</f>
        <v>2</v>
      </c>
      <c r="AZ33" s="50">
        <f>VALUE(COUNTIF(AY3:AY8,0))</f>
        <v>4</v>
      </c>
      <c r="BA33" s="50">
        <f>AVERAGEIF(AY3:AY8,"&gt;=0")</f>
        <v>0.16666666666666666</v>
      </c>
      <c r="BI33" s="29" t="s">
        <v>179</v>
      </c>
      <c r="BJ33" s="51">
        <f t="shared" ref="BJ33:BT33" si="19">IF(ISERROR(AVERAGE(BJ9:BJ20)),"",(AVERAGE(BJ9:BJ20)))</f>
        <v>0.5</v>
      </c>
      <c r="BK33" s="51" t="str">
        <f t="shared" si="19"/>
        <v/>
      </c>
      <c r="BL33" s="51" t="str">
        <f t="shared" si="19"/>
        <v/>
      </c>
      <c r="BM33" s="51" t="str">
        <f t="shared" si="19"/>
        <v/>
      </c>
      <c r="BN33" s="51" t="str">
        <f t="shared" si="19"/>
        <v/>
      </c>
      <c r="BO33" s="51" t="str">
        <f t="shared" si="19"/>
        <v/>
      </c>
      <c r="BP33" s="51" t="str">
        <f t="shared" si="19"/>
        <v/>
      </c>
      <c r="BQ33" s="51" t="str">
        <f t="shared" si="19"/>
        <v/>
      </c>
      <c r="BR33" s="51" t="str">
        <f t="shared" si="19"/>
        <v/>
      </c>
      <c r="BS33" s="51" t="str">
        <f t="shared" si="19"/>
        <v/>
      </c>
      <c r="BT33" s="51" t="str">
        <f t="shared" si="19"/>
        <v/>
      </c>
      <c r="BU33" s="29" t="s">
        <v>179</v>
      </c>
      <c r="BV33" s="51">
        <f t="shared" ref="BV33:CE33" si="20">IF(ISERROR(AVERAGE(BV9:BV20)),"",(AVERAGE(BV9:BV20)))</f>
        <v>0.66666666666666663</v>
      </c>
      <c r="BW33" s="51">
        <f t="shared" si="20"/>
        <v>0.66666666666666663</v>
      </c>
      <c r="BX33" s="51">
        <f t="shared" si="20"/>
        <v>0.70833333333333337</v>
      </c>
      <c r="BY33" s="51">
        <f t="shared" si="20"/>
        <v>0.83333333333333337</v>
      </c>
      <c r="BZ33" s="51">
        <f t="shared" si="20"/>
        <v>0.95833333333333337</v>
      </c>
      <c r="CA33" s="51" t="str">
        <f t="shared" si="20"/>
        <v/>
      </c>
      <c r="CB33" s="51" t="str">
        <f t="shared" si="20"/>
        <v/>
      </c>
      <c r="CC33" s="51" t="str">
        <f t="shared" si="20"/>
        <v/>
      </c>
      <c r="CD33" s="51" t="str">
        <f t="shared" si="20"/>
        <v/>
      </c>
      <c r="CE33" s="51" t="str">
        <f t="shared" si="20"/>
        <v/>
      </c>
    </row>
    <row r="34" spans="2:83" ht="13.5" customHeight="1" thickBot="1">
      <c r="B34" s="356"/>
      <c r="C34" s="356"/>
      <c r="D34" s="52"/>
      <c r="E34" s="52"/>
      <c r="F34" s="8"/>
      <c r="G34" s="8"/>
      <c r="AW34" s="49" t="s">
        <v>180</v>
      </c>
      <c r="AX34" s="50">
        <f>COUNTIF(AY9:AY20,BF4)</f>
        <v>2</v>
      </c>
      <c r="AY34" s="50">
        <f>VALUE(COUNTIF(AY9:AY20,BF5))</f>
        <v>8</v>
      </c>
      <c r="AZ34" s="50">
        <f>VALUE(COUNTIF(AY9:AY20,0))</f>
        <v>2</v>
      </c>
      <c r="BA34" s="50">
        <f>AVERAGEIF(AY9:AY20,"&gt;=0")</f>
        <v>0.5</v>
      </c>
      <c r="BI34" s="29" t="s">
        <v>181</v>
      </c>
      <c r="BJ34" s="53">
        <f>IF(ISERROR(AVERAGE(BJ21:BJ27)),"",(AVERAGE(BJ21:BJ27)))</f>
        <v>0.6428571428571429</v>
      </c>
      <c r="BK34" s="53" t="str">
        <f t="shared" ref="BK34:BT34" si="21">IF(ISERROR(AVERAGE(BK21:BK27)),"",(AVERAGE(BK21:BK27)))</f>
        <v/>
      </c>
      <c r="BL34" s="53" t="str">
        <f t="shared" si="21"/>
        <v/>
      </c>
      <c r="BM34" s="53" t="str">
        <f t="shared" si="21"/>
        <v/>
      </c>
      <c r="BN34" s="53" t="str">
        <f t="shared" si="21"/>
        <v/>
      </c>
      <c r="BO34" s="53" t="str">
        <f t="shared" si="21"/>
        <v/>
      </c>
      <c r="BP34" s="53" t="str">
        <f t="shared" si="21"/>
        <v/>
      </c>
      <c r="BQ34" s="53" t="str">
        <f t="shared" si="21"/>
        <v/>
      </c>
      <c r="BR34" s="53" t="str">
        <f t="shared" si="21"/>
        <v/>
      </c>
      <c r="BS34" s="53" t="str">
        <f t="shared" si="21"/>
        <v/>
      </c>
      <c r="BT34" s="53" t="str">
        <f t="shared" si="21"/>
        <v/>
      </c>
      <c r="BU34" s="29" t="s">
        <v>181</v>
      </c>
      <c r="BV34" s="53">
        <f t="shared" ref="BV34:CE34" si="22">IF(ISERROR(AVERAGE(BV21:BV27)),"",(AVERAGE(BV21:BV27)))</f>
        <v>0.6428571428571429</v>
      </c>
      <c r="BW34" s="53">
        <f t="shared" si="22"/>
        <v>0.7142857142857143</v>
      </c>
      <c r="BX34" s="53">
        <f t="shared" si="22"/>
        <v>0.7142857142857143</v>
      </c>
      <c r="BY34" s="53">
        <f t="shared" si="22"/>
        <v>0.8571428571428571</v>
      </c>
      <c r="BZ34" s="53">
        <f t="shared" si="22"/>
        <v>0.9285714285714286</v>
      </c>
      <c r="CA34" s="53" t="str">
        <f t="shared" si="22"/>
        <v/>
      </c>
      <c r="CB34" s="53" t="str">
        <f t="shared" si="22"/>
        <v/>
      </c>
      <c r="CC34" s="53" t="str">
        <f t="shared" si="22"/>
        <v/>
      </c>
      <c r="CD34" s="53" t="str">
        <f t="shared" si="22"/>
        <v/>
      </c>
      <c r="CE34" s="53" t="str">
        <f t="shared" si="22"/>
        <v/>
      </c>
    </row>
    <row r="35" spans="2:83" ht="22.9" customHeight="1">
      <c r="B35" s="357" t="s">
        <v>182</v>
      </c>
      <c r="C35" s="358"/>
      <c r="D35" s="358"/>
      <c r="E35" s="358"/>
      <c r="F35" s="358"/>
      <c r="G35" s="358"/>
      <c r="H35" s="358"/>
      <c r="I35" s="358"/>
      <c r="J35" s="358"/>
      <c r="K35" s="359"/>
      <c r="AW35" s="49" t="s">
        <v>183</v>
      </c>
      <c r="AX35" s="50">
        <f>COUNTIF(AY21:AY27,BF4)</f>
        <v>3</v>
      </c>
      <c r="AY35" s="50">
        <f>COUNTIF(AY21:AY27,BF5)</f>
        <v>3</v>
      </c>
      <c r="AZ35" s="50">
        <f>VALUE(COUNTIF(AY21:AY27,0))</f>
        <v>1</v>
      </c>
      <c r="BA35" s="50">
        <f>AVERAGEIF(AY21:AY27,"&gt;=0")</f>
        <v>0.6428571428571429</v>
      </c>
      <c r="BG35" s="8"/>
      <c r="BH35" s="8"/>
      <c r="BI35" s="8"/>
      <c r="BJ35" s="8"/>
      <c r="BK35" s="8"/>
      <c r="BO35" s="1"/>
      <c r="BP35" s="1"/>
      <c r="BQ35" s="1"/>
      <c r="BR35" s="1"/>
      <c r="BS35" s="1"/>
      <c r="BT35" s="1"/>
      <c r="CB35" s="1"/>
    </row>
    <row r="36" spans="2:83" ht="21" customHeight="1">
      <c r="B36" s="360" t="s">
        <v>9</v>
      </c>
      <c r="C36" s="361"/>
      <c r="D36" s="362"/>
      <c r="E36" s="363" t="s">
        <v>10</v>
      </c>
      <c r="F36" s="364"/>
      <c r="G36" s="364"/>
      <c r="H36" s="365"/>
      <c r="I36" s="363" t="s">
        <v>11</v>
      </c>
      <c r="J36" s="364"/>
      <c r="K36" s="365"/>
      <c r="AW36" s="1" t="s">
        <v>184</v>
      </c>
      <c r="AX36" s="50">
        <f>VALUE(SUM(AX33:AX35))</f>
        <v>5</v>
      </c>
      <c r="AY36" s="50">
        <f>VALUE(SUM(AY33:AY35))</f>
        <v>13</v>
      </c>
      <c r="AZ36" s="50">
        <f>VALUE(SUM(AZ33:AZ35))</f>
        <v>7</v>
      </c>
      <c r="BA36" s="50">
        <f>AVERAGEIF(AY3:AY27,"&gt;=0")</f>
        <v>0.46</v>
      </c>
    </row>
    <row r="37" spans="2:83" ht="22.15" customHeight="1">
      <c r="B37" s="366"/>
      <c r="C37" s="367"/>
      <c r="D37" s="368"/>
      <c r="E37" s="431"/>
      <c r="F37" s="432"/>
      <c r="G37" s="432"/>
      <c r="H37" s="433"/>
      <c r="I37" s="369"/>
      <c r="J37" s="432"/>
      <c r="K37" s="433"/>
      <c r="AW37" s="49" t="s">
        <v>185</v>
      </c>
      <c r="BA37" s="50">
        <f>IF(ISERROR(AVERAGE(AY21:AY27,AY9:AY20,AY3:AY8)),"",(AVERAGE(AY21:AY27,AY9:AY20,AY3:AY8)))</f>
        <v>0.46</v>
      </c>
      <c r="BK37" s="8"/>
      <c r="CB37" s="1"/>
    </row>
    <row r="38" spans="2:83">
      <c r="B38" s="8"/>
      <c r="C38" s="8"/>
      <c r="D38" s="8"/>
      <c r="E38" s="8"/>
      <c r="F38" s="8"/>
      <c r="G38" s="8"/>
      <c r="AK38" s="49"/>
      <c r="AX38" s="45" t="s">
        <v>110</v>
      </c>
      <c r="AY38" s="46" t="s">
        <v>108</v>
      </c>
      <c r="AZ38" s="47" t="s">
        <v>116</v>
      </c>
      <c r="BA38" s="1" t="s">
        <v>175</v>
      </c>
      <c r="BK38" s="8"/>
      <c r="CB38" s="1"/>
    </row>
    <row r="39" spans="2:83" ht="19.149999999999999" customHeight="1">
      <c r="B39" s="140" t="s">
        <v>186</v>
      </c>
      <c r="C39" s="54"/>
      <c r="D39" s="55"/>
      <c r="E39" s="55"/>
      <c r="F39" s="55"/>
      <c r="G39" s="55"/>
      <c r="H39" s="55"/>
      <c r="AW39" s="49" t="s">
        <v>187</v>
      </c>
      <c r="AX39" s="50">
        <f>COUNTIF(BA3:BA8,BF4)</f>
        <v>0</v>
      </c>
      <c r="AY39" s="50">
        <f>COUNTIF(BA3:BA8,BF5)</f>
        <v>0</v>
      </c>
      <c r="AZ39" s="50">
        <f>COUNTIF(BA3:BA8,0)</f>
        <v>0</v>
      </c>
      <c r="BA39" s="50">
        <f>AVERAGEIF(AY9:AY11,"&gt;=0")</f>
        <v>0.66666666666666663</v>
      </c>
      <c r="BK39" s="8"/>
      <c r="CB39" s="1"/>
    </row>
    <row r="40" spans="2:83" ht="17.25" thickBot="1">
      <c r="B40" s="95" t="s">
        <v>188</v>
      </c>
      <c r="C40" s="95"/>
      <c r="D40" s="56" t="str">
        <f>_xlfn.IFNA(AX28,"")</f>
        <v>Pre-Assessment Year 0</v>
      </c>
      <c r="E40" s="56"/>
      <c r="F40" s="55"/>
      <c r="G40" s="57"/>
      <c r="H40" s="57"/>
      <c r="AW40" s="49" t="s">
        <v>189</v>
      </c>
      <c r="AX40" s="50">
        <f>COUNTIF(BA9:BA20,BF4)</f>
        <v>0</v>
      </c>
      <c r="AY40" s="50">
        <f>COUNTIF(BA9:BA20,BF5)</f>
        <v>0</v>
      </c>
      <c r="AZ40" s="50">
        <f>COUNTIF(BA9:BA20,0)</f>
        <v>0</v>
      </c>
      <c r="BA40" s="50" t="e">
        <f>AVERAGEIF(BA9:BA20,"&gt;=0")</f>
        <v>#DIV/0!</v>
      </c>
      <c r="BK40" s="8"/>
      <c r="CB40" s="1"/>
    </row>
    <row r="41" spans="2:83" ht="16.5">
      <c r="B41" s="58"/>
      <c r="C41" s="59"/>
      <c r="D41" s="135" t="s">
        <v>190</v>
      </c>
      <c r="E41" s="136"/>
      <c r="F41" s="137" t="s">
        <v>191</v>
      </c>
      <c r="G41" s="138"/>
      <c r="H41" s="137" t="s">
        <v>192</v>
      </c>
      <c r="I41" s="138"/>
      <c r="J41" s="137" t="s">
        <v>193</v>
      </c>
      <c r="K41" s="139"/>
      <c r="AW41" s="49" t="s">
        <v>194</v>
      </c>
      <c r="AX41" s="50">
        <f>COUNTIF(BA21:BA27,BF4)</f>
        <v>0</v>
      </c>
      <c r="AY41" s="50">
        <f>COUNTIF(BA21:BA27,BF5)</f>
        <v>0</v>
      </c>
      <c r="AZ41" s="50">
        <f>COUNTIF(BA21:BA27,0)</f>
        <v>0</v>
      </c>
      <c r="BA41" s="50" t="e">
        <f>AVERAGEIF(BA21:BA27,"&gt;=0")</f>
        <v>#DIV/0!</v>
      </c>
      <c r="BK41" s="8"/>
      <c r="CB41" s="1"/>
    </row>
    <row r="42" spans="2:83" ht="16.5">
      <c r="B42" s="93" t="s">
        <v>195</v>
      </c>
      <c r="C42" s="94"/>
      <c r="D42" s="106"/>
      <c r="E42" s="107"/>
      <c r="F42" s="110" t="s">
        <v>196</v>
      </c>
      <c r="G42" s="112"/>
      <c r="H42" s="110" t="s">
        <v>196</v>
      </c>
      <c r="I42" s="112"/>
      <c r="J42" s="110" t="s">
        <v>196</v>
      </c>
      <c r="K42" s="111"/>
      <c r="AW42" s="1" t="s">
        <v>197</v>
      </c>
      <c r="AX42" s="50">
        <f>SUM(AX39:AX41)</f>
        <v>0</v>
      </c>
      <c r="AY42" s="50">
        <f>SUM(AY39:AY41)</f>
        <v>0</v>
      </c>
      <c r="AZ42" s="50">
        <f>SUM(AZ39:AZ41)</f>
        <v>0</v>
      </c>
      <c r="BA42" s="50"/>
      <c r="BK42" s="8"/>
      <c r="CB42" s="1"/>
    </row>
    <row r="43" spans="2:83" ht="16.5">
      <c r="B43" s="104" t="str">
        <f>BE4</f>
        <v>≥80</v>
      </c>
      <c r="C43" s="105"/>
      <c r="D43" s="108">
        <f>IF(AX36=0,NA(),AX36)</f>
        <v>5</v>
      </c>
      <c r="E43" s="108"/>
      <c r="F43" s="108" t="e">
        <f>IF(AX33=0,NA(),AX33)</f>
        <v>#N/A</v>
      </c>
      <c r="G43" s="108"/>
      <c r="H43" s="108">
        <f>IF(AX34=0,NA(),AX34)</f>
        <v>2</v>
      </c>
      <c r="I43" s="108"/>
      <c r="J43" s="108">
        <f>IF(AX35=0,NA(),AX35)</f>
        <v>3</v>
      </c>
      <c r="K43" s="108"/>
      <c r="AW43" s="49" t="s">
        <v>198</v>
      </c>
      <c r="AX43" s="50"/>
      <c r="AY43" s="50"/>
      <c r="AZ43" s="50"/>
      <c r="BA43" s="50" t="str">
        <f>IF(ISERROR(AVERAGE(BA21:BA27,BA9:BA20,BA3:BA8)),"",(AVERAGE(BA21:BA27,BA9:BA20,BA3:BA8)))</f>
        <v/>
      </c>
      <c r="BK43" s="8"/>
      <c r="CB43" s="1"/>
    </row>
    <row r="44" spans="2:83" ht="16.5">
      <c r="B44" s="102" t="str">
        <f>BE5</f>
        <v>60-79</v>
      </c>
      <c r="C44" s="103"/>
      <c r="D44" s="108">
        <f>IF(AY36=0,NA(),AY36)</f>
        <v>13</v>
      </c>
      <c r="E44" s="108"/>
      <c r="F44" s="108">
        <f>IF(AY33=0,NA(),AY33)</f>
        <v>2</v>
      </c>
      <c r="G44" s="108"/>
      <c r="H44" s="108">
        <f>IF(AY34=0,NA(),AY34)</f>
        <v>8</v>
      </c>
      <c r="I44" s="108"/>
      <c r="J44" s="108">
        <f>IF(AY35=0,NA(),AY35)</f>
        <v>3</v>
      </c>
      <c r="K44" s="108"/>
      <c r="AQ44" s="8"/>
      <c r="BK44" s="8"/>
      <c r="CB44" s="1"/>
    </row>
    <row r="45" spans="2:83" ht="16.5">
      <c r="B45" s="100" t="str">
        <f>BE6</f>
        <v>&lt;60</v>
      </c>
      <c r="C45" s="101"/>
      <c r="D45" s="108">
        <f>IF(AZ36=0,NA(),AZ36)</f>
        <v>7</v>
      </c>
      <c r="E45" s="108"/>
      <c r="F45" s="108">
        <f>IF(AZ33=0,NA(),AZ33)</f>
        <v>4</v>
      </c>
      <c r="G45" s="108"/>
      <c r="H45" s="108">
        <f>IF(AZ34=0,NA(),AZ34)</f>
        <v>2</v>
      </c>
      <c r="I45" s="108"/>
      <c r="J45" s="108">
        <f>IF(AZ35=0,NA(),AZ35)</f>
        <v>1</v>
      </c>
      <c r="K45" s="108"/>
      <c r="AQ45" s="8"/>
      <c r="BK45" s="8"/>
      <c r="CB45" s="1"/>
    </row>
    <row r="46" spans="2:83" s="8" customFormat="1" ht="17.25" thickBot="1">
      <c r="B46" s="98" t="s">
        <v>199</v>
      </c>
      <c r="C46" s="99"/>
      <c r="D46" s="96">
        <f>IFERROR(BA36,"n/a")</f>
        <v>0.46</v>
      </c>
      <c r="E46" s="97"/>
      <c r="F46" s="96">
        <f>IFERROR(BA33,"n/a")</f>
        <v>0.16666666666666666</v>
      </c>
      <c r="G46" s="97"/>
      <c r="H46" s="96">
        <f>IFERROR(BA34,"n/a")</f>
        <v>0.5</v>
      </c>
      <c r="I46" s="97"/>
      <c r="J46" s="96">
        <f>IFERROR(BA35,"n/a")</f>
        <v>0.6428571428571429</v>
      </c>
      <c r="K46" s="109"/>
      <c r="Q46" s="1"/>
      <c r="R46" s="1"/>
      <c r="S46" s="1"/>
      <c r="T46" s="1"/>
      <c r="U46" s="1"/>
      <c r="V46" s="1"/>
      <c r="W46" s="1"/>
      <c r="X46" s="1"/>
      <c r="Y46" s="1"/>
      <c r="Z46" s="1"/>
      <c r="AB46" s="1"/>
      <c r="AC46" s="1"/>
      <c r="AK46" s="1"/>
      <c r="AL46" s="1"/>
      <c r="AM46" s="1"/>
      <c r="AN46" s="1"/>
      <c r="AO46" s="1"/>
      <c r="AP46" s="1"/>
      <c r="AR46" s="1"/>
      <c r="AS46" s="1"/>
      <c r="AT46" s="1"/>
      <c r="AU46" s="1"/>
      <c r="AV46" s="1"/>
      <c r="AW46" s="1"/>
      <c r="AX46" s="1"/>
      <c r="AY46" s="1"/>
      <c r="AZ46" s="1"/>
      <c r="BA46" s="1"/>
      <c r="BB46" s="1"/>
      <c r="BC46" s="1"/>
      <c r="BD46" s="1"/>
      <c r="BE46" s="1"/>
      <c r="BF46" s="1"/>
      <c r="BG46" s="1"/>
      <c r="BH46" s="1"/>
      <c r="BI46" s="1"/>
      <c r="BJ46" s="1"/>
      <c r="CB46" s="1"/>
    </row>
    <row r="71" spans="2:11" s="8" customFormat="1" ht="20.25" thickBot="1">
      <c r="B71" s="140" t="s">
        <v>200</v>
      </c>
      <c r="C71" s="54"/>
      <c r="D71" s="55"/>
      <c r="E71" s="55"/>
      <c r="F71" s="55"/>
      <c r="G71" s="55"/>
      <c r="H71" s="55"/>
      <c r="I71" s="55"/>
      <c r="J71" s="55"/>
    </row>
    <row r="72" spans="2:11" s="8" customFormat="1" ht="16.5">
      <c r="B72" s="61"/>
      <c r="C72" s="62"/>
      <c r="D72" s="62"/>
      <c r="E72" s="115" t="s">
        <v>201</v>
      </c>
      <c r="F72" s="62"/>
      <c r="G72" s="63" t="s">
        <v>199</v>
      </c>
      <c r="H72" s="63"/>
      <c r="I72" s="63"/>
      <c r="J72" s="63"/>
      <c r="K72" s="64"/>
    </row>
    <row r="73" spans="2:11" s="8" customFormat="1" ht="16.5">
      <c r="B73" s="65"/>
      <c r="C73" s="128"/>
      <c r="D73" s="66"/>
      <c r="E73" s="67"/>
      <c r="F73" s="67" t="s">
        <v>85</v>
      </c>
      <c r="G73" s="67" t="s">
        <v>86</v>
      </c>
      <c r="H73" s="67" t="s">
        <v>87</v>
      </c>
      <c r="I73" s="67" t="s">
        <v>88</v>
      </c>
      <c r="J73" s="67" t="s">
        <v>89</v>
      </c>
      <c r="K73" s="68" t="s">
        <v>90</v>
      </c>
    </row>
    <row r="74" spans="2:11" s="8" customFormat="1" ht="17.649999999999999" customHeight="1">
      <c r="B74" s="116" t="s">
        <v>202</v>
      </c>
      <c r="C74" s="127"/>
      <c r="D74" s="117"/>
      <c r="E74" s="69" t="s">
        <v>203</v>
      </c>
      <c r="F74" s="69">
        <f>_xlfn.IFNA(S86,"")</f>
        <v>0.16666666666666666</v>
      </c>
      <c r="G74" s="69" t="str">
        <f>_xlfn.IFNA(S87,"")</f>
        <v/>
      </c>
      <c r="H74" s="69" t="str">
        <f>_xlfn.IFNA(S88,"")</f>
        <v/>
      </c>
      <c r="I74" s="69" t="str">
        <f>_xlfn.IFNA(S89,"")</f>
        <v/>
      </c>
      <c r="J74" s="69" t="str">
        <f>_xlfn.IFNA(S90,"")</f>
        <v/>
      </c>
      <c r="K74" s="69" t="str">
        <f>_xlfn.IFNA(S91,"")</f>
        <v/>
      </c>
    </row>
    <row r="75" spans="2:11" s="8" customFormat="1" ht="17.649999999999999" customHeight="1">
      <c r="B75" s="118"/>
      <c r="C75" s="129"/>
      <c r="D75" s="119"/>
      <c r="E75" s="70" t="s">
        <v>79</v>
      </c>
      <c r="F75" s="70"/>
      <c r="G75" s="71">
        <f>_xlfn.IFNA(R87,"")</f>
        <v>0.16666666666666666</v>
      </c>
      <c r="H75" s="71">
        <f>_xlfn.IFNA(R88,"")</f>
        <v>0.41666666666666669</v>
      </c>
      <c r="I75" s="71">
        <f>_xlfn.IFNA(R89,"")</f>
        <v>0.66666666666666663</v>
      </c>
      <c r="J75" s="71">
        <f>_xlfn.IFNA(R90,"")</f>
        <v>0.75</v>
      </c>
      <c r="K75" s="71">
        <f>_xlfn.IFNA(R91,"")</f>
        <v>0.91666666666666663</v>
      </c>
    </row>
    <row r="76" spans="2:11" s="8" customFormat="1" ht="17.649999999999999" customHeight="1">
      <c r="B76" s="116" t="s">
        <v>204</v>
      </c>
      <c r="C76" s="127"/>
      <c r="D76" s="117"/>
      <c r="E76" s="72" t="s">
        <v>203</v>
      </c>
      <c r="F76" s="69">
        <f>_xlfn.IFNA(U86,"")</f>
        <v>0.5</v>
      </c>
      <c r="G76" s="69" t="str">
        <f>_xlfn.IFNA(U87,"")</f>
        <v/>
      </c>
      <c r="H76" s="69" t="str">
        <f>_xlfn.IFNA(U88,"")</f>
        <v/>
      </c>
      <c r="I76" s="69" t="str">
        <f>_xlfn.IFNA(U89,"")</f>
        <v/>
      </c>
      <c r="J76" s="69" t="str">
        <f>_xlfn.IFNA(U90,"")</f>
        <v/>
      </c>
      <c r="K76" s="69" t="str">
        <f>_xlfn.IFNA(U91,"")</f>
        <v/>
      </c>
    </row>
    <row r="77" spans="2:11" s="8" customFormat="1" ht="17.649999999999999" customHeight="1">
      <c r="B77" s="118"/>
      <c r="C77" s="129"/>
      <c r="D77" s="119"/>
      <c r="E77" s="70" t="s">
        <v>79</v>
      </c>
      <c r="F77" s="70"/>
      <c r="G77" s="71">
        <f>_xlfn.IFNA(T87,"")</f>
        <v>0.66666666666666663</v>
      </c>
      <c r="H77" s="71">
        <f>_xlfn.IFNA(T88,"")</f>
        <v>0.66666666666666663</v>
      </c>
      <c r="I77" s="71">
        <f>_xlfn.IFNA(T89,"")</f>
        <v>0.70833333333333337</v>
      </c>
      <c r="J77" s="71">
        <f>_xlfn.IFNA(T90,"")</f>
        <v>0.83333333333333337</v>
      </c>
      <c r="K77" s="71">
        <f>_xlfn.IFNA(T91,"")</f>
        <v>0.95833333333333337</v>
      </c>
    </row>
    <row r="78" spans="2:11" ht="17.649999999999999" customHeight="1">
      <c r="B78" s="116" t="s">
        <v>205</v>
      </c>
      <c r="C78" s="127"/>
      <c r="D78" s="117"/>
      <c r="E78" s="72" t="s">
        <v>203</v>
      </c>
      <c r="F78" s="69">
        <f>_xlfn.IFNA(W86,"")</f>
        <v>0.6428571428571429</v>
      </c>
      <c r="G78" s="69" t="str">
        <f>_xlfn.IFNA(W87,"")</f>
        <v/>
      </c>
      <c r="H78" s="69" t="str">
        <f>_xlfn.IFNA(W88,"")</f>
        <v/>
      </c>
      <c r="I78" s="69" t="str">
        <f>_xlfn.IFNA(W89,"")</f>
        <v/>
      </c>
      <c r="J78" s="69" t="str">
        <f>_xlfn.IFNA(W90,"")</f>
        <v/>
      </c>
      <c r="K78" s="69" t="str">
        <f>_xlfn.IFNA(W91,"")</f>
        <v/>
      </c>
    </row>
    <row r="79" spans="2:11" ht="17.649999999999999" customHeight="1">
      <c r="B79" s="118"/>
      <c r="C79" s="127"/>
      <c r="D79" s="126"/>
      <c r="E79" s="70" t="s">
        <v>79</v>
      </c>
      <c r="F79" s="70"/>
      <c r="G79" s="71">
        <f>_xlfn.IFNA(V87,"")</f>
        <v>0.6428571428571429</v>
      </c>
      <c r="H79" s="71">
        <f>_xlfn.IFNA(V88,"")</f>
        <v>0.7142857142857143</v>
      </c>
      <c r="I79" s="71">
        <f>_xlfn.IFNA(V89,"")</f>
        <v>0.7142857142857143</v>
      </c>
      <c r="J79" s="71">
        <f>_xlfn.IFNA(V90,"")</f>
        <v>0.8571428571428571</v>
      </c>
      <c r="K79" s="71">
        <f>_xlfn.IFNA(V91,"")</f>
        <v>0.9285714285714286</v>
      </c>
    </row>
    <row r="80" spans="2:11" ht="17.649999999999999" customHeight="1">
      <c r="B80" s="113" t="s">
        <v>206</v>
      </c>
      <c r="C80" s="130"/>
      <c r="D80" s="133"/>
      <c r="E80" s="132" t="s">
        <v>203</v>
      </c>
      <c r="F80" s="69">
        <f>_xlfn.IFNA(Q86,"")</f>
        <v>0.46</v>
      </c>
      <c r="G80" s="69" t="str">
        <f>_xlfn.IFNA(Q87,"")</f>
        <v/>
      </c>
      <c r="H80" s="69" t="str">
        <f>_xlfn.IFNA(Q88,"")</f>
        <v/>
      </c>
      <c r="I80" s="69" t="str">
        <f>_xlfn.IFNA(Q89,"")</f>
        <v/>
      </c>
      <c r="J80" s="69" t="str">
        <f>_xlfn.IFNA(Q90,"")</f>
        <v/>
      </c>
      <c r="K80" s="69" t="str">
        <f>_xlfn.IFNA(Q91,"")</f>
        <v/>
      </c>
    </row>
    <row r="81" spans="5:23" ht="17.649999999999999" customHeight="1">
      <c r="E81" s="134" t="s">
        <v>79</v>
      </c>
      <c r="F81" s="70"/>
      <c r="G81" s="73">
        <f>_xlfn.IFNA(P87,"")</f>
        <v>0.54</v>
      </c>
      <c r="H81" s="73">
        <f>_xlfn.IFNA(P88,"")</f>
        <v>0.62</v>
      </c>
      <c r="I81" s="73">
        <f>_xlfn.IFNA(P89,"")</f>
        <v>0.7</v>
      </c>
      <c r="J81" s="73">
        <f>_xlfn.IFNA(P90,"")</f>
        <v>0.82</v>
      </c>
      <c r="K81" s="73">
        <f>_xlfn.IFNA(P91,"")</f>
        <v>0.94</v>
      </c>
    </row>
    <row r="84" spans="5:23">
      <c r="O84" s="74" t="s">
        <v>207</v>
      </c>
      <c r="P84" s="5"/>
      <c r="Q84" s="5"/>
      <c r="R84" s="5"/>
      <c r="S84" s="5"/>
      <c r="T84" s="5"/>
      <c r="U84" s="6"/>
      <c r="V84" s="5"/>
      <c r="W84" s="5"/>
    </row>
    <row r="85" spans="5:23">
      <c r="O85" s="75" t="s">
        <v>82</v>
      </c>
      <c r="P85" s="75" t="s">
        <v>208</v>
      </c>
      <c r="Q85" s="75" t="s">
        <v>209</v>
      </c>
      <c r="R85" s="75" t="s">
        <v>210</v>
      </c>
      <c r="S85" s="75" t="s">
        <v>211</v>
      </c>
      <c r="T85" s="75" t="s">
        <v>212</v>
      </c>
      <c r="U85" s="76" t="s">
        <v>213</v>
      </c>
      <c r="V85" s="75" t="s">
        <v>214</v>
      </c>
      <c r="W85" s="75" t="s">
        <v>215</v>
      </c>
    </row>
    <row r="86" spans="5:23">
      <c r="O86" s="75" t="s">
        <v>85</v>
      </c>
      <c r="P86" s="77"/>
      <c r="Q86" s="78">
        <f>IF(BJ31="",NA(),BJ31)</f>
        <v>0.46</v>
      </c>
      <c r="R86" s="79"/>
      <c r="S86" s="78">
        <f>IF(BJ32="",NA(),BJ32)</f>
        <v>0.16666666666666666</v>
      </c>
      <c r="T86" s="79"/>
      <c r="U86" s="78">
        <f>IF(BJ33="",NA(),BJ33)</f>
        <v>0.5</v>
      </c>
      <c r="V86" s="79"/>
      <c r="W86" s="78">
        <f>IF(BJ34="",NA(),BJ34)</f>
        <v>0.6428571428571429</v>
      </c>
    </row>
    <row r="87" spans="5:23">
      <c r="O87" s="75" t="s">
        <v>86</v>
      </c>
      <c r="P87" s="80">
        <f>IF(BV31="",NA(),BV31)</f>
        <v>0.54</v>
      </c>
      <c r="Q87" s="78" t="e">
        <f>IF(BK31="",NA(),BK31)</f>
        <v>#N/A</v>
      </c>
      <c r="R87" s="80">
        <f>IF(BV32="",NA(),BV32)</f>
        <v>0.16666666666666666</v>
      </c>
      <c r="S87" s="78" t="e">
        <f>IF(BK32="",NA(),BK32)</f>
        <v>#N/A</v>
      </c>
      <c r="T87" s="80">
        <f>IF(BV33="",NA(),BV33)</f>
        <v>0.66666666666666663</v>
      </c>
      <c r="U87" s="78" t="e">
        <f>IF(BK33="",NA(),BK33)</f>
        <v>#N/A</v>
      </c>
      <c r="V87" s="80">
        <f>IF(BV34="",NA(),BV34)</f>
        <v>0.6428571428571429</v>
      </c>
      <c r="W87" s="78" t="e">
        <f>IF(BK34="",NA(),BK34)</f>
        <v>#N/A</v>
      </c>
    </row>
    <row r="88" spans="5:23">
      <c r="O88" s="75" t="s">
        <v>87</v>
      </c>
      <c r="P88" s="80">
        <f>IF(BW31="",NA(),BW31)</f>
        <v>0.62</v>
      </c>
      <c r="Q88" s="78" t="e">
        <f>IF(BL31="",NA(),BL31)</f>
        <v>#N/A</v>
      </c>
      <c r="R88" s="80">
        <f>IF(BW32="",NA(),BW32)</f>
        <v>0.41666666666666669</v>
      </c>
      <c r="S88" s="78" t="e">
        <f>IF(BL32="",NA(),BL32)</f>
        <v>#N/A</v>
      </c>
      <c r="T88" s="80">
        <f>IF(BW33="",NA(),BW33)</f>
        <v>0.66666666666666663</v>
      </c>
      <c r="U88" s="78" t="e">
        <f>IF(BL33="",NA(),BL33)</f>
        <v>#N/A</v>
      </c>
      <c r="V88" s="80">
        <f>IF(BW34="",NA(),BW34)</f>
        <v>0.7142857142857143</v>
      </c>
      <c r="W88" s="78" t="e">
        <f>IF(BL34="",NA(),BL34)</f>
        <v>#N/A</v>
      </c>
    </row>
    <row r="89" spans="5:23">
      <c r="O89" s="75" t="s">
        <v>88</v>
      </c>
      <c r="P89" s="80">
        <f>IF(BX31="",NA(),BX31)</f>
        <v>0.7</v>
      </c>
      <c r="Q89" s="78" t="e">
        <f>IF(BM31="",NA(),BM31)</f>
        <v>#N/A</v>
      </c>
      <c r="R89" s="81">
        <f>IF(BX32="",NA(),BX32)</f>
        <v>0.66666666666666663</v>
      </c>
      <c r="S89" s="78" t="e">
        <f>IF(BM32="",NA(),BM32)</f>
        <v>#N/A</v>
      </c>
      <c r="T89" s="81">
        <f>IF(BX33="",NA(),BX33)</f>
        <v>0.70833333333333337</v>
      </c>
      <c r="U89" s="78" t="e">
        <f>IF(BM33="",NA(),BM33)</f>
        <v>#N/A</v>
      </c>
      <c r="V89" s="81">
        <f>IF(BX34="",NA(),BX34)</f>
        <v>0.7142857142857143</v>
      </c>
      <c r="W89" s="78" t="e">
        <f>IF(BM34="",NA(),BM34)</f>
        <v>#N/A</v>
      </c>
    </row>
    <row r="90" spans="5:23">
      <c r="O90" s="75" t="s">
        <v>89</v>
      </c>
      <c r="P90" s="80">
        <f>IF(BY31="",NA(),BY31)</f>
        <v>0.82</v>
      </c>
      <c r="Q90" s="78" t="e">
        <f>IF(BN31="",NA(),BN31)</f>
        <v>#N/A</v>
      </c>
      <c r="R90" s="81">
        <f>IF(BY32="",NA(),BY32)</f>
        <v>0.75</v>
      </c>
      <c r="S90" s="78" t="e">
        <f>IF(BN32="",NA(),BN32)</f>
        <v>#N/A</v>
      </c>
      <c r="T90" s="81">
        <f>IF(BY33="",NA(),BY33)</f>
        <v>0.83333333333333337</v>
      </c>
      <c r="U90" s="78" t="e">
        <f>IF(BN33="",NA(),BN33)</f>
        <v>#N/A</v>
      </c>
      <c r="V90" s="81">
        <f>IF(BY34="",NA(),BY34)</f>
        <v>0.8571428571428571</v>
      </c>
      <c r="W90" s="78" t="e">
        <f>IF(BN34="",NA(),BN34)</f>
        <v>#N/A</v>
      </c>
    </row>
    <row r="91" spans="5:23">
      <c r="O91" s="75" t="s">
        <v>90</v>
      </c>
      <c r="P91" s="80">
        <f>IF(BZ31="",NA(),BZ31)</f>
        <v>0.94</v>
      </c>
      <c r="Q91" s="78" t="e">
        <f>IF(BO31="",NA(),BO31)</f>
        <v>#N/A</v>
      </c>
      <c r="R91" s="81">
        <f>IF(BZ32="",NA(),BZ32)</f>
        <v>0.91666666666666663</v>
      </c>
      <c r="S91" s="78" t="e">
        <f>IF(BO32="",NA(),BO32)</f>
        <v>#N/A</v>
      </c>
      <c r="T91" s="81">
        <f>IF(BZ33="",NA(),BZ33)</f>
        <v>0.95833333333333337</v>
      </c>
      <c r="U91" s="78" t="e">
        <f>IF(BO33="",NA(),BO33)</f>
        <v>#N/A</v>
      </c>
      <c r="V91" s="81">
        <f>IF(BZ34="",NA(),BZ34)</f>
        <v>0.9285714285714286</v>
      </c>
      <c r="W91" s="78" t="e">
        <f>IF(BO34="",NA(),BO34)</f>
        <v>#N/A</v>
      </c>
    </row>
    <row r="92" spans="5:23">
      <c r="O92" s="75" t="s">
        <v>91</v>
      </c>
      <c r="P92" s="80" t="e">
        <f>IF(CA31="",NA(),CA31)</f>
        <v>#N/A</v>
      </c>
      <c r="Q92" s="78" t="e">
        <f>IF(BP31="",NA(),BP31)</f>
        <v>#N/A</v>
      </c>
      <c r="R92" s="81" t="e">
        <f>IF(CA32="",NA(),CA32)</f>
        <v>#N/A</v>
      </c>
      <c r="S92" s="78" t="e">
        <f>IF(BP32="",NA(),BP32)</f>
        <v>#N/A</v>
      </c>
      <c r="T92" s="81" t="e">
        <f>IF(CA33="",NA(),CA33)</f>
        <v>#N/A</v>
      </c>
      <c r="U92" s="78" t="e">
        <f>IF(BP33="",NA(),BP33)</f>
        <v>#N/A</v>
      </c>
      <c r="V92" s="81" t="e">
        <f>IF(CA34="",NA(),CA34)</f>
        <v>#N/A</v>
      </c>
      <c r="W92" s="78" t="e">
        <f>IF(BP34="",NA(),BP34)</f>
        <v>#N/A</v>
      </c>
    </row>
    <row r="93" spans="5:23">
      <c r="O93" s="75" t="s">
        <v>92</v>
      </c>
      <c r="P93" s="80" t="e">
        <f>IF(CB31="",NA(),CB31)</f>
        <v>#N/A</v>
      </c>
      <c r="Q93" s="78" t="e">
        <f>IF(BQ31="",NA(),BQ31)</f>
        <v>#N/A</v>
      </c>
      <c r="R93" s="81" t="e">
        <f>IF(CB32="",NA(),CB32)</f>
        <v>#N/A</v>
      </c>
      <c r="S93" s="78" t="e">
        <f>IF(BQ32="",NA(),BQ32)</f>
        <v>#N/A</v>
      </c>
      <c r="T93" s="81" t="e">
        <f>IF(CB33="",NA(),CB33)</f>
        <v>#N/A</v>
      </c>
      <c r="U93" s="78" t="e">
        <f>IF(BQ33="",NA(),BQ33)</f>
        <v>#N/A</v>
      </c>
      <c r="V93" s="81" t="e">
        <f>IF(CB34="",NA(),CB34)</f>
        <v>#N/A</v>
      </c>
      <c r="W93" s="78" t="e">
        <f>IF(BQ34="",NA(),BQ34)</f>
        <v>#N/A</v>
      </c>
    </row>
    <row r="94" spans="5:23" s="8" customFormat="1">
      <c r="E94" s="1"/>
      <c r="F94" s="1"/>
      <c r="G94" s="1"/>
      <c r="O94" s="75" t="s">
        <v>93</v>
      </c>
      <c r="P94" s="80" t="e">
        <f>IF(CC31="",NA(),CC31)</f>
        <v>#N/A</v>
      </c>
      <c r="Q94" s="78" t="e">
        <f>IF(BR31="",NA(),BR31)</f>
        <v>#N/A</v>
      </c>
      <c r="R94" s="81" t="e">
        <f>IF(CC32="",NA(),CC32)</f>
        <v>#N/A</v>
      </c>
      <c r="S94" s="78" t="e">
        <f>IF(BR32="",NA(),BR32)</f>
        <v>#N/A</v>
      </c>
      <c r="T94" s="81" t="e">
        <f>IF(CC33="",NA(),CC33)</f>
        <v>#N/A</v>
      </c>
      <c r="U94" s="78" t="e">
        <f>IF(BR33="",NA(),BR33)</f>
        <v>#N/A</v>
      </c>
      <c r="V94" s="81" t="e">
        <f>IF(CC34="",NA(),CC34)</f>
        <v>#N/A</v>
      </c>
      <c r="W94" s="78" t="e">
        <f>IF(BR34="",NA(),BR34)</f>
        <v>#N/A</v>
      </c>
    </row>
    <row r="95" spans="5:23" s="8" customFormat="1">
      <c r="E95" s="1"/>
      <c r="F95" s="1"/>
      <c r="G95" s="1"/>
      <c r="O95" s="75" t="s">
        <v>94</v>
      </c>
      <c r="P95" s="80" t="e">
        <f>IF(CD31="",NA(),CD31)</f>
        <v>#N/A</v>
      </c>
      <c r="Q95" s="78" t="e">
        <f>IF(BS31="",NA(),BS31)</f>
        <v>#N/A</v>
      </c>
      <c r="R95" s="81" t="e">
        <f>IF(CD32="",NA(),CD32)</f>
        <v>#N/A</v>
      </c>
      <c r="S95" s="78" t="e">
        <f>IF(BS32="",NA(),BS32)</f>
        <v>#N/A</v>
      </c>
      <c r="T95" s="81" t="e">
        <f>IF(CD33="",NA(),CD33)</f>
        <v>#N/A</v>
      </c>
      <c r="U95" s="78" t="e">
        <f>IF(BS33="",NA(),BS33)</f>
        <v>#N/A</v>
      </c>
      <c r="V95" s="81" t="e">
        <f>IF(CD34="",NA(),CD34)</f>
        <v>#N/A</v>
      </c>
      <c r="W95" s="78" t="e">
        <f>IF(BS34="",NA(),BS34)</f>
        <v>#N/A</v>
      </c>
    </row>
    <row r="96" spans="5:23" s="8" customFormat="1">
      <c r="E96" s="1"/>
      <c r="F96" s="1"/>
      <c r="G96" s="1"/>
      <c r="O96" s="75" t="s">
        <v>95</v>
      </c>
      <c r="P96" s="80" t="e">
        <f>IF(CE31="",NA(),BWK31)</f>
        <v>#N/A</v>
      </c>
      <c r="Q96" s="78" t="e">
        <f>IF(BT31="",NA(),BT31)</f>
        <v>#N/A</v>
      </c>
      <c r="R96" s="81" t="e">
        <f>IF(CE32="",NA(),CE32)</f>
        <v>#N/A</v>
      </c>
      <c r="S96" s="78" t="e">
        <f>IF(BT32="",NA(),BT32)</f>
        <v>#N/A</v>
      </c>
      <c r="T96" s="81" t="e">
        <f>IF(CE33="",NA(),CE33)</f>
        <v>#N/A</v>
      </c>
      <c r="U96" s="78" t="e">
        <f>IF(BT33="",NA(),BT33)</f>
        <v>#N/A</v>
      </c>
      <c r="V96" s="81" t="e">
        <f>IF(CE34="",NA(),CE34)</f>
        <v>#N/A</v>
      </c>
      <c r="W96" s="78" t="e">
        <f>IF(BT34="",NA(),BT34)</f>
        <v>#N/A</v>
      </c>
    </row>
    <row r="109" spans="2:11" s="8" customFormat="1" ht="20.25" thickBot="1">
      <c r="B109" s="60" t="s">
        <v>216</v>
      </c>
      <c r="C109" s="60"/>
      <c r="D109" s="1"/>
      <c r="E109" s="1"/>
    </row>
    <row r="110" spans="2:11" s="8" customFormat="1" ht="62.65" customHeight="1" thickBot="1">
      <c r="B110" s="82" t="s">
        <v>42</v>
      </c>
      <c r="C110" s="370" t="s">
        <v>43</v>
      </c>
      <c r="D110" s="371"/>
      <c r="E110" s="372" t="s">
        <v>44</v>
      </c>
      <c r="F110" s="373"/>
      <c r="G110" s="374"/>
      <c r="H110" s="82" t="s">
        <v>217</v>
      </c>
      <c r="I110" s="82" t="s">
        <v>218</v>
      </c>
      <c r="J110" s="82" t="s">
        <v>81</v>
      </c>
      <c r="K110" s="82" t="s">
        <v>219</v>
      </c>
    </row>
    <row r="111" spans="2:11" s="8" customFormat="1" ht="17.25" thickBot="1">
      <c r="B111" s="324">
        <v>1</v>
      </c>
      <c r="C111" s="327" t="s">
        <v>106</v>
      </c>
      <c r="D111" s="328"/>
      <c r="E111" s="120" t="s">
        <v>107</v>
      </c>
      <c r="F111" s="83"/>
      <c r="G111" s="121"/>
      <c r="H111" s="85">
        <f t="shared" ref="H111:H116" si="23">AZ3</f>
        <v>0</v>
      </c>
      <c r="I111" s="85" t="str">
        <f t="shared" ref="I111:I116" si="24">AX3</f>
        <v>60-79</v>
      </c>
      <c r="J111" s="85" t="str">
        <f t="shared" ref="J111:J116" si="25">BB3</f>
        <v>---</v>
      </c>
      <c r="K111" s="85" t="str">
        <f t="shared" ref="K111:K116" si="26">RIGHT(BC3,6)</f>
        <v>Year 0</v>
      </c>
    </row>
    <row r="112" spans="2:11" s="8" customFormat="1" ht="15.6" customHeight="1" thickBot="1">
      <c r="B112" s="325"/>
      <c r="C112" s="331"/>
      <c r="D112" s="332"/>
      <c r="E112" s="120" t="s">
        <v>220</v>
      </c>
      <c r="F112" s="83"/>
      <c r="G112" s="84"/>
      <c r="H112" s="85">
        <f t="shared" si="23"/>
        <v>0</v>
      </c>
      <c r="I112" s="85" t="str">
        <f t="shared" si="24"/>
        <v>60-79</v>
      </c>
      <c r="J112" s="85" t="str">
        <f t="shared" si="25"/>
        <v>---</v>
      </c>
      <c r="K112" s="85" t="str">
        <f t="shared" si="26"/>
        <v>Year 0</v>
      </c>
    </row>
    <row r="113" spans="2:11" s="8" customFormat="1" ht="15.6" customHeight="1" thickBot="1">
      <c r="B113" s="325"/>
      <c r="C113" s="327" t="s">
        <v>114</v>
      </c>
      <c r="D113" s="328"/>
      <c r="E113" s="120" t="s">
        <v>115</v>
      </c>
      <c r="F113" s="83"/>
      <c r="G113" s="84"/>
      <c r="H113" s="85">
        <f t="shared" si="23"/>
        <v>0</v>
      </c>
      <c r="I113" s="85" t="str">
        <f t="shared" si="24"/>
        <v>&lt;60</v>
      </c>
      <c r="J113" s="85" t="str">
        <f t="shared" si="25"/>
        <v>---</v>
      </c>
      <c r="K113" s="85" t="str">
        <f t="shared" si="26"/>
        <v>Year 0</v>
      </c>
    </row>
    <row r="114" spans="2:11" s="8" customFormat="1" ht="15.6" customHeight="1" thickBot="1">
      <c r="B114" s="325"/>
      <c r="C114" s="329"/>
      <c r="D114" s="330"/>
      <c r="E114" s="120" t="s">
        <v>118</v>
      </c>
      <c r="F114" s="83"/>
      <c r="G114" s="84"/>
      <c r="H114" s="85">
        <f t="shared" si="23"/>
        <v>0</v>
      </c>
      <c r="I114" s="85" t="str">
        <f t="shared" si="24"/>
        <v>&lt;60</v>
      </c>
      <c r="J114" s="85" t="str">
        <f t="shared" si="25"/>
        <v>---</v>
      </c>
      <c r="K114" s="85" t="str">
        <f t="shared" si="26"/>
        <v>Year 0</v>
      </c>
    </row>
    <row r="115" spans="2:11" s="8" customFormat="1" ht="15.6" customHeight="1" thickBot="1">
      <c r="B115" s="325"/>
      <c r="C115" s="329"/>
      <c r="D115" s="330"/>
      <c r="E115" s="120" t="s">
        <v>221</v>
      </c>
      <c r="F115" s="83"/>
      <c r="G115" s="84"/>
      <c r="H115" s="85">
        <f t="shared" si="23"/>
        <v>0</v>
      </c>
      <c r="I115" s="85" t="str">
        <f t="shared" si="24"/>
        <v>&lt;60</v>
      </c>
      <c r="J115" s="85" t="str">
        <f t="shared" si="25"/>
        <v>---</v>
      </c>
      <c r="K115" s="85" t="str">
        <f t="shared" si="26"/>
        <v>Year 0</v>
      </c>
    </row>
    <row r="116" spans="2:11" s="8" customFormat="1" ht="15.6" customHeight="1">
      <c r="B116" s="326"/>
      <c r="C116" s="331"/>
      <c r="D116" s="332"/>
      <c r="E116" s="120" t="s">
        <v>122</v>
      </c>
      <c r="F116" s="83"/>
      <c r="G116" s="84"/>
      <c r="H116" s="85">
        <f t="shared" si="23"/>
        <v>0</v>
      </c>
      <c r="I116" s="85" t="str">
        <f t="shared" si="24"/>
        <v>&lt;60</v>
      </c>
      <c r="J116" s="85" t="str">
        <f t="shared" si="25"/>
        <v>---</v>
      </c>
      <c r="K116" s="85" t="str">
        <f t="shared" si="26"/>
        <v>Year 0</v>
      </c>
    </row>
    <row r="117" spans="2:11" s="8" customFormat="1" ht="15.6" customHeight="1">
      <c r="B117" s="325">
        <v>2</v>
      </c>
      <c r="C117" s="348" t="s">
        <v>124</v>
      </c>
      <c r="D117" s="349"/>
      <c r="E117" s="192" t="s">
        <v>222</v>
      </c>
      <c r="F117" s="193"/>
      <c r="G117" s="84"/>
      <c r="H117" s="85">
        <f t="shared" ref="H117:H135" si="27">AZ9</f>
        <v>0</v>
      </c>
      <c r="I117" s="85" t="str">
        <f t="shared" ref="I117:I135" si="28">AX9</f>
        <v>≥80</v>
      </c>
      <c r="J117" s="85" t="str">
        <f t="shared" ref="J117:J135" si="29">BB9</f>
        <v>---</v>
      </c>
      <c r="K117" s="85" t="str">
        <f t="shared" ref="K117:K135" si="30">RIGHT(BC9,6)</f>
        <v>Year 0</v>
      </c>
    </row>
    <row r="118" spans="2:11" s="8" customFormat="1" ht="15.6" customHeight="1">
      <c r="B118" s="325"/>
      <c r="C118" s="348"/>
      <c r="D118" s="349"/>
      <c r="E118" s="192" t="s">
        <v>223</v>
      </c>
      <c r="F118" s="193"/>
      <c r="G118" s="84"/>
      <c r="H118" s="85">
        <f t="shared" si="27"/>
        <v>0</v>
      </c>
      <c r="I118" s="85" t="str">
        <f t="shared" si="28"/>
        <v>60-79</v>
      </c>
      <c r="J118" s="85" t="str">
        <f t="shared" si="29"/>
        <v>---</v>
      </c>
      <c r="K118" s="85" t="str">
        <f t="shared" si="30"/>
        <v>Year 0</v>
      </c>
    </row>
    <row r="119" spans="2:11" s="8" customFormat="1" ht="15.6" customHeight="1">
      <c r="B119" s="325"/>
      <c r="C119" s="348"/>
      <c r="D119" s="349"/>
      <c r="E119" s="192" t="s">
        <v>129</v>
      </c>
      <c r="F119" s="193"/>
      <c r="G119" s="84"/>
      <c r="H119" s="85">
        <f t="shared" si="27"/>
        <v>0</v>
      </c>
      <c r="I119" s="85" t="str">
        <f t="shared" si="28"/>
        <v>60-79</v>
      </c>
      <c r="J119" s="85" t="str">
        <f t="shared" si="29"/>
        <v>---</v>
      </c>
      <c r="K119" s="85" t="str">
        <f t="shared" si="30"/>
        <v>Year 0</v>
      </c>
    </row>
    <row r="120" spans="2:11" s="8" customFormat="1" ht="15.6" customHeight="1">
      <c r="B120" s="325"/>
      <c r="C120" s="348" t="s">
        <v>131</v>
      </c>
      <c r="D120" s="349"/>
      <c r="E120" s="192" t="s">
        <v>132</v>
      </c>
      <c r="F120" s="193"/>
      <c r="G120" s="84"/>
      <c r="H120" s="85">
        <f t="shared" si="27"/>
        <v>0</v>
      </c>
      <c r="I120" s="85" t="str">
        <f t="shared" si="28"/>
        <v>&lt;60</v>
      </c>
      <c r="J120" s="85" t="str">
        <f t="shared" si="29"/>
        <v>---</v>
      </c>
      <c r="K120" s="85" t="str">
        <f t="shared" si="30"/>
        <v>Year 0</v>
      </c>
    </row>
    <row r="121" spans="2:11" s="8" customFormat="1" ht="17.25" customHeight="1">
      <c r="B121" s="325"/>
      <c r="C121" s="348"/>
      <c r="D121" s="349"/>
      <c r="E121" s="192" t="s">
        <v>224</v>
      </c>
      <c r="F121" s="193"/>
      <c r="G121" s="84"/>
      <c r="H121" s="85">
        <f t="shared" si="27"/>
        <v>0</v>
      </c>
      <c r="I121" s="85" t="str">
        <f t="shared" si="28"/>
        <v>60-79</v>
      </c>
      <c r="J121" s="85" t="str">
        <f t="shared" si="29"/>
        <v>---</v>
      </c>
      <c r="K121" s="85" t="str">
        <f t="shared" si="30"/>
        <v>Year 0</v>
      </c>
    </row>
    <row r="122" spans="2:11" s="8" customFormat="1" ht="15.6" customHeight="1">
      <c r="B122" s="325"/>
      <c r="C122" s="348"/>
      <c r="D122" s="349"/>
      <c r="E122" s="192" t="s">
        <v>136</v>
      </c>
      <c r="F122" s="193"/>
      <c r="G122" s="84"/>
      <c r="H122" s="85">
        <f t="shared" si="27"/>
        <v>0</v>
      </c>
      <c r="I122" s="85" t="str">
        <f t="shared" si="28"/>
        <v>&lt;60</v>
      </c>
      <c r="J122" s="85" t="str">
        <f t="shared" si="29"/>
        <v>---</v>
      </c>
      <c r="K122" s="85" t="str">
        <f t="shared" si="30"/>
        <v>Year 0</v>
      </c>
    </row>
    <row r="123" spans="2:11" s="8" customFormat="1" ht="15.6" customHeight="1">
      <c r="B123" s="325"/>
      <c r="C123" s="348" t="s">
        <v>138</v>
      </c>
      <c r="D123" s="349"/>
      <c r="E123" s="192" t="s">
        <v>225</v>
      </c>
      <c r="F123" s="193"/>
      <c r="G123" s="84"/>
      <c r="H123" s="85">
        <f t="shared" si="27"/>
        <v>0</v>
      </c>
      <c r="I123" s="85" t="str">
        <f t="shared" si="28"/>
        <v>60-79</v>
      </c>
      <c r="J123" s="85" t="str">
        <f t="shared" si="29"/>
        <v>---</v>
      </c>
      <c r="K123" s="85" t="str">
        <f t="shared" si="30"/>
        <v>Year 0</v>
      </c>
    </row>
    <row r="124" spans="2:11" s="8" customFormat="1" ht="15.6" customHeight="1">
      <c r="B124" s="325"/>
      <c r="C124" s="348"/>
      <c r="D124" s="349"/>
      <c r="E124" s="192" t="s">
        <v>226</v>
      </c>
      <c r="F124" s="193"/>
      <c r="G124" s="84"/>
      <c r="H124" s="85">
        <f t="shared" si="27"/>
        <v>0</v>
      </c>
      <c r="I124" s="85" t="str">
        <f t="shared" si="28"/>
        <v>60-79</v>
      </c>
      <c r="J124" s="85" t="str">
        <f t="shared" si="29"/>
        <v>---</v>
      </c>
      <c r="K124" s="85" t="str">
        <f t="shared" si="30"/>
        <v>Year 0</v>
      </c>
    </row>
    <row r="125" spans="2:11" s="8" customFormat="1" ht="15.6" customHeight="1">
      <c r="B125" s="325"/>
      <c r="C125" s="348"/>
      <c r="D125" s="349"/>
      <c r="E125" s="192" t="s">
        <v>143</v>
      </c>
      <c r="F125" s="193"/>
      <c r="G125" s="84"/>
      <c r="H125" s="85">
        <f t="shared" si="27"/>
        <v>0</v>
      </c>
      <c r="I125" s="85" t="str">
        <f t="shared" si="28"/>
        <v>≥80</v>
      </c>
      <c r="J125" s="85" t="str">
        <f t="shared" si="29"/>
        <v>---</v>
      </c>
      <c r="K125" s="85" t="str">
        <f t="shared" si="30"/>
        <v>Year 0</v>
      </c>
    </row>
    <row r="126" spans="2:11" s="8" customFormat="1" ht="15.6" customHeight="1">
      <c r="B126" s="325"/>
      <c r="C126" s="348" t="s">
        <v>145</v>
      </c>
      <c r="D126" s="349"/>
      <c r="E126" s="192" t="s">
        <v>227</v>
      </c>
      <c r="F126" s="193"/>
      <c r="G126" s="84"/>
      <c r="H126" s="85">
        <f t="shared" si="27"/>
        <v>0</v>
      </c>
      <c r="I126" s="85" t="str">
        <f t="shared" si="28"/>
        <v>60-79</v>
      </c>
      <c r="J126" s="85" t="str">
        <f t="shared" si="29"/>
        <v>---</v>
      </c>
      <c r="K126" s="85" t="str">
        <f t="shared" si="30"/>
        <v>Year 0</v>
      </c>
    </row>
    <row r="127" spans="2:11" s="8" customFormat="1" ht="15.6" customHeight="1">
      <c r="B127" s="325"/>
      <c r="C127" s="348"/>
      <c r="D127" s="349"/>
      <c r="E127" s="192" t="s">
        <v>228</v>
      </c>
      <c r="F127" s="193"/>
      <c r="G127" s="84"/>
      <c r="H127" s="85">
        <f t="shared" si="27"/>
        <v>0</v>
      </c>
      <c r="I127" s="85" t="str">
        <f t="shared" si="28"/>
        <v>60-79</v>
      </c>
      <c r="J127" s="85" t="str">
        <f t="shared" si="29"/>
        <v>---</v>
      </c>
      <c r="K127" s="85" t="str">
        <f t="shared" si="30"/>
        <v>Year 0</v>
      </c>
    </row>
    <row r="128" spans="2:11" s="8" customFormat="1" ht="15.6" customHeight="1">
      <c r="B128" s="326"/>
      <c r="C128" s="348"/>
      <c r="D128" s="349"/>
      <c r="E128" s="192" t="s">
        <v>150</v>
      </c>
      <c r="F128" s="193"/>
      <c r="G128" s="84"/>
      <c r="H128" s="85">
        <f t="shared" si="27"/>
        <v>0</v>
      </c>
      <c r="I128" s="85" t="str">
        <f t="shared" si="28"/>
        <v>60-79</v>
      </c>
      <c r="J128" s="85" t="str">
        <f t="shared" si="29"/>
        <v>---</v>
      </c>
      <c r="K128" s="85" t="str">
        <f t="shared" si="30"/>
        <v>Year 0</v>
      </c>
    </row>
    <row r="129" spans="2:11" s="8" customFormat="1" ht="15.6" customHeight="1">
      <c r="B129" s="324">
        <v>3</v>
      </c>
      <c r="C129" s="327" t="s">
        <v>152</v>
      </c>
      <c r="D129" s="328"/>
      <c r="E129" s="120" t="s">
        <v>229</v>
      </c>
      <c r="F129" s="83"/>
      <c r="G129" s="84"/>
      <c r="H129" s="85">
        <f t="shared" si="27"/>
        <v>0</v>
      </c>
      <c r="I129" s="85" t="str">
        <f t="shared" si="28"/>
        <v>≥80</v>
      </c>
      <c r="J129" s="85" t="str">
        <f t="shared" si="29"/>
        <v>---</v>
      </c>
      <c r="K129" s="85" t="str">
        <f t="shared" si="30"/>
        <v>Year 0</v>
      </c>
    </row>
    <row r="130" spans="2:11" s="8" customFormat="1" ht="15.6" customHeight="1" thickBot="1">
      <c r="B130" s="325"/>
      <c r="C130" s="329"/>
      <c r="D130" s="330"/>
      <c r="E130" s="120" t="s">
        <v>155</v>
      </c>
      <c r="F130" s="83"/>
      <c r="G130" s="84"/>
      <c r="H130" s="85">
        <f t="shared" si="27"/>
        <v>0</v>
      </c>
      <c r="I130" s="85" t="str">
        <f t="shared" si="28"/>
        <v>≥80</v>
      </c>
      <c r="J130" s="85" t="str">
        <f t="shared" si="29"/>
        <v>---</v>
      </c>
      <c r="K130" s="85" t="str">
        <f t="shared" si="30"/>
        <v>Year 0</v>
      </c>
    </row>
    <row r="131" spans="2:11" s="8" customFormat="1" ht="15.6" customHeight="1" thickBot="1">
      <c r="B131" s="325"/>
      <c r="C131" s="331"/>
      <c r="D131" s="332"/>
      <c r="E131" s="120" t="s">
        <v>157</v>
      </c>
      <c r="F131" s="83"/>
      <c r="G131" s="84"/>
      <c r="H131" s="85">
        <f t="shared" si="27"/>
        <v>0</v>
      </c>
      <c r="I131" s="85" t="str">
        <f t="shared" si="28"/>
        <v>≥80</v>
      </c>
      <c r="J131" s="85" t="str">
        <f t="shared" si="29"/>
        <v>---</v>
      </c>
      <c r="K131" s="85" t="str">
        <f t="shared" si="30"/>
        <v>Year 0</v>
      </c>
    </row>
    <row r="132" spans="2:11" s="8" customFormat="1" ht="15.6" customHeight="1" thickBot="1">
      <c r="B132" s="325"/>
      <c r="C132" s="333" t="s">
        <v>230</v>
      </c>
      <c r="D132" s="334"/>
      <c r="E132" s="120" t="s">
        <v>231</v>
      </c>
      <c r="F132" s="83"/>
      <c r="G132" s="84"/>
      <c r="H132" s="85">
        <f t="shared" si="27"/>
        <v>0</v>
      </c>
      <c r="I132" s="85" t="str">
        <f t="shared" si="28"/>
        <v>60-79</v>
      </c>
      <c r="J132" s="85" t="str">
        <f t="shared" si="29"/>
        <v>---</v>
      </c>
      <c r="K132" s="85" t="str">
        <f t="shared" si="30"/>
        <v>Year 0</v>
      </c>
    </row>
    <row r="133" spans="2:11" s="8" customFormat="1" ht="15.6" customHeight="1" thickBot="1">
      <c r="B133" s="325"/>
      <c r="C133" s="335"/>
      <c r="D133" s="336"/>
      <c r="E133" s="120" t="s">
        <v>232</v>
      </c>
      <c r="F133" s="83"/>
      <c r="G133" s="84"/>
      <c r="H133" s="85">
        <f t="shared" si="27"/>
        <v>0</v>
      </c>
      <c r="I133" s="85" t="str">
        <f t="shared" si="28"/>
        <v>60-79</v>
      </c>
      <c r="J133" s="85" t="str">
        <f t="shared" si="29"/>
        <v>---</v>
      </c>
      <c r="K133" s="85" t="str">
        <f t="shared" si="30"/>
        <v>Year 0</v>
      </c>
    </row>
    <row r="134" spans="2:11" s="8" customFormat="1" ht="15.6" customHeight="1" thickBot="1">
      <c r="B134" s="325"/>
      <c r="C134" s="335"/>
      <c r="D134" s="336"/>
      <c r="E134" s="120" t="s">
        <v>164</v>
      </c>
      <c r="F134" s="83"/>
      <c r="G134" s="84"/>
      <c r="H134" s="85">
        <f t="shared" si="27"/>
        <v>0</v>
      </c>
      <c r="I134" s="85" t="str">
        <f t="shared" si="28"/>
        <v>&lt;60</v>
      </c>
      <c r="J134" s="85" t="str">
        <f t="shared" si="29"/>
        <v>---</v>
      </c>
      <c r="K134" s="85" t="str">
        <f t="shared" si="30"/>
        <v>Year 0</v>
      </c>
    </row>
    <row r="135" spans="2:11" s="8" customFormat="1" ht="15.6" customHeight="1" thickBot="1">
      <c r="B135" s="326"/>
      <c r="C135" s="337"/>
      <c r="D135" s="338"/>
      <c r="E135" s="120" t="s">
        <v>233</v>
      </c>
      <c r="F135" s="83"/>
      <c r="G135" s="86"/>
      <c r="H135" s="85">
        <f t="shared" si="27"/>
        <v>0</v>
      </c>
      <c r="I135" s="85" t="str">
        <f t="shared" si="28"/>
        <v>60-79</v>
      </c>
      <c r="J135" s="85" t="str">
        <f t="shared" si="29"/>
        <v>---</v>
      </c>
      <c r="K135" s="85" t="str">
        <f t="shared" si="30"/>
        <v>Year 0</v>
      </c>
    </row>
    <row r="136" spans="2:11" s="8" customFormat="1" ht="17.25" thickBot="1">
      <c r="B136" s="120" t="s">
        <v>168</v>
      </c>
      <c r="C136" s="125"/>
      <c r="D136" s="125"/>
      <c r="E136" s="125"/>
      <c r="F136" s="87"/>
      <c r="G136" s="84"/>
      <c r="H136" s="88">
        <f>AX42</f>
        <v>0</v>
      </c>
      <c r="I136" s="88">
        <f>AX36</f>
        <v>5</v>
      </c>
    </row>
    <row r="137" spans="2:11" s="8" customFormat="1" ht="17.25" thickBot="1">
      <c r="B137" s="120" t="s">
        <v>170</v>
      </c>
      <c r="C137" s="125"/>
      <c r="D137" s="125"/>
      <c r="E137" s="125"/>
      <c r="F137" s="87"/>
      <c r="G137" s="84"/>
      <c r="H137" s="88">
        <f>AY42</f>
        <v>0</v>
      </c>
      <c r="I137" s="88">
        <f>AY36</f>
        <v>13</v>
      </c>
    </row>
    <row r="138" spans="2:11" s="8" customFormat="1" ht="17.25" thickBot="1">
      <c r="B138" s="120" t="s">
        <v>172</v>
      </c>
      <c r="C138" s="125"/>
      <c r="D138" s="125"/>
      <c r="E138" s="125"/>
      <c r="F138" s="87"/>
      <c r="G138" s="84"/>
      <c r="H138" s="88">
        <f>AZ42</f>
        <v>0</v>
      </c>
      <c r="I138" s="88">
        <f>AZ36</f>
        <v>7</v>
      </c>
    </row>
    <row r="139" spans="2:11" s="8" customFormat="1" ht="17.25" thickBot="1">
      <c r="B139" s="89"/>
      <c r="C139" s="122"/>
      <c r="D139" s="123" t="s">
        <v>174</v>
      </c>
      <c r="E139" s="124"/>
      <c r="F139" s="90"/>
      <c r="G139" s="91"/>
      <c r="H139" s="92" t="str">
        <f>BA43</f>
        <v/>
      </c>
      <c r="I139" s="92">
        <f>BA37</f>
        <v>0.46</v>
      </c>
    </row>
    <row r="140" spans="2:11" s="8" customFormat="1">
      <c r="B140" s="1"/>
      <c r="C140" s="1"/>
      <c r="D140" s="1"/>
      <c r="E140" s="1"/>
      <c r="F140" s="1"/>
      <c r="G140" s="1"/>
    </row>
    <row r="141" spans="2:11" s="8" customFormat="1" ht="13.15" customHeight="1">
      <c r="B141" s="339" t="s">
        <v>234</v>
      </c>
      <c r="C141" s="340"/>
      <c r="D141" s="340"/>
      <c r="E141" s="340"/>
      <c r="F141" s="340"/>
      <c r="G141" s="340"/>
      <c r="H141" s="340"/>
      <c r="I141" s="340"/>
      <c r="J141" s="340"/>
      <c r="K141" s="341"/>
    </row>
    <row r="142" spans="2:11" s="8" customFormat="1">
      <c r="B142" s="342"/>
      <c r="C142" s="343"/>
      <c r="D142" s="343"/>
      <c r="E142" s="343"/>
      <c r="F142" s="343"/>
      <c r="G142" s="343"/>
      <c r="H142" s="343"/>
      <c r="I142" s="343"/>
      <c r="J142" s="343"/>
      <c r="K142" s="344"/>
    </row>
    <row r="143" spans="2:11" s="8" customFormat="1">
      <c r="B143" s="342"/>
      <c r="C143" s="343"/>
      <c r="D143" s="343"/>
      <c r="E143" s="343"/>
      <c r="F143" s="343"/>
      <c r="G143" s="343"/>
      <c r="H143" s="343"/>
      <c r="I143" s="343"/>
      <c r="J143" s="343"/>
      <c r="K143" s="344"/>
    </row>
    <row r="144" spans="2:11" s="8" customFormat="1">
      <c r="B144" s="342"/>
      <c r="C144" s="343"/>
      <c r="D144" s="343"/>
      <c r="E144" s="343"/>
      <c r="F144" s="343"/>
      <c r="G144" s="343"/>
      <c r="H144" s="343"/>
      <c r="I144" s="343"/>
      <c r="J144" s="343"/>
      <c r="K144" s="344"/>
    </row>
    <row r="145" spans="2:11" s="8" customFormat="1">
      <c r="B145" s="342"/>
      <c r="C145" s="343"/>
      <c r="D145" s="343"/>
      <c r="E145" s="343"/>
      <c r="F145" s="343"/>
      <c r="G145" s="343"/>
      <c r="H145" s="343"/>
      <c r="I145" s="343"/>
      <c r="J145" s="343"/>
      <c r="K145" s="344"/>
    </row>
    <row r="146" spans="2:11" s="8" customFormat="1">
      <c r="B146" s="342"/>
      <c r="C146" s="343"/>
      <c r="D146" s="343"/>
      <c r="E146" s="343"/>
      <c r="F146" s="343"/>
      <c r="G146" s="343"/>
      <c r="H146" s="343"/>
      <c r="I146" s="343"/>
      <c r="J146" s="343"/>
      <c r="K146" s="344"/>
    </row>
    <row r="147" spans="2:11" s="8" customFormat="1">
      <c r="B147" s="342"/>
      <c r="C147" s="343"/>
      <c r="D147" s="343"/>
      <c r="E147" s="343"/>
      <c r="F147" s="343"/>
      <c r="G147" s="343"/>
      <c r="H147" s="343"/>
      <c r="I147" s="343"/>
      <c r="J147" s="343"/>
      <c r="K147" s="344"/>
    </row>
    <row r="148" spans="2:11" s="8" customFormat="1">
      <c r="B148" s="342"/>
      <c r="C148" s="343"/>
      <c r="D148" s="343"/>
      <c r="E148" s="343"/>
      <c r="F148" s="343"/>
      <c r="G148" s="343"/>
      <c r="H148" s="343"/>
      <c r="I148" s="343"/>
      <c r="J148" s="343"/>
      <c r="K148" s="344"/>
    </row>
    <row r="149" spans="2:11" s="8" customFormat="1">
      <c r="B149" s="342"/>
      <c r="C149" s="343"/>
      <c r="D149" s="343"/>
      <c r="E149" s="343"/>
      <c r="F149" s="343"/>
      <c r="G149" s="343"/>
      <c r="H149" s="343"/>
      <c r="I149" s="343"/>
      <c r="J149" s="343"/>
      <c r="K149" s="344"/>
    </row>
    <row r="150" spans="2:11" s="8" customFormat="1">
      <c r="B150" s="342"/>
      <c r="C150" s="343"/>
      <c r="D150" s="343"/>
      <c r="E150" s="343"/>
      <c r="F150" s="343"/>
      <c r="G150" s="343"/>
      <c r="H150" s="343"/>
      <c r="I150" s="343"/>
      <c r="J150" s="343"/>
      <c r="K150" s="344"/>
    </row>
    <row r="151" spans="2:11" s="8" customFormat="1">
      <c r="B151" s="342"/>
      <c r="C151" s="343"/>
      <c r="D151" s="343"/>
      <c r="E151" s="343"/>
      <c r="F151" s="343"/>
      <c r="G151" s="343"/>
      <c r="H151" s="343"/>
      <c r="I151" s="343"/>
      <c r="J151" s="343"/>
      <c r="K151" s="344"/>
    </row>
    <row r="152" spans="2:11" s="8" customFormat="1">
      <c r="B152" s="342"/>
      <c r="C152" s="343"/>
      <c r="D152" s="343"/>
      <c r="E152" s="343"/>
      <c r="F152" s="343"/>
      <c r="G152" s="343"/>
      <c r="H152" s="343"/>
      <c r="I152" s="343"/>
      <c r="J152" s="343"/>
      <c r="K152" s="344"/>
    </row>
    <row r="153" spans="2:11" s="8" customFormat="1">
      <c r="B153" s="342"/>
      <c r="C153" s="343"/>
      <c r="D153" s="343"/>
      <c r="E153" s="343"/>
      <c r="F153" s="343"/>
      <c r="G153" s="343"/>
      <c r="H153" s="343"/>
      <c r="I153" s="343"/>
      <c r="J153" s="343"/>
      <c r="K153" s="344"/>
    </row>
    <row r="154" spans="2:11" s="8" customFormat="1">
      <c r="B154" s="342"/>
      <c r="C154" s="343"/>
      <c r="D154" s="343"/>
      <c r="E154" s="343"/>
      <c r="F154" s="343"/>
      <c r="G154" s="343"/>
      <c r="H154" s="343"/>
      <c r="I154" s="343"/>
      <c r="J154" s="343"/>
      <c r="K154" s="344"/>
    </row>
    <row r="155" spans="2:11" s="8" customFormat="1">
      <c r="B155" s="345"/>
      <c r="C155" s="346"/>
      <c r="D155" s="346"/>
      <c r="E155" s="346"/>
      <c r="F155" s="346"/>
      <c r="G155" s="346"/>
      <c r="H155" s="346"/>
      <c r="I155" s="346"/>
      <c r="J155" s="346"/>
      <c r="K155" s="347"/>
    </row>
  </sheetData>
  <protectedRanges>
    <protectedRange sqref="BL37:BV58 BR78:BR107 Y3:AH27 BV3:CE27 AR113:AT137" name="Expected"/>
    <protectedRange sqref="H3:K27" name="Year4Range"/>
    <protectedRange sqref="X3:X27 L3:R27" name="Year5Range"/>
  </protectedRanges>
  <mergeCells count="39">
    <mergeCell ref="B29:G29"/>
    <mergeCell ref="C2:D2"/>
    <mergeCell ref="E2:G2"/>
    <mergeCell ref="B3:B8"/>
    <mergeCell ref="C3:D4"/>
    <mergeCell ref="C5:D8"/>
    <mergeCell ref="B9:B20"/>
    <mergeCell ref="C9:D11"/>
    <mergeCell ref="C12:D14"/>
    <mergeCell ref="C15:D17"/>
    <mergeCell ref="C18:D20"/>
    <mergeCell ref="B21:B27"/>
    <mergeCell ref="C21:D23"/>
    <mergeCell ref="C24:D27"/>
    <mergeCell ref="B28:G28"/>
    <mergeCell ref="B111:B116"/>
    <mergeCell ref="C111:D112"/>
    <mergeCell ref="C113:D116"/>
    <mergeCell ref="B30:G30"/>
    <mergeCell ref="B31:F31"/>
    <mergeCell ref="B33:C34"/>
    <mergeCell ref="B35:K35"/>
    <mergeCell ref="B36:D36"/>
    <mergeCell ref="E36:H36"/>
    <mergeCell ref="I36:K36"/>
    <mergeCell ref="B37:D37"/>
    <mergeCell ref="E37:H37"/>
    <mergeCell ref="I37:K37"/>
    <mergeCell ref="C110:D110"/>
    <mergeCell ref="E110:G110"/>
    <mergeCell ref="B129:B135"/>
    <mergeCell ref="C129:D131"/>
    <mergeCell ref="C132:D135"/>
    <mergeCell ref="B141:K155"/>
    <mergeCell ref="B117:B128"/>
    <mergeCell ref="C117:D119"/>
    <mergeCell ref="C120:D122"/>
    <mergeCell ref="C123:D125"/>
    <mergeCell ref="C126:D128"/>
  </mergeCells>
  <conditionalFormatting sqref="D43:D45 F43:F45 H43:H45 J43:J45">
    <cfRule type="containsErrors" dxfId="161" priority="36">
      <formula>ISERROR(D43)</formula>
    </cfRule>
  </conditionalFormatting>
  <conditionalFormatting sqref="H111:I135">
    <cfRule type="containsText" dxfId="160" priority="8" operator="containsText" text="error">
      <formula>NOT(ISERROR(SEARCH("error",H111)))</formula>
    </cfRule>
  </conditionalFormatting>
  <conditionalFormatting sqref="H3:K12 R3:R27 Y3:AH27 AK3:AT27 AV3:AV27 BJ3:BT27 BV3:CE27 L4:L21 M4:Q27 K13:K21 H13:J27 K22:L27">
    <cfRule type="containsText" dxfId="159" priority="33" operator="containsText" text="*80">
      <formula>NOT(ISERROR(SEARCH("*80",H3)))</formula>
    </cfRule>
    <cfRule type="containsText" dxfId="158" priority="34" operator="containsText" text="60-79">
      <formula>NOT(ISERROR(SEARCH("60-79",H3)))</formula>
    </cfRule>
    <cfRule type="containsText" dxfId="157" priority="35" operator="containsText" text="&lt;60">
      <formula>NOT(ISERROR(SEARCH("&lt;60",H3)))</formula>
    </cfRule>
  </conditionalFormatting>
  <conditionalFormatting sqref="I111:K135 H111:H139">
    <cfRule type="containsText" dxfId="156" priority="9" operator="containsText" text="80">
      <formula>NOT(ISERROR(SEARCH("80",H111)))</formula>
    </cfRule>
    <cfRule type="containsText" dxfId="155" priority="10" operator="containsText" text="60-79">
      <formula>NOT(ISERROR(SEARCH("60-79",H111)))</formula>
    </cfRule>
    <cfRule type="containsText" dxfId="154" priority="11" operator="containsText" text="&lt;60">
      <formula>NOT(ISERROR(SEARCH("&lt;60",H111)))</formula>
    </cfRule>
  </conditionalFormatting>
  <conditionalFormatting sqref="L3:Q3">
    <cfRule type="containsText" dxfId="153" priority="15" operator="containsText" text="*80">
      <formula>NOT(ISERROR(SEARCH("*80",L3)))</formula>
    </cfRule>
    <cfRule type="containsText" dxfId="152" priority="16" operator="containsText" text="60-79">
      <formula>NOT(ISERROR(SEARCH("60-79",L3)))</formula>
    </cfRule>
    <cfRule type="containsText" dxfId="151" priority="17" operator="containsText" text="&lt;60">
      <formula>NOT(ISERROR(SEARCH("&lt;60",L3)))</formula>
    </cfRule>
  </conditionalFormatting>
  <dataValidations count="2">
    <dataValidation allowBlank="1" showInputMessage="1" showErrorMessage="1" errorTitle="Error in entry" error="Please use list items only." sqref="BL37:BV58 BJ35:BT35 BJ28:BT31 BV28:CE31 AK3:AT30 AU113:BE137" xr:uid="{07C42461-2052-4EBD-A735-6FF2687A271F}"/>
    <dataValidation type="list" allowBlank="1" showInputMessage="1" showErrorMessage="1" errorTitle="Error in entry" error="Please use list items only." sqref="Y3:AH27 H3:R27" xr:uid="{91194261-B1D8-4F48-BE92-F1C063100468}">
      <formula1>ValidDepts</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08" max="12"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080D7-039A-43E1-BE05-4E168686085E}">
  <sheetPr>
    <pageSetUpPr fitToPage="1"/>
  </sheetPr>
  <dimension ref="A1:DA177"/>
  <sheetViews>
    <sheetView showGridLines="0" zoomScale="80" zoomScaleNormal="80" zoomScaleSheetLayoutView="80" zoomScalePageLayoutView="25" workbookViewId="0"/>
  </sheetViews>
  <sheetFormatPr defaultColWidth="0" defaultRowHeight="13.5"/>
  <cols>
    <col min="1" max="1" width="1.28515625" style="1" customWidth="1"/>
    <col min="2" max="6" width="10.7109375" style="1" customWidth="1"/>
    <col min="7" max="7" width="12.140625" style="1" bestFit="1" customWidth="1"/>
    <col min="8" max="13" width="10.7109375" style="8" customWidth="1"/>
    <col min="14" max="16" width="10.7109375" style="8" hidden="1" customWidth="1"/>
    <col min="17" max="23" width="10.7109375" style="1" hidden="1" customWidth="1"/>
    <col min="24" max="24" width="3" style="1" customWidth="1"/>
    <col min="25" max="26" width="10.7109375" style="1" customWidth="1"/>
    <col min="27" max="27" width="10.7109375" style="8" customWidth="1"/>
    <col min="28" max="28" width="10.7109375" style="1" customWidth="1"/>
    <col min="29" max="29" width="11.7109375" style="1" customWidth="1"/>
    <col min="30" max="34" width="10.7109375" style="8" hidden="1" customWidth="1"/>
    <col min="35" max="35" width="2.85546875" style="8" customWidth="1"/>
    <col min="36" max="36" width="5.42578125" style="8" hidden="1" customWidth="1"/>
    <col min="37" max="37" width="12.28515625" style="1" hidden="1" customWidth="1"/>
    <col min="38" max="38" width="9.140625" style="1" hidden="1" customWidth="1"/>
    <col min="39" max="39" width="15.140625" style="1" hidden="1" customWidth="1"/>
    <col min="40" max="40" width="10" style="1" hidden="1" customWidth="1"/>
    <col min="41" max="41" width="13.42578125" style="1" hidden="1" customWidth="1"/>
    <col min="42" max="42" width="15.7109375" style="1" hidden="1" customWidth="1"/>
    <col min="43" max="43" width="13.85546875" style="1" hidden="1" customWidth="1"/>
    <col min="44" max="44" width="12.7109375" style="1" hidden="1" customWidth="1"/>
    <col min="45" max="49" width="8.85546875" style="1" hidden="1" customWidth="1"/>
    <col min="50" max="50" width="16.7109375" style="1" hidden="1" customWidth="1"/>
    <col min="51" max="51" width="8.85546875" style="1" hidden="1" customWidth="1"/>
    <col min="52" max="53" width="11.7109375" style="1" hidden="1" customWidth="1"/>
    <col min="54" max="60" width="8.85546875" style="1" hidden="1" customWidth="1"/>
    <col min="61" max="61" width="15.42578125" style="1" hidden="1" customWidth="1"/>
    <col min="62" max="63" width="8.85546875" style="1" hidden="1" customWidth="1"/>
    <col min="64" max="64" width="13" style="8" hidden="1" customWidth="1"/>
    <col min="65" max="65" width="11.28515625" style="8" hidden="1" customWidth="1"/>
    <col min="66" max="68" width="8.7109375" style="8" hidden="1" customWidth="1"/>
    <col min="69" max="71" width="13" style="8" hidden="1" customWidth="1"/>
    <col min="72" max="72" width="11.85546875" style="8" hidden="1" customWidth="1"/>
    <col min="73" max="73" width="7.42578125" style="8" hidden="1" customWidth="1"/>
    <col min="74" max="74" width="13.140625" style="8" hidden="1" customWidth="1"/>
    <col min="75" max="82" width="7.42578125" style="8" hidden="1" customWidth="1"/>
    <col min="83" max="83" width="6.85546875" style="8" hidden="1" customWidth="1"/>
    <col min="84" max="84" width="13.140625" style="8" hidden="1" customWidth="1"/>
    <col min="85" max="85" width="8.85546875" style="1" hidden="1" customWidth="1"/>
    <col min="86" max="86" width="11.28515625" style="8" hidden="1" customWidth="1"/>
    <col min="87" max="87" width="8.85546875" style="1" hidden="1" customWidth="1"/>
    <col min="88" max="88" width="8.7109375" style="8" hidden="1" customWidth="1"/>
    <col min="89" max="89" width="8.85546875" style="1" hidden="1" customWidth="1"/>
    <col min="90" max="90" width="8.7109375" style="8" hidden="1" customWidth="1"/>
    <col min="91" max="91" width="8.85546875" style="1" hidden="1" customWidth="1"/>
    <col min="92" max="92" width="8.7109375" style="8" hidden="1" customWidth="1"/>
    <col min="93" max="16384" width="8.85546875" style="1" hidden="1"/>
  </cols>
  <sheetData>
    <row r="1" spans="2:105" ht="7.15" customHeight="1" thickBo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G1" s="222" t="s">
        <v>235</v>
      </c>
      <c r="CH1" s="222" t="s">
        <v>236</v>
      </c>
      <c r="CI1" s="223"/>
      <c r="CJ1" s="223"/>
      <c r="CK1" s="224"/>
      <c r="CL1" s="225"/>
      <c r="CM1" s="222"/>
      <c r="CN1" s="225"/>
      <c r="CO1" s="222"/>
      <c r="CP1" s="222"/>
      <c r="CQ1" s="222"/>
      <c r="CR1" s="222"/>
      <c r="CS1" s="5"/>
      <c r="CT1" s="5" t="s">
        <v>237</v>
      </c>
      <c r="CU1" s="50"/>
      <c r="CV1" s="226"/>
      <c r="CW1" s="3"/>
      <c r="CY1" s="3"/>
    </row>
    <row r="2" spans="2:105" ht="41.45" customHeight="1" thickBot="1">
      <c r="B2" s="12" t="s">
        <v>42</v>
      </c>
      <c r="C2" s="375" t="s">
        <v>43</v>
      </c>
      <c r="D2" s="376"/>
      <c r="E2" s="375" t="s">
        <v>44</v>
      </c>
      <c r="F2" s="377"/>
      <c r="G2" s="376"/>
      <c r="H2" s="145" t="s">
        <v>45</v>
      </c>
      <c r="I2" s="144" t="s">
        <v>46</v>
      </c>
      <c r="J2" s="146" t="s">
        <v>47</v>
      </c>
      <c r="K2" s="152" t="s">
        <v>48</v>
      </c>
      <c r="L2" s="147" t="s">
        <v>49</v>
      </c>
      <c r="M2" s="13" t="s">
        <v>50</v>
      </c>
      <c r="N2" s="13" t="s">
        <v>51</v>
      </c>
      <c r="O2" s="13" t="s">
        <v>52</v>
      </c>
      <c r="P2" s="13" t="s">
        <v>53</v>
      </c>
      <c r="Q2" s="13" t="s">
        <v>54</v>
      </c>
      <c r="R2" s="14" t="s">
        <v>55</v>
      </c>
      <c r="Y2" s="145" t="s">
        <v>56</v>
      </c>
      <c r="Z2" s="149" t="s">
        <v>57</v>
      </c>
      <c r="AA2" s="153" t="s">
        <v>58</v>
      </c>
      <c r="AB2" s="148" t="s">
        <v>59</v>
      </c>
      <c r="AC2" s="150" t="s">
        <v>60</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227" t="s">
        <v>85</v>
      </c>
      <c r="BK2" s="227" t="s">
        <v>86</v>
      </c>
      <c r="BL2" s="227" t="s">
        <v>87</v>
      </c>
      <c r="BM2" s="227" t="s">
        <v>88</v>
      </c>
      <c r="BN2" s="227" t="s">
        <v>89</v>
      </c>
      <c r="BO2" s="227" t="s">
        <v>90</v>
      </c>
      <c r="BP2" s="227" t="s">
        <v>91</v>
      </c>
      <c r="BQ2" s="227" t="s">
        <v>92</v>
      </c>
      <c r="BR2" s="227" t="s">
        <v>93</v>
      </c>
      <c r="BS2" s="227" t="s">
        <v>94</v>
      </c>
      <c r="BT2" s="227" t="s">
        <v>95</v>
      </c>
      <c r="BV2" s="228" t="s">
        <v>96</v>
      </c>
      <c r="BW2" s="228" t="s">
        <v>97</v>
      </c>
      <c r="BX2" s="228" t="s">
        <v>98</v>
      </c>
      <c r="BY2" s="228" t="s">
        <v>99</v>
      </c>
      <c r="BZ2" s="228" t="s">
        <v>100</v>
      </c>
      <c r="CA2" s="228" t="s">
        <v>101</v>
      </c>
      <c r="CB2" s="228" t="s">
        <v>102</v>
      </c>
      <c r="CC2" s="228" t="s">
        <v>103</v>
      </c>
      <c r="CD2" s="228" t="s">
        <v>104</v>
      </c>
      <c r="CE2" s="228" t="s">
        <v>105</v>
      </c>
      <c r="CF2" s="1"/>
      <c r="CG2" s="229" t="s">
        <v>238</v>
      </c>
      <c r="CH2" s="229" t="s">
        <v>239</v>
      </c>
      <c r="CI2" s="229" t="s">
        <v>240</v>
      </c>
      <c r="CJ2" s="229" t="s">
        <v>241</v>
      </c>
      <c r="CK2" s="229" t="s">
        <v>242</v>
      </c>
      <c r="CL2" s="229" t="s">
        <v>243</v>
      </c>
      <c r="CM2" s="229" t="s">
        <v>244</v>
      </c>
      <c r="CN2" s="229" t="s">
        <v>245</v>
      </c>
      <c r="CO2" s="229" t="s">
        <v>246</v>
      </c>
      <c r="CP2" s="229" t="s">
        <v>247</v>
      </c>
      <c r="CR2" s="229" t="s">
        <v>248</v>
      </c>
      <c r="CS2" s="229" t="s">
        <v>249</v>
      </c>
      <c r="CT2" s="229" t="s">
        <v>250</v>
      </c>
      <c r="CU2" s="229" t="s">
        <v>251</v>
      </c>
      <c r="CV2" s="229" t="s">
        <v>252</v>
      </c>
      <c r="CW2" s="229" t="s">
        <v>253</v>
      </c>
      <c r="CX2" s="229" t="s">
        <v>254</v>
      </c>
      <c r="CY2" s="229" t="s">
        <v>255</v>
      </c>
      <c r="CZ2" s="229" t="s">
        <v>256</v>
      </c>
      <c r="DA2" s="229" t="s">
        <v>257</v>
      </c>
    </row>
    <row r="3" spans="2:105" ht="13.9" customHeight="1">
      <c r="B3" s="385">
        <v>1</v>
      </c>
      <c r="C3" s="419" t="s">
        <v>106</v>
      </c>
      <c r="D3" s="420"/>
      <c r="E3" s="215" t="s">
        <v>107</v>
      </c>
      <c r="F3" s="220"/>
      <c r="G3" s="221"/>
      <c r="H3" s="201" t="s">
        <v>109</v>
      </c>
      <c r="I3" s="201" t="s">
        <v>109</v>
      </c>
      <c r="J3" s="201" t="s">
        <v>109</v>
      </c>
      <c r="K3" s="201" t="s">
        <v>109</v>
      </c>
      <c r="L3" s="24" t="s">
        <v>109</v>
      </c>
      <c r="M3" s="24" t="s">
        <v>109</v>
      </c>
      <c r="N3" s="24" t="s">
        <v>109</v>
      </c>
      <c r="O3" s="24" t="s">
        <v>109</v>
      </c>
      <c r="P3" s="24" t="s">
        <v>109</v>
      </c>
      <c r="Q3" s="24" t="s">
        <v>109</v>
      </c>
      <c r="R3" s="201" t="s">
        <v>109</v>
      </c>
      <c r="Y3" s="201" t="s">
        <v>109</v>
      </c>
      <c r="Z3" s="201" t="s">
        <v>109</v>
      </c>
      <c r="AA3" s="201" t="s">
        <v>109</v>
      </c>
      <c r="AB3" s="201" t="s">
        <v>109</v>
      </c>
      <c r="AC3" s="201" t="s">
        <v>109</v>
      </c>
      <c r="AD3" s="25" t="s">
        <v>109</v>
      </c>
      <c r="AE3" s="25" t="s">
        <v>109</v>
      </c>
      <c r="AF3" s="25" t="s">
        <v>109</v>
      </c>
      <c r="AG3" s="25" t="s">
        <v>109</v>
      </c>
      <c r="AH3" s="163" t="s">
        <v>109</v>
      </c>
      <c r="AK3" s="27" t="str">
        <f t="shared" ref="AK3:AT28" si="0">IFERROR(IF(I3="---","",IF(Y3="---","No Target Set",IF(BV3=BK3,"On Target",IF(BV3&gt;BK3,"Behind",IF(BV3&lt;BK3,"On Target"))))),"")</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30" t="s">
        <v>111</v>
      </c>
      <c r="AX3" s="230" t="str">
        <f t="shared" ref="AX3:AX30" si="1">_xlfn.IFNA(LOOKUP(2,1/(H3:R3&lt;&gt;"---"),H3:R3),"---")</f>
        <v>---</v>
      </c>
      <c r="AY3" s="230" t="e">
        <f>VALUE(IF(AX3="---","",VLOOKUP(AX3,List1678[],2,FALSE)))</f>
        <v>#VALUE!</v>
      </c>
      <c r="AZ3" s="230" t="str">
        <f t="shared" ref="AZ3:AZ30" si="2">_xlfn.IFNA(LOOKUP(2,1/(H3:Q3&lt;&gt;"---"),X3:AF3),"---")</f>
        <v>---</v>
      </c>
      <c r="BA3" s="230" t="e">
        <f>VALUE(IF(AZ3="---","",VLOOKUP(AZ3,List1678[],2,FALSE)))</f>
        <v>#VALUE!</v>
      </c>
      <c r="BB3" s="230" t="str">
        <f t="shared" ref="BB3:BB30" si="3">_xlfn.IFNA(LOOKUP(2,1/(AK3:AT3&lt;&gt;""),AK3:AT3),"---")</f>
        <v>---</v>
      </c>
      <c r="BC3" s="230" t="str">
        <f t="shared" ref="BC3:BC30" si="4">_xlfn.IFNA(LOOKUP(2,1/(H3:R3&lt;&gt;"---"),H$2:R$2),"---")</f>
        <v>---</v>
      </c>
      <c r="BE3" s="31" t="s">
        <v>109</v>
      </c>
      <c r="BI3" s="230" t="s">
        <v>111</v>
      </c>
      <c r="BJ3" s="230" t="str">
        <f>IF(H3="---","",IF(H3="","",(VLOOKUP(H3,List1678[],2,FALSE))))</f>
        <v/>
      </c>
      <c r="BK3" s="230" t="str">
        <f>IF(I3="---","",IF(I3="","",(VLOOKUP(I3,List1678[],2,FALSE))))</f>
        <v/>
      </c>
      <c r="BL3" s="230" t="str">
        <f>IF(J3="---","",IF(J3="","",(VLOOKUP(J3,List1678[],2,FALSE))))</f>
        <v/>
      </c>
      <c r="BM3" s="230" t="str">
        <f>IF(K3="---","",IF(K3="","",(VLOOKUP(K3,List1678[],2,FALSE))))</f>
        <v/>
      </c>
      <c r="BN3" s="230" t="str">
        <f>IF(L3="---","",IF(L3="","",(VLOOKUP(L3,List1678[],2,FALSE))))</f>
        <v/>
      </c>
      <c r="BO3" s="230" t="str">
        <f>IF(M3="---","",IF(M3="","",(VLOOKUP(M3,List1678[],2,FALSE))))</f>
        <v/>
      </c>
      <c r="BP3" s="230" t="str">
        <f>IF(N3="---","",IF(N3="","",(VLOOKUP(N3,List1678[],2,FALSE))))</f>
        <v/>
      </c>
      <c r="BQ3" s="230" t="str">
        <f>IF(O3="---","",IF(O3="","",(VLOOKUP(O3,List1678[],2,FALSE))))</f>
        <v/>
      </c>
      <c r="BR3" s="230" t="str">
        <f>IF(P3="---","",IF(P3="","",(VLOOKUP(P3,List1678[],2,FALSE))))</f>
        <v/>
      </c>
      <c r="BS3" s="230" t="str">
        <f>IF(Q3="---","",IF(Q3="","",(VLOOKUP(Q3,List1678[],2,FALSE))))</f>
        <v/>
      </c>
      <c r="BT3" s="230" t="str">
        <f>IF(R3="---","",IF(R3="","",(VLOOKUP(R3,List1678[],2,FALSE))))</f>
        <v/>
      </c>
      <c r="BU3" s="252" t="s">
        <v>111</v>
      </c>
      <c r="BV3" s="230" t="str">
        <f>IF(Y3="---","",IF(Y3="","",VLOOKUP(Y3,List1678[],2,FALSE)))</f>
        <v/>
      </c>
      <c r="BW3" s="230" t="str">
        <f>IF(Z3="---","",IF(Z3="","",VLOOKUP(Z3,List1678[],2,FALSE)))</f>
        <v/>
      </c>
      <c r="BX3" s="230" t="str">
        <f>IF(AA3="---","",IF(AA3="","",VLOOKUP(AA3,List1678[],2,FALSE)))</f>
        <v/>
      </c>
      <c r="BY3" s="230" t="str">
        <f>IF(AB3="---","",IF(AB3="","",VLOOKUP(AB3,List1678[],2,FALSE)))</f>
        <v/>
      </c>
      <c r="BZ3" s="230" t="str">
        <f>IF(AC3="---","",IF(AC3="","",VLOOKUP(AC3,List1678[],2,FALSE)))</f>
        <v/>
      </c>
      <c r="CA3" s="230" t="str">
        <f>IF(AD3="---","",IF(AD3="","",VLOOKUP(AD3,List1678[],2,FALSE)))</f>
        <v/>
      </c>
      <c r="CB3" s="230" t="str">
        <f>IF(AE3="---","",IF(AE3="","",VLOOKUP(AE3,List1678[],2,FALSE)))</f>
        <v/>
      </c>
      <c r="CC3" s="230" t="str">
        <f>IF(AF3="---","",IF(AF3="","",VLOOKUP(AF3,List1678[],2,FALSE)))</f>
        <v/>
      </c>
      <c r="CD3" s="230" t="str">
        <f>IF(AG3="---","",IF(AG3="","",VLOOKUP(AG3,List1678[],2,FALSE)))</f>
        <v/>
      </c>
      <c r="CE3" s="230" t="str">
        <f>IF(AH3="---","",IF(AH3="","",VLOOKUP(AH3,List1678[],2,FALSE)))</f>
        <v/>
      </c>
      <c r="CF3" s="252" t="s">
        <v>111</v>
      </c>
      <c r="CG3" s="230" t="str">
        <f>IFERROR(
    IF(H3="---", "NA",
        IF(Y3="---", "NA",
            IF(BJ3 &gt; BK3,
                IF(BV3 &gt; BJ3, 1.1, 0.1),
                IF(BV3 &gt; BJ3, 1, 0)
            )
        )
    ),
    -1
)</f>
        <v>NA</v>
      </c>
      <c r="CH3" s="230" t="str">
        <f t="shared" ref="CH3:CH30" si="5">IFERROR(
    IF(I3="---", "NA",
        IF(Z3="---", "NA",IF(J3="---","NA",
            IF(BK3 &gt; BL3,
                IF(MIN(BV3, BK3) = BW3, 0.1,
                    IF(MIN(BV3, BK3) &lt; BW3, 1.1)
                ),
                IF(MIN(BV3, BK3) = BW3, 0,
                    IF(MIN(BV3, BK3) &lt; BW3, 1)
                )
            ))
        )
    ),
-5)</f>
        <v>NA</v>
      </c>
      <c r="CI3" s="230" t="str">
        <f t="shared" ref="CI3:CI30" si="6">IFERROR(
    IF(J3="---", "NA",
        IF(AA3="---", "NA",IF(K3="---","NA",
            IF(BL3 &gt; BM3,
                IF(MIN(BW3, BL3) = BX3, 0.1,
                    IF(MIN(BW3, BL3) &lt; BX3, 1.1)
                ),
                IF(MIN(BW3, BL3) = BX3, 0,
                    IF(MIN(BW3, BL3) &lt; BX3, 1)
                )
            ))
        )
    ),
-5)</f>
        <v>NA</v>
      </c>
      <c r="CJ3" s="230" t="str">
        <f t="shared" ref="CJ3:CJ30" si="7">IFERROR(
    IF(K3="---", "NA",
        IF(AB3="---", "NA",IF(L3="---","NA",
            IF(BM3 &gt; BN3,
                IF(MIN(BX3, BM3) = BY3, 0.1,
                    IF(MIN(BX3, BM3) &lt; BY3, 1.1)
                ),
                IF(MIN(BX3, BM3) = BY3, 0,
                    IF(MIN(BX3, BM3) &lt; BY3, 1)
                )
            ))
        )
    ),
-5)</f>
        <v>NA</v>
      </c>
      <c r="CK3" s="230" t="str">
        <f t="shared" ref="CK3:CK30" si="8">IFERROR(
    IF(L3="---", "NA",
        IF(AC3="---", "NA",IF(M3="---","NA",
            IF(BN3 &gt; BO3,
                IF(MIN(BY3, BN3) = BZ3, 0.1,
                    IF(MIN(BY3, BN3) &lt; BZ3, 1.1)
                ),
                IF(MIN(BY3, BN3) = BZ3, 0,
                    IF(MIN(BY3, BN3) &lt; BZ3, 1)
                )
            ))
        )
    ),
-5)</f>
        <v>NA</v>
      </c>
      <c r="CL3" s="230" t="str">
        <f t="shared" ref="CL3:CL30" si="9">IFERROR(
    IF(M3="---", "NA",
        IF(AD3="---", "NA",IF(N3="---","NA",
            IF(BO3 &gt; BP3,
                IF(MIN(BZ3, BO3) = CA3, 0.1,
                    IF(MIN(BZ3, BO3) &lt; CA3, 1.1)
                ),
                IF(MIN(BZ3, BO3) = CA3, 0,
                    IF(MIN(BZ3, BO3) &lt; CA3, 1)
                )
            ))
        )
    ),
-5)</f>
        <v>NA</v>
      </c>
      <c r="CM3" s="230" t="str">
        <f t="shared" ref="CM3:CM30" si="10">IFERROR(
    IF(N3="---", "NA",
        IF(AE3="---", "NA",IF(O3="---","NA",
            IF(BP3 &gt; BQ3,
                IF(MIN(CA3, BP3) = CB3, 0.1,
                    IF(MIN(CA3, BP3) &lt; CB3, 1.1)
                ),
                IF(MIN(CA3, BP3) = CB3, 0,
                    IF(MIN(CA3, BP3) &lt; CB3, 1)
                )
            ))
        )
    ),
-5)</f>
        <v>NA</v>
      </c>
      <c r="CN3" s="230" t="str">
        <f t="shared" ref="CN3:CN30" si="11">IFERROR(
    IF(O3="---", "NA",
        IF(AF3="---", "NA",IF(P3="---","NA",
            IF(BQ3 &gt; BR3,
                IF(MIN(CB3, BQ3) = CC3, 0.1,
                    IF(MIN(CB3, BQ3) &lt; CC3, 1.1)
                ),
                IF(MIN(CB3, BQ3) = CC3, 0,
                    IF(MIN(CB3, BQ3) &lt; CC3, 1)
                )
            ))
        )
    ),
-5)</f>
        <v>NA</v>
      </c>
      <c r="CO3" s="230" t="str">
        <f t="shared" ref="CO3:CO30" si="12">IFERROR(
    IF(P3="---", "NA",
        IF(AG3="---", "NA",IF(Q3="---","NA",
            IF(BR3 &gt; BS3,
                IF(MIN(CC3, BR3) = CD3, 0.1,
                    IF(MIN(CC3, BR3) &lt; CD3, 1.1)
                ),
                IF(MIN(CC3, BR3) = CD3, 0,
                    IF(MIN(CC3, BR3) &lt; CD3, 1)
                )
            ))
        )
    ),
-5)</f>
        <v>NA</v>
      </c>
      <c r="CP3" s="230" t="str">
        <f t="shared" ref="CP3:CP30" si="13">IFERROR(
    IF(Q3="---", "NA",
        IF(AH3="---", "NA",IF(R3="---","NA",
            IF(BS3 &gt; BT3,
                IF(MIN(CD3, BS3) = CE3, 0.1,
                    IF(MIN(CD3, BS3) &lt; CE3, 1.1)
                ),
                IF(MIN(CD3, BS3) = CE3, 0,
                    IF(MIN(CD3, BS3) &lt; CE3, 1)
                )
            ))
        )
    ),
-5)</f>
        <v>NA</v>
      </c>
      <c r="CQ3" s="252" t="s">
        <v>111</v>
      </c>
      <c r="CR3" s="230" t="str">
        <f>IF(BK3="", "NA", IF(AND(OR(CG3=1, CG3=1.1),BK3&gt;=BV3),"Achieved",IF(AND(OR(CG3=1, CG3=1.1),BK3&lt;BV3),"Not Achieved","NA")))</f>
        <v>NA</v>
      </c>
      <c r="CS3" s="230" t="str">
        <f t="shared" ref="CS3:DA18" si="14">IF(AND(OR(CH3=1, CH3=1.1),BL3&gt;=BW3),"Achieved",IF(AND(OR(CH3=1, CH3=1.1),BL3&lt;BW3),"Not Achieved","NA"))</f>
        <v>NA</v>
      </c>
      <c r="CT3" s="230" t="str">
        <f t="shared" si="14"/>
        <v>NA</v>
      </c>
      <c r="CU3" s="230" t="str">
        <f t="shared" si="14"/>
        <v>NA</v>
      </c>
      <c r="CV3" s="230" t="str">
        <f t="shared" si="14"/>
        <v>NA</v>
      </c>
      <c r="CW3" s="230" t="str">
        <f t="shared" si="14"/>
        <v>NA</v>
      </c>
      <c r="CX3" s="230" t="str">
        <f t="shared" si="14"/>
        <v>NA</v>
      </c>
      <c r="CY3" s="230" t="str">
        <f t="shared" si="14"/>
        <v>NA</v>
      </c>
      <c r="CZ3" s="230" t="str">
        <f t="shared" si="14"/>
        <v>NA</v>
      </c>
      <c r="DA3" s="230" t="str">
        <f t="shared" si="14"/>
        <v>NA</v>
      </c>
    </row>
    <row r="4" spans="2:105" ht="13.9" customHeight="1">
      <c r="B4" s="386"/>
      <c r="C4" s="421"/>
      <c r="D4" s="422"/>
      <c r="E4" s="215" t="s">
        <v>112</v>
      </c>
      <c r="F4" s="220"/>
      <c r="G4" s="221"/>
      <c r="H4" s="25" t="s">
        <v>109</v>
      </c>
      <c r="I4" s="25" t="s">
        <v>109</v>
      </c>
      <c r="J4" s="25" t="s">
        <v>109</v>
      </c>
      <c r="K4" s="25" t="s">
        <v>109</v>
      </c>
      <c r="L4" s="25" t="s">
        <v>109</v>
      </c>
      <c r="M4" s="25" t="s">
        <v>109</v>
      </c>
      <c r="N4" s="25" t="s">
        <v>109</v>
      </c>
      <c r="O4" s="25" t="s">
        <v>109</v>
      </c>
      <c r="P4" s="25" t="s">
        <v>109</v>
      </c>
      <c r="Q4" s="25" t="s">
        <v>109</v>
      </c>
      <c r="R4" s="202" t="s">
        <v>109</v>
      </c>
      <c r="Y4" s="25" t="s">
        <v>109</v>
      </c>
      <c r="Z4" s="25" t="s">
        <v>109</v>
      </c>
      <c r="AA4" s="25" t="s">
        <v>109</v>
      </c>
      <c r="AB4" s="25" t="s">
        <v>109</v>
      </c>
      <c r="AC4" s="202" t="s">
        <v>109</v>
      </c>
      <c r="AD4" s="25" t="s">
        <v>109</v>
      </c>
      <c r="AE4" s="25" t="s">
        <v>109</v>
      </c>
      <c r="AF4" s="25" t="s">
        <v>109</v>
      </c>
      <c r="AG4" s="25" t="s">
        <v>109</v>
      </c>
      <c r="AH4" s="32" t="s">
        <v>109</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30" t="s">
        <v>113</v>
      </c>
      <c r="AX4" s="230" t="str">
        <f t="shared" si="1"/>
        <v>---</v>
      </c>
      <c r="AY4" s="230" t="e">
        <f>VALUE(IF(AX4="---","",VLOOKUP(AX4,List1678[],2,FALSE)))</f>
        <v>#VALUE!</v>
      </c>
      <c r="AZ4" s="230" t="str">
        <f t="shared" si="2"/>
        <v>---</v>
      </c>
      <c r="BA4" s="230" t="e">
        <f>VALUE(IF(AZ4="---","",VLOOKUP(AZ4,List1678[],2,FALSE)))</f>
        <v>#VALUE!</v>
      </c>
      <c r="BB4" s="230" t="str">
        <f t="shared" si="3"/>
        <v>---</v>
      </c>
      <c r="BC4" s="230" t="str">
        <f t="shared" si="4"/>
        <v>---</v>
      </c>
      <c r="BE4" s="33" t="s">
        <v>110</v>
      </c>
      <c r="BF4" s="1">
        <v>1</v>
      </c>
      <c r="BI4" s="230" t="s">
        <v>113</v>
      </c>
      <c r="BJ4" s="230" t="str">
        <f>IF(H4="---","",IF(H4="","",(VLOOKUP(H4,List1678[],2,FALSE))))</f>
        <v/>
      </c>
      <c r="BK4" s="230" t="str">
        <f>IF(I4="---","",IF(I4="","",(VLOOKUP(I4,List1678[],2,FALSE))))</f>
        <v/>
      </c>
      <c r="BL4" s="230" t="str">
        <f>IF(J4="---","",IF(J4="","",(VLOOKUP(J4,List1678[],2,FALSE))))</f>
        <v/>
      </c>
      <c r="BM4" s="230" t="str">
        <f>IF(K4="---","",IF(K4="","",(VLOOKUP(K4,List1678[],2,FALSE))))</f>
        <v/>
      </c>
      <c r="BN4" s="230" t="str">
        <f>IF(L4="---","",IF(L4="","",(VLOOKUP(L4,List1678[],2,FALSE))))</f>
        <v/>
      </c>
      <c r="BO4" s="230" t="str">
        <f>IF(M4="---","",IF(M4="","",(VLOOKUP(M4,List1678[],2,FALSE))))</f>
        <v/>
      </c>
      <c r="BP4" s="230" t="str">
        <f>IF(N4="---","",IF(N4="","",(VLOOKUP(N4,List1678[],2,FALSE))))</f>
        <v/>
      </c>
      <c r="BQ4" s="230" t="str">
        <f>IF(O4="---","",IF(O4="","",(VLOOKUP(O4,List1678[],2,FALSE))))</f>
        <v/>
      </c>
      <c r="BR4" s="230" t="str">
        <f>IF(P4="---","",IF(P4="","",(VLOOKUP(P4,List1678[],2,FALSE))))</f>
        <v/>
      </c>
      <c r="BS4" s="230" t="str">
        <f>IF(Q4="---","",IF(Q4="","",(VLOOKUP(Q4,List1678[],2,FALSE))))</f>
        <v/>
      </c>
      <c r="BT4" s="230" t="str">
        <f>IF(R4="---","",IF(R4="","",(VLOOKUP(R4,List1678[],2,FALSE))))</f>
        <v/>
      </c>
      <c r="BU4" s="252" t="s">
        <v>113</v>
      </c>
      <c r="BV4" s="230" t="str">
        <f>IF(Y4="---","",IF(Y4="","",VLOOKUP(Y4,List1678[],2,FALSE)))</f>
        <v/>
      </c>
      <c r="BW4" s="230" t="str">
        <f>IF(Z4="---","",IF(Z4="","",VLOOKUP(Z4,List1678[],2,FALSE)))</f>
        <v/>
      </c>
      <c r="BX4" s="230" t="str">
        <f>IF(AA4="---","",IF(AA4="","",VLOOKUP(AA4,List1678[],2,FALSE)))</f>
        <v/>
      </c>
      <c r="BY4" s="230" t="str">
        <f>IF(AB4="---","",IF(AB4="","",VLOOKUP(AB4,List1678[],2,FALSE)))</f>
        <v/>
      </c>
      <c r="BZ4" s="230" t="str">
        <f>IF(AC4="---","",IF(AC4="","",VLOOKUP(AC4,List1678[],2,FALSE)))</f>
        <v/>
      </c>
      <c r="CA4" s="230" t="str">
        <f>IF(AD4="---","",IF(AD4="","",VLOOKUP(AD4,List1678[],2,FALSE)))</f>
        <v/>
      </c>
      <c r="CB4" s="230" t="str">
        <f>IF(AE4="---","",IF(AE4="","",VLOOKUP(AE4,List1678[],2,FALSE)))</f>
        <v/>
      </c>
      <c r="CC4" s="230" t="str">
        <f>IF(AF4="---","",IF(AF4="","",VLOOKUP(AF4,List1678[],2,FALSE)))</f>
        <v/>
      </c>
      <c r="CD4" s="230" t="str">
        <f>IF(AG4="---","",IF(AG4="","",VLOOKUP(AG4,List1678[],2,FALSE)))</f>
        <v/>
      </c>
      <c r="CE4" s="230" t="str">
        <f>IF(AH4="---","",IF(AH4="","",VLOOKUP(AH4,List1678[],2,FALSE)))</f>
        <v/>
      </c>
      <c r="CF4" s="252" t="s">
        <v>113</v>
      </c>
      <c r="CG4" s="230" t="str">
        <f t="shared" ref="CG4:CG30" si="15">IFERROR(
    IF(H4="---", "NA",
        IF(Y4="---", "NA",
            IF(BJ4 &gt; BK4,
                IF(BV4 &gt; BJ4, 1.1, 0.1),
                IF(BV4 &gt; BJ4, 1, 0)
            )
        )
    ),
    -1
)</f>
        <v>NA</v>
      </c>
      <c r="CH4" s="230" t="str">
        <f t="shared" si="5"/>
        <v>NA</v>
      </c>
      <c r="CI4" s="230" t="str">
        <f t="shared" si="6"/>
        <v>NA</v>
      </c>
      <c r="CJ4" s="230" t="str">
        <f t="shared" si="7"/>
        <v>NA</v>
      </c>
      <c r="CK4" s="230" t="str">
        <f t="shared" si="8"/>
        <v>NA</v>
      </c>
      <c r="CL4" s="230" t="str">
        <f t="shared" si="9"/>
        <v>NA</v>
      </c>
      <c r="CM4" s="230" t="str">
        <f t="shared" si="10"/>
        <v>NA</v>
      </c>
      <c r="CN4" s="230" t="str">
        <f t="shared" si="11"/>
        <v>NA</v>
      </c>
      <c r="CO4" s="230" t="str">
        <f t="shared" si="12"/>
        <v>NA</v>
      </c>
      <c r="CP4" s="230" t="str">
        <f t="shared" si="13"/>
        <v>NA</v>
      </c>
      <c r="CQ4" s="252" t="s">
        <v>113</v>
      </c>
      <c r="CR4" s="230" t="str">
        <f t="shared" ref="CR4:CR29" si="16">IF(BK4="", "NA", IF(AND(OR(CG4=1, CG4=1.1),BK4&gt;=BV4),"Achieved",IF(AND(OR(CG4=1, CG4=1.1),BK4&lt;BV4),"Not Achieved","NA")))</f>
        <v>NA</v>
      </c>
      <c r="CS4" s="230" t="str">
        <f t="shared" si="14"/>
        <v>NA</v>
      </c>
      <c r="CT4" s="230" t="str">
        <f t="shared" si="14"/>
        <v>NA</v>
      </c>
      <c r="CU4" s="230" t="str">
        <f t="shared" si="14"/>
        <v>NA</v>
      </c>
      <c r="CV4" s="230" t="str">
        <f t="shared" si="14"/>
        <v>NA</v>
      </c>
      <c r="CW4" s="230" t="str">
        <f t="shared" si="14"/>
        <v>NA</v>
      </c>
      <c r="CX4" s="230" t="str">
        <f t="shared" si="14"/>
        <v>NA</v>
      </c>
      <c r="CY4" s="230" t="str">
        <f t="shared" si="14"/>
        <v>NA</v>
      </c>
      <c r="CZ4" s="230" t="str">
        <f t="shared" si="14"/>
        <v>NA</v>
      </c>
      <c r="DA4" s="230" t="str">
        <f t="shared" si="14"/>
        <v>NA</v>
      </c>
    </row>
    <row r="5" spans="2:105" ht="13.9" customHeight="1">
      <c r="B5" s="386"/>
      <c r="C5" s="419" t="s">
        <v>258</v>
      </c>
      <c r="D5" s="420"/>
      <c r="E5" s="215" t="s">
        <v>115</v>
      </c>
      <c r="F5" s="220"/>
      <c r="G5" s="221"/>
      <c r="H5" s="25" t="s">
        <v>109</v>
      </c>
      <c r="I5" s="25" t="s">
        <v>109</v>
      </c>
      <c r="J5" s="25" t="s">
        <v>109</v>
      </c>
      <c r="K5" s="25" t="s">
        <v>109</v>
      </c>
      <c r="L5" s="25" t="s">
        <v>109</v>
      </c>
      <c r="M5" s="25" t="s">
        <v>109</v>
      </c>
      <c r="N5" s="25" t="s">
        <v>109</v>
      </c>
      <c r="O5" s="25" t="s">
        <v>109</v>
      </c>
      <c r="P5" s="25" t="s">
        <v>109</v>
      </c>
      <c r="Q5" s="25" t="s">
        <v>109</v>
      </c>
      <c r="R5" s="202" t="s">
        <v>109</v>
      </c>
      <c r="Y5" s="25" t="s">
        <v>109</v>
      </c>
      <c r="Z5" s="25" t="s">
        <v>109</v>
      </c>
      <c r="AA5" s="25" t="s">
        <v>109</v>
      </c>
      <c r="AB5" s="25" t="s">
        <v>109</v>
      </c>
      <c r="AC5" s="202" t="s">
        <v>109</v>
      </c>
      <c r="AD5" s="25" t="s">
        <v>109</v>
      </c>
      <c r="AE5" s="25" t="s">
        <v>109</v>
      </c>
      <c r="AF5" s="25" t="s">
        <v>109</v>
      </c>
      <c r="AG5" s="25" t="s">
        <v>109</v>
      </c>
      <c r="AH5" s="32" t="s">
        <v>109</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30" t="s">
        <v>117</v>
      </c>
      <c r="AX5" s="230" t="str">
        <f t="shared" si="1"/>
        <v>---</v>
      </c>
      <c r="AY5" s="230" t="e">
        <f>VALUE(IF(AX5="---","",VLOOKUP(AX5,List1678[],2,FALSE)))</f>
        <v>#VALUE!</v>
      </c>
      <c r="AZ5" s="230" t="str">
        <f t="shared" si="2"/>
        <v>---</v>
      </c>
      <c r="BA5" s="230" t="e">
        <f>VALUE(IF(AZ5="---","",VLOOKUP(AZ5,List1678[],2,FALSE)))</f>
        <v>#VALUE!</v>
      </c>
      <c r="BB5" s="230" t="str">
        <f t="shared" si="3"/>
        <v>---</v>
      </c>
      <c r="BC5" s="230" t="str">
        <f t="shared" si="4"/>
        <v>---</v>
      </c>
      <c r="BE5" s="34" t="s">
        <v>108</v>
      </c>
      <c r="BF5" s="1">
        <v>0.5</v>
      </c>
      <c r="BI5" s="230" t="s">
        <v>117</v>
      </c>
      <c r="BJ5" s="230" t="str">
        <f>IF(H5="---","",IF(H5="","",(VLOOKUP(H5,List1678[],2,FALSE))))</f>
        <v/>
      </c>
      <c r="BK5" s="230" t="str">
        <f>IF(I5="---","",IF(I5="","",(VLOOKUP(I5,List1678[],2,FALSE))))</f>
        <v/>
      </c>
      <c r="BL5" s="230" t="str">
        <f>IF(J5="---","",IF(J5="","",(VLOOKUP(J5,List1678[],2,FALSE))))</f>
        <v/>
      </c>
      <c r="BM5" s="230" t="str">
        <f>IF(K5="---","",IF(K5="","",(VLOOKUP(K5,List1678[],2,FALSE))))</f>
        <v/>
      </c>
      <c r="BN5" s="230" t="str">
        <f>IF(L5="---","",IF(L5="","",(VLOOKUP(L5,List1678[],2,FALSE))))</f>
        <v/>
      </c>
      <c r="BO5" s="230" t="str">
        <f>IF(M5="---","",IF(M5="","",(VLOOKUP(M5,List1678[],2,FALSE))))</f>
        <v/>
      </c>
      <c r="BP5" s="230" t="str">
        <f>IF(N5="---","",IF(N5="","",(VLOOKUP(N5,List1678[],2,FALSE))))</f>
        <v/>
      </c>
      <c r="BQ5" s="230" t="str">
        <f>IF(O5="---","",IF(O5="","",(VLOOKUP(O5,List1678[],2,FALSE))))</f>
        <v/>
      </c>
      <c r="BR5" s="230" t="str">
        <f>IF(P5="---","",IF(P5="","",(VLOOKUP(P5,List1678[],2,FALSE))))</f>
        <v/>
      </c>
      <c r="BS5" s="230" t="str">
        <f>IF(Q5="---","",IF(Q5="","",(VLOOKUP(Q5,List1678[],2,FALSE))))</f>
        <v/>
      </c>
      <c r="BT5" s="230" t="str">
        <f>IF(R5="---","",IF(R5="","",(VLOOKUP(R5,List1678[],2,FALSE))))</f>
        <v/>
      </c>
      <c r="BU5" s="252" t="s">
        <v>117</v>
      </c>
      <c r="BV5" s="230" t="str">
        <f>IF(Y5="---","",IF(Y5="","",VLOOKUP(Y5,List1678[],2,FALSE)))</f>
        <v/>
      </c>
      <c r="BW5" s="230" t="str">
        <f>IF(Z5="---","",IF(Z5="","",VLOOKUP(Z5,List1678[],2,FALSE)))</f>
        <v/>
      </c>
      <c r="BX5" s="230" t="str">
        <f>IF(AA5="---","",IF(AA5="","",VLOOKUP(AA5,List1678[],2,FALSE)))</f>
        <v/>
      </c>
      <c r="BY5" s="230" t="str">
        <f>IF(AB5="---","",IF(AB5="","",VLOOKUP(AB5,List1678[],2,FALSE)))</f>
        <v/>
      </c>
      <c r="BZ5" s="230" t="str">
        <f>IF(AC5="---","",IF(AC5="","",VLOOKUP(AC5,List1678[],2,FALSE)))</f>
        <v/>
      </c>
      <c r="CA5" s="230" t="str">
        <f>IF(AD5="---","",IF(AD5="","",VLOOKUP(AD5,List1678[],2,FALSE)))</f>
        <v/>
      </c>
      <c r="CB5" s="230" t="str">
        <f>IF(AE5="---","",IF(AE5="","",VLOOKUP(AE5,List1678[],2,FALSE)))</f>
        <v/>
      </c>
      <c r="CC5" s="230" t="str">
        <f>IF(AF5="---","",IF(AF5="","",VLOOKUP(AF5,List1678[],2,FALSE)))</f>
        <v/>
      </c>
      <c r="CD5" s="230" t="str">
        <f>IF(AG5="---","",IF(AG5="","",VLOOKUP(AG5,List1678[],2,FALSE)))</f>
        <v/>
      </c>
      <c r="CE5" s="230" t="str">
        <f>IF(AH5="---","",IF(AH5="","",VLOOKUP(AH5,List1678[],2,FALSE)))</f>
        <v/>
      </c>
      <c r="CF5" s="252" t="s">
        <v>117</v>
      </c>
      <c r="CG5" s="230" t="str">
        <f t="shared" si="15"/>
        <v>NA</v>
      </c>
      <c r="CH5" s="230" t="str">
        <f t="shared" si="5"/>
        <v>NA</v>
      </c>
      <c r="CI5" s="230" t="str">
        <f t="shared" si="6"/>
        <v>NA</v>
      </c>
      <c r="CJ5" s="230" t="str">
        <f t="shared" si="7"/>
        <v>NA</v>
      </c>
      <c r="CK5" s="230" t="str">
        <f t="shared" si="8"/>
        <v>NA</v>
      </c>
      <c r="CL5" s="230" t="str">
        <f t="shared" si="9"/>
        <v>NA</v>
      </c>
      <c r="CM5" s="230" t="str">
        <f t="shared" si="10"/>
        <v>NA</v>
      </c>
      <c r="CN5" s="230" t="str">
        <f t="shared" si="11"/>
        <v>NA</v>
      </c>
      <c r="CO5" s="230" t="str">
        <f t="shared" si="12"/>
        <v>NA</v>
      </c>
      <c r="CP5" s="230" t="str">
        <f t="shared" si="13"/>
        <v>NA</v>
      </c>
      <c r="CQ5" s="252" t="s">
        <v>117</v>
      </c>
      <c r="CR5" s="230" t="str">
        <f t="shared" si="16"/>
        <v>NA</v>
      </c>
      <c r="CS5" s="230" t="str">
        <f t="shared" si="14"/>
        <v>NA</v>
      </c>
      <c r="CT5" s="230" t="str">
        <f t="shared" si="14"/>
        <v>NA</v>
      </c>
      <c r="CU5" s="230" t="str">
        <f t="shared" si="14"/>
        <v>NA</v>
      </c>
      <c r="CV5" s="230" t="str">
        <f t="shared" si="14"/>
        <v>NA</v>
      </c>
      <c r="CW5" s="230" t="str">
        <f t="shared" si="14"/>
        <v>NA</v>
      </c>
      <c r="CX5" s="230" t="str">
        <f t="shared" si="14"/>
        <v>NA</v>
      </c>
      <c r="CY5" s="230" t="str">
        <f t="shared" si="14"/>
        <v>NA</v>
      </c>
      <c r="CZ5" s="230" t="str">
        <f t="shared" si="14"/>
        <v>NA</v>
      </c>
      <c r="DA5" s="230" t="str">
        <f t="shared" si="14"/>
        <v>NA</v>
      </c>
    </row>
    <row r="6" spans="2:105" ht="13.9" customHeight="1">
      <c r="B6" s="386"/>
      <c r="C6" s="423"/>
      <c r="D6" s="424"/>
      <c r="E6" s="215" t="s">
        <v>118</v>
      </c>
      <c r="F6" s="220"/>
      <c r="G6" s="221"/>
      <c r="H6" s="25" t="s">
        <v>109</v>
      </c>
      <c r="I6" s="25" t="s">
        <v>109</v>
      </c>
      <c r="J6" s="25" t="s">
        <v>109</v>
      </c>
      <c r="K6" s="25" t="s">
        <v>109</v>
      </c>
      <c r="L6" s="25" t="s">
        <v>109</v>
      </c>
      <c r="M6" s="25" t="s">
        <v>109</v>
      </c>
      <c r="N6" s="25" t="s">
        <v>109</v>
      </c>
      <c r="O6" s="25" t="s">
        <v>109</v>
      </c>
      <c r="P6" s="25" t="s">
        <v>109</v>
      </c>
      <c r="Q6" s="25" t="s">
        <v>109</v>
      </c>
      <c r="R6" s="202" t="s">
        <v>109</v>
      </c>
      <c r="Y6" s="25" t="s">
        <v>109</v>
      </c>
      <c r="Z6" s="25" t="s">
        <v>109</v>
      </c>
      <c r="AA6" s="25" t="s">
        <v>109</v>
      </c>
      <c r="AB6" s="25" t="s">
        <v>109</v>
      </c>
      <c r="AC6" s="202" t="s">
        <v>109</v>
      </c>
      <c r="AD6" s="25" t="s">
        <v>109</v>
      </c>
      <c r="AE6" s="25" t="s">
        <v>109</v>
      </c>
      <c r="AF6" s="25" t="s">
        <v>109</v>
      </c>
      <c r="AG6" s="25" t="s">
        <v>109</v>
      </c>
      <c r="AH6" s="32" t="s">
        <v>109</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30" t="s">
        <v>259</v>
      </c>
      <c r="AX6" s="230" t="str">
        <f t="shared" si="1"/>
        <v>---</v>
      </c>
      <c r="AY6" s="230" t="e">
        <f>VALUE(IF(AX6="---","",VLOOKUP(AX6,List1678[],2,FALSE)))</f>
        <v>#VALUE!</v>
      </c>
      <c r="AZ6" s="230" t="str">
        <f t="shared" si="2"/>
        <v>---</v>
      </c>
      <c r="BA6" s="230" t="e">
        <f>VALUE(IF(AZ6="---","",VLOOKUP(AZ6,List1678[],2,FALSE)))</f>
        <v>#VALUE!</v>
      </c>
      <c r="BB6" s="230" t="str">
        <f t="shared" si="3"/>
        <v>---</v>
      </c>
      <c r="BC6" s="230" t="str">
        <f t="shared" si="4"/>
        <v>---</v>
      </c>
      <c r="BE6" s="35" t="s">
        <v>116</v>
      </c>
      <c r="BF6" s="1">
        <v>0</v>
      </c>
      <c r="BI6" s="230" t="s">
        <v>259</v>
      </c>
      <c r="BJ6" s="230" t="str">
        <f>IF(H6="---","",IF(H6="","",(VLOOKUP(H6,List1678[],2,FALSE))))</f>
        <v/>
      </c>
      <c r="BK6" s="230" t="str">
        <f>IF(I6="---","",IF(I6="","",(VLOOKUP(I6,List1678[],2,FALSE))))</f>
        <v/>
      </c>
      <c r="BL6" s="230" t="str">
        <f>IF(J6="---","",IF(J6="","",(VLOOKUP(J6,List1678[],2,FALSE))))</f>
        <v/>
      </c>
      <c r="BM6" s="230" t="str">
        <f>IF(K6="---","",IF(K6="","",(VLOOKUP(K6,List1678[],2,FALSE))))</f>
        <v/>
      </c>
      <c r="BN6" s="230" t="str">
        <f>IF(L6="---","",IF(L6="","",(VLOOKUP(L6,List1678[],2,FALSE))))</f>
        <v/>
      </c>
      <c r="BO6" s="230" t="str">
        <f>IF(M6="---","",IF(M6="","",(VLOOKUP(M6,List1678[],2,FALSE))))</f>
        <v/>
      </c>
      <c r="BP6" s="230" t="str">
        <f>IF(N6="---","",IF(N6="","",(VLOOKUP(N6,List1678[],2,FALSE))))</f>
        <v/>
      </c>
      <c r="BQ6" s="230" t="str">
        <f>IF(O6="---","",IF(O6="","",(VLOOKUP(O6,List1678[],2,FALSE))))</f>
        <v/>
      </c>
      <c r="BR6" s="230" t="str">
        <f>IF(P6="---","",IF(P6="","",(VLOOKUP(P6,List1678[],2,FALSE))))</f>
        <v/>
      </c>
      <c r="BS6" s="230" t="str">
        <f>IF(Q6="---","",IF(Q6="","",(VLOOKUP(Q6,List1678[],2,FALSE))))</f>
        <v/>
      </c>
      <c r="BT6" s="230" t="str">
        <f>IF(R6="---","",IF(R6="","",(VLOOKUP(R6,List1678[],2,FALSE))))</f>
        <v/>
      </c>
      <c r="BU6" s="252" t="s">
        <v>259</v>
      </c>
      <c r="BV6" s="230" t="str">
        <f>IF(Y6="---","",IF(Y6="","",VLOOKUP(Y6,List1678[],2,FALSE)))</f>
        <v/>
      </c>
      <c r="BW6" s="230" t="str">
        <f>IF(Z6="---","",IF(Z6="","",VLOOKUP(Z6,List1678[],2,FALSE)))</f>
        <v/>
      </c>
      <c r="BX6" s="230" t="str">
        <f>IF(AA6="---","",IF(AA6="","",VLOOKUP(AA6,List1678[],2,FALSE)))</f>
        <v/>
      </c>
      <c r="BY6" s="230" t="str">
        <f>IF(AB6="---","",IF(AB6="","",VLOOKUP(AB6,List1678[],2,FALSE)))</f>
        <v/>
      </c>
      <c r="BZ6" s="230" t="str">
        <f>IF(AC6="---","",IF(AC6="","",VLOOKUP(AC6,List1678[],2,FALSE)))</f>
        <v/>
      </c>
      <c r="CA6" s="230" t="str">
        <f>IF(AD6="---","",IF(AD6="","",VLOOKUP(AD6,List1678[],2,FALSE)))</f>
        <v/>
      </c>
      <c r="CB6" s="230" t="str">
        <f>IF(AE6="---","",IF(AE6="","",VLOOKUP(AE6,List1678[],2,FALSE)))</f>
        <v/>
      </c>
      <c r="CC6" s="230" t="str">
        <f>IF(AF6="---","",IF(AF6="","",VLOOKUP(AF6,List1678[],2,FALSE)))</f>
        <v/>
      </c>
      <c r="CD6" s="230" t="str">
        <f>IF(AG6="---","",IF(AG6="","",VLOOKUP(AG6,List1678[],2,FALSE)))</f>
        <v/>
      </c>
      <c r="CE6" s="230" t="str">
        <f>IF(AH6="---","",IF(AH6="","",VLOOKUP(AH6,List1678[],2,FALSE)))</f>
        <v/>
      </c>
      <c r="CF6" s="252" t="s">
        <v>259</v>
      </c>
      <c r="CG6" s="230" t="str">
        <f t="shared" si="15"/>
        <v>NA</v>
      </c>
      <c r="CH6" s="230" t="str">
        <f t="shared" si="5"/>
        <v>NA</v>
      </c>
      <c r="CI6" s="230" t="str">
        <f t="shared" si="6"/>
        <v>NA</v>
      </c>
      <c r="CJ6" s="230" t="str">
        <f t="shared" si="7"/>
        <v>NA</v>
      </c>
      <c r="CK6" s="230" t="str">
        <f t="shared" si="8"/>
        <v>NA</v>
      </c>
      <c r="CL6" s="230" t="str">
        <f t="shared" si="9"/>
        <v>NA</v>
      </c>
      <c r="CM6" s="230" t="str">
        <f t="shared" si="10"/>
        <v>NA</v>
      </c>
      <c r="CN6" s="230" t="str">
        <f t="shared" si="11"/>
        <v>NA</v>
      </c>
      <c r="CO6" s="230" t="str">
        <f t="shared" si="12"/>
        <v>NA</v>
      </c>
      <c r="CP6" s="230" t="str">
        <f t="shared" si="13"/>
        <v>NA</v>
      </c>
      <c r="CQ6" s="252" t="s">
        <v>259</v>
      </c>
      <c r="CR6" s="230" t="str">
        <f t="shared" si="16"/>
        <v>NA</v>
      </c>
      <c r="CS6" s="230" t="str">
        <f t="shared" si="14"/>
        <v>NA</v>
      </c>
      <c r="CT6" s="230" t="str">
        <f t="shared" si="14"/>
        <v>NA</v>
      </c>
      <c r="CU6" s="230" t="str">
        <f t="shared" si="14"/>
        <v>NA</v>
      </c>
      <c r="CV6" s="230" t="str">
        <f t="shared" si="14"/>
        <v>NA</v>
      </c>
      <c r="CW6" s="230" t="str">
        <f t="shared" si="14"/>
        <v>NA</v>
      </c>
      <c r="CX6" s="230" t="str">
        <f t="shared" si="14"/>
        <v>NA</v>
      </c>
      <c r="CY6" s="230" t="str">
        <f t="shared" si="14"/>
        <v>NA</v>
      </c>
      <c r="CZ6" s="230" t="str">
        <f t="shared" si="14"/>
        <v>NA</v>
      </c>
      <c r="DA6" s="230" t="str">
        <f t="shared" si="14"/>
        <v>NA</v>
      </c>
    </row>
    <row r="7" spans="2:105" ht="13.9" customHeight="1">
      <c r="B7" s="386"/>
      <c r="C7" s="423"/>
      <c r="D7" s="424"/>
      <c r="E7" s="215" t="s">
        <v>120</v>
      </c>
      <c r="F7" s="220"/>
      <c r="G7" s="221"/>
      <c r="H7" s="25" t="s">
        <v>109</v>
      </c>
      <c r="I7" s="25" t="s">
        <v>109</v>
      </c>
      <c r="J7" s="25" t="s">
        <v>109</v>
      </c>
      <c r="K7" s="25" t="s">
        <v>109</v>
      </c>
      <c r="L7" s="25" t="s">
        <v>109</v>
      </c>
      <c r="M7" s="25" t="s">
        <v>109</v>
      </c>
      <c r="N7" s="25" t="s">
        <v>109</v>
      </c>
      <c r="O7" s="25" t="s">
        <v>109</v>
      </c>
      <c r="P7" s="25" t="s">
        <v>109</v>
      </c>
      <c r="Q7" s="25" t="s">
        <v>109</v>
      </c>
      <c r="R7" s="202" t="s">
        <v>109</v>
      </c>
      <c r="Y7" s="25" t="s">
        <v>109</v>
      </c>
      <c r="Z7" s="25" t="s">
        <v>109</v>
      </c>
      <c r="AA7" s="25" t="s">
        <v>109</v>
      </c>
      <c r="AB7" s="25" t="s">
        <v>109</v>
      </c>
      <c r="AC7" s="202" t="s">
        <v>109</v>
      </c>
      <c r="AD7" s="25" t="s">
        <v>109</v>
      </c>
      <c r="AE7" s="25" t="s">
        <v>109</v>
      </c>
      <c r="AF7" s="25" t="s">
        <v>109</v>
      </c>
      <c r="AG7" s="25" t="s">
        <v>109</v>
      </c>
      <c r="AH7" s="32" t="s">
        <v>109</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30" t="s">
        <v>121</v>
      </c>
      <c r="AX7" s="230" t="str">
        <f t="shared" si="1"/>
        <v>---</v>
      </c>
      <c r="AY7" s="230" t="e">
        <f>VALUE(IF(AX7="---","",VLOOKUP(AX7,List1678[],2,FALSE)))</f>
        <v>#VALUE!</v>
      </c>
      <c r="AZ7" s="230" t="str">
        <f t="shared" si="2"/>
        <v>---</v>
      </c>
      <c r="BA7" s="230" t="e">
        <f>VALUE(IF(AZ7="---","",VLOOKUP(AZ7,List1678[],2,FALSE)))</f>
        <v>#VALUE!</v>
      </c>
      <c r="BB7" s="230" t="str">
        <f t="shared" si="3"/>
        <v>---</v>
      </c>
      <c r="BC7" s="230" t="str">
        <f t="shared" si="4"/>
        <v>---</v>
      </c>
      <c r="BI7" s="230" t="s">
        <v>121</v>
      </c>
      <c r="BJ7" s="230" t="str">
        <f>IF(H7="---","",IF(H7="","",(VLOOKUP(H7,List1678[],2,FALSE))))</f>
        <v/>
      </c>
      <c r="BK7" s="230" t="str">
        <f>IF(I7="---","",IF(I7="","",(VLOOKUP(I7,List1678[],2,FALSE))))</f>
        <v/>
      </c>
      <c r="BL7" s="230" t="str">
        <f>IF(J7="---","",IF(J7="","",(VLOOKUP(J7,List1678[],2,FALSE))))</f>
        <v/>
      </c>
      <c r="BM7" s="230" t="str">
        <f>IF(K7="---","",IF(K7="","",(VLOOKUP(K7,List1678[],2,FALSE))))</f>
        <v/>
      </c>
      <c r="BN7" s="230" t="str">
        <f>IF(L7="---","",IF(L7="","",(VLOOKUP(L7,List1678[],2,FALSE))))</f>
        <v/>
      </c>
      <c r="BO7" s="230" t="str">
        <f>IF(M7="---","",IF(M7="","",(VLOOKUP(M7,List1678[],2,FALSE))))</f>
        <v/>
      </c>
      <c r="BP7" s="230" t="str">
        <f>IF(N7="---","",IF(N7="","",(VLOOKUP(N7,List1678[],2,FALSE))))</f>
        <v/>
      </c>
      <c r="BQ7" s="230" t="str">
        <f>IF(O7="---","",IF(O7="","",(VLOOKUP(O7,List1678[],2,FALSE))))</f>
        <v/>
      </c>
      <c r="BR7" s="230" t="str">
        <f>IF(P7="---","",IF(P7="","",(VLOOKUP(P7,List1678[],2,FALSE))))</f>
        <v/>
      </c>
      <c r="BS7" s="230" t="str">
        <f>IF(Q7="---","",IF(Q7="","",(VLOOKUP(Q7,List1678[],2,FALSE))))</f>
        <v/>
      </c>
      <c r="BT7" s="230" t="str">
        <f>IF(R7="---","",IF(R7="","",(VLOOKUP(R7,List1678[],2,FALSE))))</f>
        <v/>
      </c>
      <c r="BU7" s="252" t="s">
        <v>121</v>
      </c>
      <c r="BV7" s="230" t="str">
        <f>IF(Y7="---","",IF(Y7="","",VLOOKUP(Y7,List1678[],2,FALSE)))</f>
        <v/>
      </c>
      <c r="BW7" s="230" t="str">
        <f>IF(Z7="---","",IF(Z7="","",VLOOKUP(Z7,List1678[],2,FALSE)))</f>
        <v/>
      </c>
      <c r="BX7" s="230" t="str">
        <f>IF(AA7="---","",IF(AA7="","",VLOOKUP(AA7,List1678[],2,FALSE)))</f>
        <v/>
      </c>
      <c r="BY7" s="230" t="str">
        <f>IF(AB7="---","",IF(AB7="","",VLOOKUP(AB7,List1678[],2,FALSE)))</f>
        <v/>
      </c>
      <c r="BZ7" s="230" t="str">
        <f>IF(AC7="---","",IF(AC7="","",VLOOKUP(AC7,List1678[],2,FALSE)))</f>
        <v/>
      </c>
      <c r="CA7" s="230" t="str">
        <f>IF(AD7="---","",IF(AD7="","",VLOOKUP(AD7,List1678[],2,FALSE)))</f>
        <v/>
      </c>
      <c r="CB7" s="230" t="str">
        <f>IF(AE7="---","",IF(AE7="","",VLOOKUP(AE7,List1678[],2,FALSE)))</f>
        <v/>
      </c>
      <c r="CC7" s="230" t="str">
        <f>IF(AF7="---","",IF(AF7="","",VLOOKUP(AF7,List1678[],2,FALSE)))</f>
        <v/>
      </c>
      <c r="CD7" s="230" t="str">
        <f>IF(AG7="---","",IF(AG7="","",VLOOKUP(AG7,List1678[],2,FALSE)))</f>
        <v/>
      </c>
      <c r="CE7" s="230" t="str">
        <f>IF(AH7="---","",IF(AH7="","",VLOOKUP(AH7,List1678[],2,FALSE)))</f>
        <v/>
      </c>
      <c r="CF7" s="252" t="s">
        <v>121</v>
      </c>
      <c r="CG7" s="230" t="str">
        <f t="shared" si="15"/>
        <v>NA</v>
      </c>
      <c r="CH7" s="230" t="str">
        <f t="shared" si="5"/>
        <v>NA</v>
      </c>
      <c r="CI7" s="230" t="str">
        <f t="shared" si="6"/>
        <v>NA</v>
      </c>
      <c r="CJ7" s="230" t="str">
        <f t="shared" si="7"/>
        <v>NA</v>
      </c>
      <c r="CK7" s="230" t="str">
        <f t="shared" si="8"/>
        <v>NA</v>
      </c>
      <c r="CL7" s="230" t="str">
        <f t="shared" si="9"/>
        <v>NA</v>
      </c>
      <c r="CM7" s="230" t="str">
        <f t="shared" si="10"/>
        <v>NA</v>
      </c>
      <c r="CN7" s="230" t="str">
        <f t="shared" si="11"/>
        <v>NA</v>
      </c>
      <c r="CO7" s="230" t="str">
        <f t="shared" si="12"/>
        <v>NA</v>
      </c>
      <c r="CP7" s="230" t="str">
        <f t="shared" si="13"/>
        <v>NA</v>
      </c>
      <c r="CQ7" s="252" t="s">
        <v>121</v>
      </c>
      <c r="CR7" s="230" t="str">
        <f t="shared" si="16"/>
        <v>NA</v>
      </c>
      <c r="CS7" s="230" t="str">
        <f t="shared" si="14"/>
        <v>NA</v>
      </c>
      <c r="CT7" s="230" t="str">
        <f t="shared" si="14"/>
        <v>NA</v>
      </c>
      <c r="CU7" s="230" t="str">
        <f t="shared" si="14"/>
        <v>NA</v>
      </c>
      <c r="CV7" s="230" t="str">
        <f t="shared" si="14"/>
        <v>NA</v>
      </c>
      <c r="CW7" s="230" t="str">
        <f t="shared" si="14"/>
        <v>NA</v>
      </c>
      <c r="CX7" s="230" t="str">
        <f t="shared" si="14"/>
        <v>NA</v>
      </c>
      <c r="CY7" s="230" t="str">
        <f t="shared" si="14"/>
        <v>NA</v>
      </c>
      <c r="CZ7" s="230" t="str">
        <f t="shared" si="14"/>
        <v>NA</v>
      </c>
      <c r="DA7" s="230" t="str">
        <f t="shared" si="14"/>
        <v>NA</v>
      </c>
    </row>
    <row r="8" spans="2:105" ht="13.9" customHeight="1">
      <c r="B8" s="386"/>
      <c r="C8" s="421"/>
      <c r="D8" s="422"/>
      <c r="E8" s="215" t="s">
        <v>122</v>
      </c>
      <c r="F8" s="220"/>
      <c r="G8" s="221"/>
      <c r="H8" s="25" t="s">
        <v>109</v>
      </c>
      <c r="I8" s="25" t="s">
        <v>109</v>
      </c>
      <c r="J8" s="25" t="s">
        <v>109</v>
      </c>
      <c r="K8" s="25" t="s">
        <v>109</v>
      </c>
      <c r="L8" s="25" t="s">
        <v>109</v>
      </c>
      <c r="M8" s="25" t="s">
        <v>109</v>
      </c>
      <c r="N8" s="25" t="s">
        <v>109</v>
      </c>
      <c r="O8" s="25" t="s">
        <v>109</v>
      </c>
      <c r="P8" s="25" t="s">
        <v>109</v>
      </c>
      <c r="Q8" s="25" t="s">
        <v>109</v>
      </c>
      <c r="R8" s="202" t="s">
        <v>109</v>
      </c>
      <c r="Y8" s="25" t="s">
        <v>109</v>
      </c>
      <c r="Z8" s="25" t="s">
        <v>109</v>
      </c>
      <c r="AA8" s="25" t="s">
        <v>109</v>
      </c>
      <c r="AB8" s="25" t="s">
        <v>109</v>
      </c>
      <c r="AC8" s="202" t="s">
        <v>109</v>
      </c>
      <c r="AD8" s="25" t="s">
        <v>109</v>
      </c>
      <c r="AE8" s="25" t="s">
        <v>109</v>
      </c>
      <c r="AF8" s="25" t="s">
        <v>109</v>
      </c>
      <c r="AG8" s="25" t="s">
        <v>109</v>
      </c>
      <c r="AH8" s="32" t="s">
        <v>109</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30" t="s">
        <v>123</v>
      </c>
      <c r="AX8" s="230" t="str">
        <f t="shared" si="1"/>
        <v>---</v>
      </c>
      <c r="AY8" s="230" t="e">
        <f>VALUE(IF(AX8="---","",VLOOKUP(AX8,List1678[],2,FALSE)))</f>
        <v>#VALUE!</v>
      </c>
      <c r="AZ8" s="230" t="str">
        <f t="shared" si="2"/>
        <v>---</v>
      </c>
      <c r="BA8" s="230" t="e">
        <f>VALUE(IF(AZ8="---","",VLOOKUP(AZ8,List1678[],2,FALSE)))</f>
        <v>#VALUE!</v>
      </c>
      <c r="BB8" s="230" t="str">
        <f t="shared" si="3"/>
        <v>---</v>
      </c>
      <c r="BC8" s="230" t="str">
        <f t="shared" si="4"/>
        <v>---</v>
      </c>
      <c r="BI8" s="230" t="s">
        <v>123</v>
      </c>
      <c r="BJ8" s="230" t="str">
        <f>IF(H8="---","",IF(H8="","",(VLOOKUP(H8,List1678[],2,FALSE))))</f>
        <v/>
      </c>
      <c r="BK8" s="230" t="str">
        <f>IF(I8="---","",IF(I8="","",(VLOOKUP(I8,List1678[],2,FALSE))))</f>
        <v/>
      </c>
      <c r="BL8" s="230" t="str">
        <f>IF(J8="---","",IF(J8="","",(VLOOKUP(J8,List1678[],2,FALSE))))</f>
        <v/>
      </c>
      <c r="BM8" s="230" t="str">
        <f>IF(K8="---","",IF(K8="","",(VLOOKUP(K8,List1678[],2,FALSE))))</f>
        <v/>
      </c>
      <c r="BN8" s="230" t="str">
        <f>IF(L8="---","",IF(L8="","",(VLOOKUP(L8,List1678[],2,FALSE))))</f>
        <v/>
      </c>
      <c r="BO8" s="230" t="str">
        <f>IF(M8="---","",IF(M8="","",(VLOOKUP(M8,List1678[],2,FALSE))))</f>
        <v/>
      </c>
      <c r="BP8" s="230" t="str">
        <f>IF(N8="---","",IF(N8="","",(VLOOKUP(N8,List1678[],2,FALSE))))</f>
        <v/>
      </c>
      <c r="BQ8" s="230" t="str">
        <f>IF(O8="---","",IF(O8="","",(VLOOKUP(O8,List1678[],2,FALSE))))</f>
        <v/>
      </c>
      <c r="BR8" s="230" t="str">
        <f>IF(P8="---","",IF(P8="","",(VLOOKUP(P8,List1678[],2,FALSE))))</f>
        <v/>
      </c>
      <c r="BS8" s="230" t="str">
        <f>IF(Q8="---","",IF(Q8="","",(VLOOKUP(Q8,List1678[],2,FALSE))))</f>
        <v/>
      </c>
      <c r="BT8" s="230" t="str">
        <f>IF(R8="---","",IF(R8="","",(VLOOKUP(R8,List1678[],2,FALSE))))</f>
        <v/>
      </c>
      <c r="BU8" s="252" t="s">
        <v>123</v>
      </c>
      <c r="BV8" s="230" t="str">
        <f>IF(Y8="---","",IF(Y8="","",VLOOKUP(Y8,List1678[],2,FALSE)))</f>
        <v/>
      </c>
      <c r="BW8" s="230" t="str">
        <f>IF(Z8="---","",IF(Z8="","",VLOOKUP(Z8,List1678[],2,FALSE)))</f>
        <v/>
      </c>
      <c r="BX8" s="230" t="str">
        <f>IF(AA8="---","",IF(AA8="","",VLOOKUP(AA8,List1678[],2,FALSE)))</f>
        <v/>
      </c>
      <c r="BY8" s="230" t="str">
        <f>IF(AB8="---","",IF(AB8="","",VLOOKUP(AB8,List1678[],2,FALSE)))</f>
        <v/>
      </c>
      <c r="BZ8" s="230" t="str">
        <f>IF(AC8="---","",IF(AC8="","",VLOOKUP(AC8,List1678[],2,FALSE)))</f>
        <v/>
      </c>
      <c r="CA8" s="230" t="str">
        <f>IF(AD8="---","",IF(AD8="","",VLOOKUP(AD8,List1678[],2,FALSE)))</f>
        <v/>
      </c>
      <c r="CB8" s="230" t="str">
        <f>IF(AE8="---","",IF(AE8="","",VLOOKUP(AE8,List1678[],2,FALSE)))</f>
        <v/>
      </c>
      <c r="CC8" s="230" t="str">
        <f>IF(AF8="---","",IF(AF8="","",VLOOKUP(AF8,List1678[],2,FALSE)))</f>
        <v/>
      </c>
      <c r="CD8" s="230" t="str">
        <f>IF(AG8="---","",IF(AG8="","",VLOOKUP(AG8,List1678[],2,FALSE)))</f>
        <v/>
      </c>
      <c r="CE8" s="230" t="str">
        <f>IF(AH8="---","",IF(AH8="","",VLOOKUP(AH8,List1678[],2,FALSE)))</f>
        <v/>
      </c>
      <c r="CF8" s="252" t="s">
        <v>123</v>
      </c>
      <c r="CG8" s="230" t="str">
        <f t="shared" si="15"/>
        <v>NA</v>
      </c>
      <c r="CH8" s="230" t="str">
        <f t="shared" si="5"/>
        <v>NA</v>
      </c>
      <c r="CI8" s="230" t="str">
        <f t="shared" si="6"/>
        <v>NA</v>
      </c>
      <c r="CJ8" s="230" t="str">
        <f t="shared" si="7"/>
        <v>NA</v>
      </c>
      <c r="CK8" s="230" t="str">
        <f t="shared" si="8"/>
        <v>NA</v>
      </c>
      <c r="CL8" s="230" t="str">
        <f t="shared" si="9"/>
        <v>NA</v>
      </c>
      <c r="CM8" s="230" t="str">
        <f t="shared" si="10"/>
        <v>NA</v>
      </c>
      <c r="CN8" s="230" t="str">
        <f t="shared" si="11"/>
        <v>NA</v>
      </c>
      <c r="CO8" s="230" t="str">
        <f t="shared" si="12"/>
        <v>NA</v>
      </c>
      <c r="CP8" s="230" t="str">
        <f t="shared" si="13"/>
        <v>NA</v>
      </c>
      <c r="CQ8" s="252" t="s">
        <v>123</v>
      </c>
      <c r="CR8" s="230" t="str">
        <f t="shared" si="16"/>
        <v>NA</v>
      </c>
      <c r="CS8" s="230" t="str">
        <f t="shared" si="14"/>
        <v>NA</v>
      </c>
      <c r="CT8" s="230" t="str">
        <f t="shared" si="14"/>
        <v>NA</v>
      </c>
      <c r="CU8" s="230" t="str">
        <f t="shared" si="14"/>
        <v>NA</v>
      </c>
      <c r="CV8" s="230" t="str">
        <f t="shared" si="14"/>
        <v>NA</v>
      </c>
      <c r="CW8" s="230" t="str">
        <f t="shared" si="14"/>
        <v>NA</v>
      </c>
      <c r="CX8" s="230" t="str">
        <f t="shared" si="14"/>
        <v>NA</v>
      </c>
      <c r="CY8" s="230" t="str">
        <f t="shared" si="14"/>
        <v>NA</v>
      </c>
      <c r="CZ8" s="230" t="str">
        <f t="shared" si="14"/>
        <v>NA</v>
      </c>
      <c r="DA8" s="230" t="str">
        <f t="shared" si="14"/>
        <v>NA</v>
      </c>
    </row>
    <row r="9" spans="2:105" ht="13.9" customHeight="1">
      <c r="B9" s="386"/>
      <c r="C9" s="419" t="s">
        <v>260</v>
      </c>
      <c r="D9" s="420"/>
      <c r="E9" s="215" t="s">
        <v>261</v>
      </c>
      <c r="F9" s="216"/>
      <c r="G9" s="217"/>
      <c r="H9" s="25" t="s">
        <v>109</v>
      </c>
      <c r="I9" s="25" t="s">
        <v>109</v>
      </c>
      <c r="J9" s="25" t="s">
        <v>109</v>
      </c>
      <c r="K9" s="25" t="s">
        <v>109</v>
      </c>
      <c r="L9" s="25" t="s">
        <v>109</v>
      </c>
      <c r="M9" s="25" t="s">
        <v>109</v>
      </c>
      <c r="N9" s="25" t="s">
        <v>109</v>
      </c>
      <c r="O9" s="25" t="s">
        <v>109</v>
      </c>
      <c r="P9" s="25" t="s">
        <v>109</v>
      </c>
      <c r="Q9" s="25" t="s">
        <v>109</v>
      </c>
      <c r="R9" s="202" t="s">
        <v>109</v>
      </c>
      <c r="Y9" s="25" t="s">
        <v>109</v>
      </c>
      <c r="Z9" s="25" t="s">
        <v>109</v>
      </c>
      <c r="AA9" s="25" t="s">
        <v>109</v>
      </c>
      <c r="AB9" s="25" t="s">
        <v>109</v>
      </c>
      <c r="AC9" s="202" t="s">
        <v>109</v>
      </c>
      <c r="AD9" s="25" t="s">
        <v>109</v>
      </c>
      <c r="AE9" s="25" t="s">
        <v>109</v>
      </c>
      <c r="AF9" s="25" t="s">
        <v>109</v>
      </c>
      <c r="AG9" s="25" t="s">
        <v>109</v>
      </c>
      <c r="AH9" s="32" t="s">
        <v>109</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30" t="s">
        <v>262</v>
      </c>
      <c r="AX9" s="230" t="str">
        <f t="shared" si="1"/>
        <v>---</v>
      </c>
      <c r="AY9" s="230" t="e">
        <f>VALUE(IF(AX9="---","",VLOOKUP(AX9,List1678[],2,FALSE)))</f>
        <v>#VALUE!</v>
      </c>
      <c r="AZ9" s="230" t="str">
        <f t="shared" si="2"/>
        <v>---</v>
      </c>
      <c r="BA9" s="230" t="e">
        <f>VALUE(IF(AZ9="---","",VLOOKUP(AZ9,List1678[],2,FALSE)))</f>
        <v>#VALUE!</v>
      </c>
      <c r="BB9" s="230" t="str">
        <f t="shared" si="3"/>
        <v>---</v>
      </c>
      <c r="BC9" s="230" t="str">
        <f t="shared" si="4"/>
        <v>---</v>
      </c>
      <c r="BE9" s="1" t="s">
        <v>263</v>
      </c>
      <c r="BI9" s="230" t="s">
        <v>262</v>
      </c>
      <c r="BJ9" s="230" t="str">
        <f>IF(H9="---","",IF(H9="","",(VLOOKUP(H9,List1678[],2,FALSE))))</f>
        <v/>
      </c>
      <c r="BK9" s="230" t="str">
        <f>IF(I9="---","",IF(I9="","",(VLOOKUP(I9,List1678[],2,FALSE))))</f>
        <v/>
      </c>
      <c r="BL9" s="230" t="str">
        <f>IF(J9="---","",IF(J9="","",(VLOOKUP(J9,List1678[],2,FALSE))))</f>
        <v/>
      </c>
      <c r="BM9" s="230" t="str">
        <f>IF(K9="---","",IF(K9="","",(VLOOKUP(K9,List1678[],2,FALSE))))</f>
        <v/>
      </c>
      <c r="BN9" s="230" t="str">
        <f>IF(L9="---","",IF(L9="","",(VLOOKUP(L9,List1678[],2,FALSE))))</f>
        <v/>
      </c>
      <c r="BO9" s="230" t="str">
        <f>IF(M9="---","",IF(M9="","",(VLOOKUP(M9,List1678[],2,FALSE))))</f>
        <v/>
      </c>
      <c r="BP9" s="230" t="str">
        <f>IF(N9="---","",IF(N9="","",(VLOOKUP(N9,List1678[],2,FALSE))))</f>
        <v/>
      </c>
      <c r="BQ9" s="230" t="str">
        <f>IF(O9="---","",IF(O9="","",(VLOOKUP(O9,List1678[],2,FALSE))))</f>
        <v/>
      </c>
      <c r="BR9" s="230" t="str">
        <f>IF(P9="---","",IF(P9="","",(VLOOKUP(P9,List1678[],2,FALSE))))</f>
        <v/>
      </c>
      <c r="BS9" s="230" t="str">
        <f>IF(Q9="---","",IF(Q9="","",(VLOOKUP(Q9,List1678[],2,FALSE))))</f>
        <v/>
      </c>
      <c r="BT9" s="230" t="str">
        <f>IF(R9="---","",IF(R9="","",(VLOOKUP(R9,List1678[],2,FALSE))))</f>
        <v/>
      </c>
      <c r="BU9" s="252" t="s">
        <v>262</v>
      </c>
      <c r="BV9" s="230" t="str">
        <f>IF(Y9="---","",IF(Y9="","",VLOOKUP(Y9,List1678[],2,FALSE)))</f>
        <v/>
      </c>
      <c r="BW9" s="230" t="str">
        <f>IF(Z9="---","",IF(Z9="","",VLOOKUP(Z9,List1678[],2,FALSE)))</f>
        <v/>
      </c>
      <c r="BX9" s="230" t="str">
        <f>IF(AA9="---","",IF(AA9="","",VLOOKUP(AA9,List1678[],2,FALSE)))</f>
        <v/>
      </c>
      <c r="BY9" s="230" t="str">
        <f>IF(AB9="---","",IF(AB9="","",VLOOKUP(AB9,List1678[],2,FALSE)))</f>
        <v/>
      </c>
      <c r="BZ9" s="230" t="str">
        <f>IF(AC9="---","",IF(AC9="","",VLOOKUP(AC9,List1678[],2,FALSE)))</f>
        <v/>
      </c>
      <c r="CA9" s="230" t="str">
        <f>IF(AD9="---","",IF(AD9="","",VLOOKUP(AD9,List1678[],2,FALSE)))</f>
        <v/>
      </c>
      <c r="CB9" s="230" t="str">
        <f>IF(AE9="---","",IF(AE9="","",VLOOKUP(AE9,List1678[],2,FALSE)))</f>
        <v/>
      </c>
      <c r="CC9" s="230" t="str">
        <f>IF(AF9="---","",IF(AF9="","",VLOOKUP(AF9,List1678[],2,FALSE)))</f>
        <v/>
      </c>
      <c r="CD9" s="230" t="str">
        <f>IF(AG9="---","",IF(AG9="","",VLOOKUP(AG9,List1678[],2,FALSE)))</f>
        <v/>
      </c>
      <c r="CE9" s="230" t="str">
        <f>IF(AH9="---","",IF(AH9="","",VLOOKUP(AH9,List1678[],2,FALSE)))</f>
        <v/>
      </c>
      <c r="CF9" s="252" t="s">
        <v>262</v>
      </c>
      <c r="CG9" s="230" t="str">
        <f t="shared" si="15"/>
        <v>NA</v>
      </c>
      <c r="CH9" s="230" t="str">
        <f t="shared" si="5"/>
        <v>NA</v>
      </c>
      <c r="CI9" s="230" t="str">
        <f t="shared" si="6"/>
        <v>NA</v>
      </c>
      <c r="CJ9" s="230" t="str">
        <f t="shared" si="7"/>
        <v>NA</v>
      </c>
      <c r="CK9" s="230" t="str">
        <f t="shared" si="8"/>
        <v>NA</v>
      </c>
      <c r="CL9" s="230" t="str">
        <f t="shared" si="9"/>
        <v>NA</v>
      </c>
      <c r="CM9" s="230" t="str">
        <f t="shared" si="10"/>
        <v>NA</v>
      </c>
      <c r="CN9" s="230" t="str">
        <f t="shared" si="11"/>
        <v>NA</v>
      </c>
      <c r="CO9" s="230" t="str">
        <f t="shared" si="12"/>
        <v>NA</v>
      </c>
      <c r="CP9" s="230" t="str">
        <f t="shared" si="13"/>
        <v>NA</v>
      </c>
      <c r="CQ9" s="252" t="s">
        <v>262</v>
      </c>
      <c r="CR9" s="230" t="str">
        <f t="shared" si="16"/>
        <v>NA</v>
      </c>
      <c r="CS9" s="230" t="str">
        <f t="shared" si="14"/>
        <v>NA</v>
      </c>
      <c r="CT9" s="230" t="str">
        <f t="shared" si="14"/>
        <v>NA</v>
      </c>
      <c r="CU9" s="230" t="str">
        <f t="shared" si="14"/>
        <v>NA</v>
      </c>
      <c r="CV9" s="230" t="str">
        <f t="shared" si="14"/>
        <v>NA</v>
      </c>
      <c r="CW9" s="230" t="str">
        <f t="shared" si="14"/>
        <v>NA</v>
      </c>
      <c r="CX9" s="230" t="str">
        <f t="shared" si="14"/>
        <v>NA</v>
      </c>
      <c r="CY9" s="230" t="str">
        <f t="shared" si="14"/>
        <v>NA</v>
      </c>
      <c r="CZ9" s="230" t="str">
        <f t="shared" si="14"/>
        <v>NA</v>
      </c>
      <c r="DA9" s="230" t="str">
        <f t="shared" si="14"/>
        <v>NA</v>
      </c>
    </row>
    <row r="10" spans="2:105" ht="13.9" customHeight="1">
      <c r="B10" s="386"/>
      <c r="C10" s="423"/>
      <c r="D10" s="424"/>
      <c r="E10" s="215" t="s">
        <v>264</v>
      </c>
      <c r="F10" s="216"/>
      <c r="G10" s="217"/>
      <c r="H10" s="25" t="s">
        <v>109</v>
      </c>
      <c r="I10" s="25" t="s">
        <v>109</v>
      </c>
      <c r="J10" s="25" t="s">
        <v>109</v>
      </c>
      <c r="K10" s="25" t="s">
        <v>109</v>
      </c>
      <c r="L10" s="25" t="s">
        <v>109</v>
      </c>
      <c r="M10" s="25" t="s">
        <v>109</v>
      </c>
      <c r="N10" s="25" t="s">
        <v>109</v>
      </c>
      <c r="O10" s="25" t="s">
        <v>109</v>
      </c>
      <c r="P10" s="25" t="s">
        <v>109</v>
      </c>
      <c r="Q10" s="25" t="s">
        <v>109</v>
      </c>
      <c r="R10" s="202" t="s">
        <v>109</v>
      </c>
      <c r="Y10" s="25" t="s">
        <v>109</v>
      </c>
      <c r="Z10" s="25" t="s">
        <v>109</v>
      </c>
      <c r="AA10" s="25" t="s">
        <v>109</v>
      </c>
      <c r="AB10" s="25" t="s">
        <v>109</v>
      </c>
      <c r="AC10" s="202" t="s">
        <v>109</v>
      </c>
      <c r="AD10" s="25" t="s">
        <v>109</v>
      </c>
      <c r="AE10" s="25" t="s">
        <v>109</v>
      </c>
      <c r="AF10" s="25" t="s">
        <v>109</v>
      </c>
      <c r="AG10" s="25" t="s">
        <v>109</v>
      </c>
      <c r="AH10" s="32" t="s">
        <v>109</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30" t="s">
        <v>265</v>
      </c>
      <c r="AX10" s="230" t="str">
        <f t="shared" si="1"/>
        <v>---</v>
      </c>
      <c r="AY10" s="230" t="e">
        <f>VALUE(IF(AX10="---","",VLOOKUP(AX10,List1678[],2,FALSE)))</f>
        <v>#VALUE!</v>
      </c>
      <c r="AZ10" s="230" t="str">
        <f t="shared" si="2"/>
        <v>---</v>
      </c>
      <c r="BA10" s="230" t="e">
        <f>VALUE(IF(AZ10="---","",VLOOKUP(AZ10,List1678[],2,FALSE)))</f>
        <v>#VALUE!</v>
      </c>
      <c r="BB10" s="230" t="str">
        <f t="shared" si="3"/>
        <v>---</v>
      </c>
      <c r="BC10" s="230" t="str">
        <f t="shared" si="4"/>
        <v>---</v>
      </c>
      <c r="BE10" s="31" t="s">
        <v>109</v>
      </c>
      <c r="BI10" s="230" t="s">
        <v>265</v>
      </c>
      <c r="BJ10" s="230" t="str">
        <f>IF(H10="---","",IF(H10="","",(VLOOKUP(H10,List1678[],2,FALSE))))</f>
        <v/>
      </c>
      <c r="BK10" s="230" t="str">
        <f>IF(I10="---","",IF(I10="","",(VLOOKUP(I10,List1678[],2,FALSE))))</f>
        <v/>
      </c>
      <c r="BL10" s="230" t="str">
        <f>IF(J10="---","",IF(J10="","",(VLOOKUP(J10,List1678[],2,FALSE))))</f>
        <v/>
      </c>
      <c r="BM10" s="230" t="str">
        <f>IF(K10="---","",IF(K10="","",(VLOOKUP(K10,List1678[],2,FALSE))))</f>
        <v/>
      </c>
      <c r="BN10" s="230" t="str">
        <f>IF(L10="---","",IF(L10="","",(VLOOKUP(L10,List1678[],2,FALSE))))</f>
        <v/>
      </c>
      <c r="BO10" s="230" t="str">
        <f>IF(M10="---","",IF(M10="","",(VLOOKUP(M10,List1678[],2,FALSE))))</f>
        <v/>
      </c>
      <c r="BP10" s="230" t="str">
        <f>IF(N10="---","",IF(N10="","",(VLOOKUP(N10,List1678[],2,FALSE))))</f>
        <v/>
      </c>
      <c r="BQ10" s="230" t="str">
        <f>IF(O10="---","",IF(O10="","",(VLOOKUP(O10,List1678[],2,FALSE))))</f>
        <v/>
      </c>
      <c r="BR10" s="230" t="str">
        <f>IF(P10="---","",IF(P10="","",(VLOOKUP(P10,List1678[],2,FALSE))))</f>
        <v/>
      </c>
      <c r="BS10" s="230" t="str">
        <f>IF(Q10="---","",IF(Q10="","",(VLOOKUP(Q10,List1678[],2,FALSE))))</f>
        <v/>
      </c>
      <c r="BT10" s="230" t="str">
        <f>IF(R10="---","",IF(R10="","",(VLOOKUP(R10,List1678[],2,FALSE))))</f>
        <v/>
      </c>
      <c r="BU10" s="252" t="s">
        <v>265</v>
      </c>
      <c r="BV10" s="230" t="str">
        <f>IF(Y10="---","",IF(Y10="","",VLOOKUP(Y10,List1678[],2,FALSE)))</f>
        <v/>
      </c>
      <c r="BW10" s="230" t="str">
        <f>IF(Z10="---","",IF(Z10="","",VLOOKUP(Z10,List1678[],2,FALSE)))</f>
        <v/>
      </c>
      <c r="BX10" s="230" t="str">
        <f>IF(AA10="---","",IF(AA10="","",VLOOKUP(AA10,List1678[],2,FALSE)))</f>
        <v/>
      </c>
      <c r="BY10" s="230" t="str">
        <f>IF(AB10="---","",IF(AB10="","",VLOOKUP(AB10,List1678[],2,FALSE)))</f>
        <v/>
      </c>
      <c r="BZ10" s="230" t="str">
        <f>IF(AC10="---","",IF(AC10="","",VLOOKUP(AC10,List1678[],2,FALSE)))</f>
        <v/>
      </c>
      <c r="CA10" s="230" t="str">
        <f>IF(AD10="---","",IF(AD10="","",VLOOKUP(AD10,List1678[],2,FALSE)))</f>
        <v/>
      </c>
      <c r="CB10" s="230" t="str">
        <f>IF(AE10="---","",IF(AE10="","",VLOOKUP(AE10,List1678[],2,FALSE)))</f>
        <v/>
      </c>
      <c r="CC10" s="230" t="str">
        <f>IF(AF10="---","",IF(AF10="","",VLOOKUP(AF10,List1678[],2,FALSE)))</f>
        <v/>
      </c>
      <c r="CD10" s="230" t="str">
        <f>IF(AG10="---","",IF(AG10="","",VLOOKUP(AG10,List1678[],2,FALSE)))</f>
        <v/>
      </c>
      <c r="CE10" s="230" t="str">
        <f>IF(AH10="---","",IF(AH10="","",VLOOKUP(AH10,List1678[],2,FALSE)))</f>
        <v/>
      </c>
      <c r="CF10" s="252" t="s">
        <v>265</v>
      </c>
      <c r="CG10" s="230" t="str">
        <f t="shared" si="15"/>
        <v>NA</v>
      </c>
      <c r="CH10" s="230" t="str">
        <f t="shared" si="5"/>
        <v>NA</v>
      </c>
      <c r="CI10" s="230" t="str">
        <f t="shared" si="6"/>
        <v>NA</v>
      </c>
      <c r="CJ10" s="230" t="str">
        <f t="shared" si="7"/>
        <v>NA</v>
      </c>
      <c r="CK10" s="230" t="str">
        <f t="shared" si="8"/>
        <v>NA</v>
      </c>
      <c r="CL10" s="230" t="str">
        <f t="shared" si="9"/>
        <v>NA</v>
      </c>
      <c r="CM10" s="230" t="str">
        <f t="shared" si="10"/>
        <v>NA</v>
      </c>
      <c r="CN10" s="230" t="str">
        <f t="shared" si="11"/>
        <v>NA</v>
      </c>
      <c r="CO10" s="230" t="str">
        <f t="shared" si="12"/>
        <v>NA</v>
      </c>
      <c r="CP10" s="230" t="str">
        <f t="shared" si="13"/>
        <v>NA</v>
      </c>
      <c r="CQ10" s="252" t="s">
        <v>265</v>
      </c>
      <c r="CR10" s="230" t="str">
        <f t="shared" si="16"/>
        <v>NA</v>
      </c>
      <c r="CS10" s="230" t="str">
        <f t="shared" si="14"/>
        <v>NA</v>
      </c>
      <c r="CT10" s="230" t="str">
        <f t="shared" si="14"/>
        <v>NA</v>
      </c>
      <c r="CU10" s="230" t="str">
        <f t="shared" si="14"/>
        <v>NA</v>
      </c>
      <c r="CV10" s="230" t="str">
        <f t="shared" si="14"/>
        <v>NA</v>
      </c>
      <c r="CW10" s="230" t="str">
        <f t="shared" si="14"/>
        <v>NA</v>
      </c>
      <c r="CX10" s="230" t="str">
        <f t="shared" si="14"/>
        <v>NA</v>
      </c>
      <c r="CY10" s="230" t="str">
        <f t="shared" si="14"/>
        <v>NA</v>
      </c>
      <c r="CZ10" s="230" t="str">
        <f t="shared" si="14"/>
        <v>NA</v>
      </c>
      <c r="DA10" s="230" t="str">
        <f t="shared" si="14"/>
        <v>NA</v>
      </c>
    </row>
    <row r="11" spans="2:105" ht="13.9" customHeight="1">
      <c r="B11" s="387"/>
      <c r="C11" s="421"/>
      <c r="D11" s="422"/>
      <c r="E11" s="215" t="s">
        <v>266</v>
      </c>
      <c r="F11" s="216"/>
      <c r="G11" s="217"/>
      <c r="H11" s="25" t="s">
        <v>109</v>
      </c>
      <c r="I11" s="25" t="s">
        <v>109</v>
      </c>
      <c r="J11" s="25" t="s">
        <v>109</v>
      </c>
      <c r="K11" s="25" t="s">
        <v>109</v>
      </c>
      <c r="L11" s="25" t="s">
        <v>109</v>
      </c>
      <c r="M11" s="25" t="s">
        <v>109</v>
      </c>
      <c r="N11" s="25" t="s">
        <v>109</v>
      </c>
      <c r="O11" s="25" t="s">
        <v>109</v>
      </c>
      <c r="P11" s="25" t="s">
        <v>109</v>
      </c>
      <c r="Q11" s="25" t="s">
        <v>109</v>
      </c>
      <c r="R11" s="202" t="s">
        <v>109</v>
      </c>
      <c r="Y11" s="25" t="s">
        <v>109</v>
      </c>
      <c r="Z11" s="25" t="s">
        <v>109</v>
      </c>
      <c r="AA11" s="25" t="s">
        <v>109</v>
      </c>
      <c r="AB11" s="25" t="s">
        <v>109</v>
      </c>
      <c r="AC11" s="202" t="s">
        <v>109</v>
      </c>
      <c r="AD11" s="25" t="s">
        <v>109</v>
      </c>
      <c r="AE11" s="25" t="s">
        <v>109</v>
      </c>
      <c r="AF11" s="25" t="s">
        <v>109</v>
      </c>
      <c r="AG11" s="25" t="s">
        <v>109</v>
      </c>
      <c r="AH11" s="32" t="s">
        <v>109</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30" t="s">
        <v>267</v>
      </c>
      <c r="AX11" s="230" t="str">
        <f t="shared" si="1"/>
        <v>---</v>
      </c>
      <c r="AY11" s="230" t="e">
        <f>VALUE(IF(AX11="---","",VLOOKUP(AX11,List1678[],2,FALSE)))</f>
        <v>#VALUE!</v>
      </c>
      <c r="AZ11" s="230" t="str">
        <f t="shared" si="2"/>
        <v>---</v>
      </c>
      <c r="BA11" s="230" t="e">
        <f>VALUE(IF(AZ11="---","",VLOOKUP(AZ11,List1678[],2,FALSE)))</f>
        <v>#VALUE!</v>
      </c>
      <c r="BB11" s="230" t="str">
        <f t="shared" si="3"/>
        <v>---</v>
      </c>
      <c r="BC11" s="230" t="str">
        <f t="shared" si="4"/>
        <v>---</v>
      </c>
      <c r="BE11" s="1" t="s">
        <v>268</v>
      </c>
      <c r="BI11" s="230" t="s">
        <v>267</v>
      </c>
      <c r="BJ11" s="230" t="str">
        <f>IF(H11="---","",IF(H11="","",(VLOOKUP(H11,List1678[],2,FALSE))))</f>
        <v/>
      </c>
      <c r="BK11" s="230" t="str">
        <f>IF(I11="---","",IF(I11="","",(VLOOKUP(I11,List1678[],2,FALSE))))</f>
        <v/>
      </c>
      <c r="BL11" s="230" t="str">
        <f>IF(J11="---","",IF(J11="","",(VLOOKUP(J11,List1678[],2,FALSE))))</f>
        <v/>
      </c>
      <c r="BM11" s="230" t="str">
        <f>IF(K11="---","",IF(K11="","",(VLOOKUP(K11,List1678[],2,FALSE))))</f>
        <v/>
      </c>
      <c r="BN11" s="230" t="str">
        <f>IF(L11="---","",IF(L11="","",(VLOOKUP(L11,List1678[],2,FALSE))))</f>
        <v/>
      </c>
      <c r="BO11" s="230" t="str">
        <f>IF(M11="---","",IF(M11="","",(VLOOKUP(M11,List1678[],2,FALSE))))</f>
        <v/>
      </c>
      <c r="BP11" s="230" t="str">
        <f>IF(N11="---","",IF(N11="","",(VLOOKUP(N11,List1678[],2,FALSE))))</f>
        <v/>
      </c>
      <c r="BQ11" s="230" t="str">
        <f>IF(O11="---","",IF(O11="","",(VLOOKUP(O11,List1678[],2,FALSE))))</f>
        <v/>
      </c>
      <c r="BR11" s="230" t="str">
        <f>IF(P11="---","",IF(P11="","",(VLOOKUP(P11,List1678[],2,FALSE))))</f>
        <v/>
      </c>
      <c r="BS11" s="230" t="str">
        <f>IF(Q11="---","",IF(Q11="","",(VLOOKUP(Q11,List1678[],2,FALSE))))</f>
        <v/>
      </c>
      <c r="BT11" s="230" t="str">
        <f>IF(R11="---","",IF(R11="","",(VLOOKUP(R11,List1678[],2,FALSE))))</f>
        <v/>
      </c>
      <c r="BU11" s="252" t="s">
        <v>267</v>
      </c>
      <c r="BV11" s="230" t="str">
        <f>IF(Y11="---","",IF(Y11="","",VLOOKUP(Y11,List1678[],2,FALSE)))</f>
        <v/>
      </c>
      <c r="BW11" s="230" t="str">
        <f>IF(Z11="---","",IF(Z11="","",VLOOKUP(Z11,List1678[],2,FALSE)))</f>
        <v/>
      </c>
      <c r="BX11" s="230" t="str">
        <f>IF(AA11="---","",IF(AA11="","",VLOOKUP(AA11,List1678[],2,FALSE)))</f>
        <v/>
      </c>
      <c r="BY11" s="230" t="str">
        <f>IF(AB11="---","",IF(AB11="","",VLOOKUP(AB11,List1678[],2,FALSE)))</f>
        <v/>
      </c>
      <c r="BZ11" s="230" t="str">
        <f>IF(AC11="---","",IF(AC11="","",VLOOKUP(AC11,List1678[],2,FALSE)))</f>
        <v/>
      </c>
      <c r="CA11" s="230" t="str">
        <f>IF(AD11="---","",IF(AD11="","",VLOOKUP(AD11,List1678[],2,FALSE)))</f>
        <v/>
      </c>
      <c r="CB11" s="230" t="str">
        <f>IF(AE11="---","",IF(AE11="","",VLOOKUP(AE11,List1678[],2,FALSE)))</f>
        <v/>
      </c>
      <c r="CC11" s="230" t="str">
        <f>IF(AF11="---","",IF(AF11="","",VLOOKUP(AF11,List1678[],2,FALSE)))</f>
        <v/>
      </c>
      <c r="CD11" s="230" t="str">
        <f>IF(AG11="---","",IF(AG11="","",VLOOKUP(AG11,List1678[],2,FALSE)))</f>
        <v/>
      </c>
      <c r="CE11" s="230" t="str">
        <f>IF(AH11="---","",IF(AH11="","",VLOOKUP(AH11,List1678[],2,FALSE)))</f>
        <v/>
      </c>
      <c r="CF11" s="252" t="s">
        <v>267</v>
      </c>
      <c r="CG11" s="230" t="str">
        <f t="shared" si="15"/>
        <v>NA</v>
      </c>
      <c r="CH11" s="230" t="str">
        <f t="shared" si="5"/>
        <v>NA</v>
      </c>
      <c r="CI11" s="230" t="str">
        <f t="shared" si="6"/>
        <v>NA</v>
      </c>
      <c r="CJ11" s="230" t="str">
        <f t="shared" si="7"/>
        <v>NA</v>
      </c>
      <c r="CK11" s="230" t="str">
        <f t="shared" si="8"/>
        <v>NA</v>
      </c>
      <c r="CL11" s="230" t="str">
        <f t="shared" si="9"/>
        <v>NA</v>
      </c>
      <c r="CM11" s="230" t="str">
        <f t="shared" si="10"/>
        <v>NA</v>
      </c>
      <c r="CN11" s="230" t="str">
        <f t="shared" si="11"/>
        <v>NA</v>
      </c>
      <c r="CO11" s="230" t="str">
        <f t="shared" si="12"/>
        <v>NA</v>
      </c>
      <c r="CP11" s="230" t="str">
        <f t="shared" si="13"/>
        <v>NA</v>
      </c>
      <c r="CQ11" s="252" t="s">
        <v>267</v>
      </c>
      <c r="CR11" s="230" t="str">
        <f t="shared" si="16"/>
        <v>NA</v>
      </c>
      <c r="CS11" s="230" t="str">
        <f t="shared" si="14"/>
        <v>NA</v>
      </c>
      <c r="CT11" s="230" t="str">
        <f t="shared" si="14"/>
        <v>NA</v>
      </c>
      <c r="CU11" s="230" t="str">
        <f t="shared" si="14"/>
        <v>NA</v>
      </c>
      <c r="CV11" s="230" t="str">
        <f t="shared" si="14"/>
        <v>NA</v>
      </c>
      <c r="CW11" s="230" t="str">
        <f t="shared" si="14"/>
        <v>NA</v>
      </c>
      <c r="CX11" s="230" t="str">
        <f t="shared" si="14"/>
        <v>NA</v>
      </c>
      <c r="CY11" s="230" t="str">
        <f t="shared" si="14"/>
        <v>NA</v>
      </c>
      <c r="CZ11" s="230" t="str">
        <f t="shared" si="14"/>
        <v>NA</v>
      </c>
      <c r="DA11" s="230" t="str">
        <f t="shared" si="14"/>
        <v>NA</v>
      </c>
    </row>
    <row r="12" spans="2:105" ht="13.9" customHeight="1">
      <c r="B12" s="386">
        <v>2</v>
      </c>
      <c r="C12" s="413" t="s">
        <v>124</v>
      </c>
      <c r="D12" s="414"/>
      <c r="E12" s="215" t="s">
        <v>125</v>
      </c>
      <c r="F12" s="218"/>
      <c r="G12" s="219"/>
      <c r="H12" s="25" t="s">
        <v>109</v>
      </c>
      <c r="I12" s="25" t="s">
        <v>109</v>
      </c>
      <c r="J12" s="25" t="s">
        <v>109</v>
      </c>
      <c r="K12" s="25" t="s">
        <v>109</v>
      </c>
      <c r="L12" s="25" t="s">
        <v>109</v>
      </c>
      <c r="M12" s="25" t="s">
        <v>109</v>
      </c>
      <c r="N12" s="25" t="s">
        <v>109</v>
      </c>
      <c r="O12" s="25" t="s">
        <v>109</v>
      </c>
      <c r="P12" s="25" t="s">
        <v>109</v>
      </c>
      <c r="Q12" s="25" t="s">
        <v>109</v>
      </c>
      <c r="R12" s="202" t="s">
        <v>109</v>
      </c>
      <c r="Y12" s="25" t="s">
        <v>109</v>
      </c>
      <c r="Z12" s="25" t="s">
        <v>109</v>
      </c>
      <c r="AA12" s="25" t="s">
        <v>109</v>
      </c>
      <c r="AB12" s="25" t="s">
        <v>109</v>
      </c>
      <c r="AC12" s="202" t="s">
        <v>109</v>
      </c>
      <c r="AD12" s="25" t="s">
        <v>109</v>
      </c>
      <c r="AE12" s="25" t="s">
        <v>109</v>
      </c>
      <c r="AF12" s="25" t="s">
        <v>109</v>
      </c>
      <c r="AG12" s="25" t="s">
        <v>109</v>
      </c>
      <c r="AH12" s="32" t="s">
        <v>109</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31" t="s">
        <v>269</v>
      </c>
      <c r="AX12" s="231" t="str">
        <f t="shared" si="1"/>
        <v>---</v>
      </c>
      <c r="AY12" s="231" t="e">
        <f>VALUE(IF(AX12="---","",VLOOKUP(AX12,List1678[],2,FALSE)))</f>
        <v>#VALUE!</v>
      </c>
      <c r="AZ12" s="231" t="str">
        <f t="shared" si="2"/>
        <v>---</v>
      </c>
      <c r="BA12" s="231" t="e">
        <f>VALUE(IF(AZ12="---","",VLOOKUP(AZ12,List1678[],2,FALSE)))</f>
        <v>#VALUE!</v>
      </c>
      <c r="BB12" s="231" t="str">
        <f t="shared" si="3"/>
        <v>---</v>
      </c>
      <c r="BC12" s="231" t="str">
        <f t="shared" si="4"/>
        <v>---</v>
      </c>
      <c r="BE12" s="1" t="s">
        <v>270</v>
      </c>
      <c r="BI12" s="231" t="s">
        <v>269</v>
      </c>
      <c r="BJ12" s="231" t="str">
        <f>IF(H12="---","",IF(H12="","",(VLOOKUP(H12,List1678[],2,FALSE))))</f>
        <v/>
      </c>
      <c r="BK12" s="231" t="str">
        <f>IF(I12="---","",IF(I12="","",(VLOOKUP(I12,List1678[],2,FALSE))))</f>
        <v/>
      </c>
      <c r="BL12" s="231" t="str">
        <f>IF(J12="---","",IF(J12="","",(VLOOKUP(J12,List1678[],2,FALSE))))</f>
        <v/>
      </c>
      <c r="BM12" s="231" t="str">
        <f>IF(K12="---","",IF(K12="","",(VLOOKUP(K12,List1678[],2,FALSE))))</f>
        <v/>
      </c>
      <c r="BN12" s="231" t="str">
        <f>IF(L12="---","",IF(L12="","",(VLOOKUP(L12,List1678[],2,FALSE))))</f>
        <v/>
      </c>
      <c r="BO12" s="231" t="str">
        <f>IF(M12="---","",IF(M12="","",(VLOOKUP(M12,List1678[],2,FALSE))))</f>
        <v/>
      </c>
      <c r="BP12" s="231" t="str">
        <f>IF(N12="---","",IF(N12="","",(VLOOKUP(N12,List1678[],2,FALSE))))</f>
        <v/>
      </c>
      <c r="BQ12" s="231" t="str">
        <f>IF(O12="---","",IF(O12="","",(VLOOKUP(O12,List1678[],2,FALSE))))</f>
        <v/>
      </c>
      <c r="BR12" s="231" t="str">
        <f>IF(P12="---","",IF(P12="","",(VLOOKUP(P12,List1678[],2,FALSE))))</f>
        <v/>
      </c>
      <c r="BS12" s="231" t="str">
        <f>IF(Q12="---","",IF(Q12="","",(VLOOKUP(Q12,List1678[],2,FALSE))))</f>
        <v/>
      </c>
      <c r="BT12" s="231" t="str">
        <f>IF(R12="---","",IF(R12="","",(VLOOKUP(R12,List1678[],2,FALSE))))</f>
        <v/>
      </c>
      <c r="BU12" s="252" t="s">
        <v>269</v>
      </c>
      <c r="BV12" s="231" t="str">
        <f>IF(Y12="---","",IF(Y12="","",VLOOKUP(Y12,List1678[],2,FALSE)))</f>
        <v/>
      </c>
      <c r="BW12" s="231" t="str">
        <f>IF(Z12="---","",IF(Z12="","",VLOOKUP(Z12,List1678[],2,FALSE)))</f>
        <v/>
      </c>
      <c r="BX12" s="231" t="str">
        <f>IF(AA12="---","",IF(AA12="","",VLOOKUP(AA12,List1678[],2,FALSE)))</f>
        <v/>
      </c>
      <c r="BY12" s="231" t="str">
        <f>IF(AB12="---","",IF(AB12="","",VLOOKUP(AB12,List1678[],2,FALSE)))</f>
        <v/>
      </c>
      <c r="BZ12" s="231" t="str">
        <f>IF(AC12="---","",IF(AC12="","",VLOOKUP(AC12,List1678[],2,FALSE)))</f>
        <v/>
      </c>
      <c r="CA12" s="231" t="str">
        <f>IF(AD12="---","",IF(AD12="","",VLOOKUP(AD12,List1678[],2,FALSE)))</f>
        <v/>
      </c>
      <c r="CB12" s="231" t="str">
        <f>IF(AE12="---","",IF(AE12="","",VLOOKUP(AE12,List1678[],2,FALSE)))</f>
        <v/>
      </c>
      <c r="CC12" s="231" t="str">
        <f>IF(AF12="---","",IF(AF12="","",VLOOKUP(AF12,List1678[],2,FALSE)))</f>
        <v/>
      </c>
      <c r="CD12" s="231" t="str">
        <f>IF(AG12="---","",IF(AG12="","",VLOOKUP(AG12,List1678[],2,FALSE)))</f>
        <v/>
      </c>
      <c r="CE12" s="231" t="str">
        <f>IF(AH12="---","",IF(AH12="","",VLOOKUP(AH12,List1678[],2,FALSE)))</f>
        <v/>
      </c>
      <c r="CF12" s="252" t="s">
        <v>269</v>
      </c>
      <c r="CG12" s="231" t="str">
        <f t="shared" si="15"/>
        <v>NA</v>
      </c>
      <c r="CH12" s="231" t="str">
        <f t="shared" si="5"/>
        <v>NA</v>
      </c>
      <c r="CI12" s="231" t="str">
        <f t="shared" si="6"/>
        <v>NA</v>
      </c>
      <c r="CJ12" s="231" t="str">
        <f t="shared" si="7"/>
        <v>NA</v>
      </c>
      <c r="CK12" s="231" t="str">
        <f t="shared" si="8"/>
        <v>NA</v>
      </c>
      <c r="CL12" s="231" t="str">
        <f t="shared" si="9"/>
        <v>NA</v>
      </c>
      <c r="CM12" s="231" t="str">
        <f t="shared" si="10"/>
        <v>NA</v>
      </c>
      <c r="CN12" s="231" t="str">
        <f t="shared" si="11"/>
        <v>NA</v>
      </c>
      <c r="CO12" s="231" t="str">
        <f t="shared" si="12"/>
        <v>NA</v>
      </c>
      <c r="CP12" s="231" t="str">
        <f t="shared" si="13"/>
        <v>NA</v>
      </c>
      <c r="CQ12" s="252" t="s">
        <v>269</v>
      </c>
      <c r="CR12" s="231" t="str">
        <f t="shared" si="16"/>
        <v>NA</v>
      </c>
      <c r="CS12" s="231" t="str">
        <f t="shared" si="14"/>
        <v>NA</v>
      </c>
      <c r="CT12" s="231" t="str">
        <f t="shared" si="14"/>
        <v>NA</v>
      </c>
      <c r="CU12" s="231" t="str">
        <f t="shared" si="14"/>
        <v>NA</v>
      </c>
      <c r="CV12" s="231" t="str">
        <f t="shared" si="14"/>
        <v>NA</v>
      </c>
      <c r="CW12" s="231" t="str">
        <f t="shared" si="14"/>
        <v>NA</v>
      </c>
      <c r="CX12" s="231" t="str">
        <f t="shared" si="14"/>
        <v>NA</v>
      </c>
      <c r="CY12" s="231" t="str">
        <f t="shared" si="14"/>
        <v>NA</v>
      </c>
      <c r="CZ12" s="231" t="str">
        <f t="shared" si="14"/>
        <v>NA</v>
      </c>
      <c r="DA12" s="231" t="str">
        <f t="shared" si="14"/>
        <v>NA</v>
      </c>
    </row>
    <row r="13" spans="2:105" ht="13.9" customHeight="1">
      <c r="B13" s="386"/>
      <c r="C13" s="415"/>
      <c r="D13" s="416"/>
      <c r="E13" s="215" t="s">
        <v>127</v>
      </c>
      <c r="F13" s="218"/>
      <c r="G13" s="219"/>
      <c r="H13" s="25" t="s">
        <v>109</v>
      </c>
      <c r="I13" s="25" t="s">
        <v>109</v>
      </c>
      <c r="J13" s="25" t="s">
        <v>109</v>
      </c>
      <c r="K13" s="25" t="s">
        <v>109</v>
      </c>
      <c r="L13" s="25" t="s">
        <v>109</v>
      </c>
      <c r="M13" s="25" t="s">
        <v>109</v>
      </c>
      <c r="N13" s="25" t="s">
        <v>109</v>
      </c>
      <c r="O13" s="25" t="s">
        <v>109</v>
      </c>
      <c r="P13" s="25" t="s">
        <v>109</v>
      </c>
      <c r="Q13" s="25" t="s">
        <v>109</v>
      </c>
      <c r="R13" s="202" t="s">
        <v>109</v>
      </c>
      <c r="Y13" s="25" t="s">
        <v>109</v>
      </c>
      <c r="Z13" s="25" t="s">
        <v>109</v>
      </c>
      <c r="AA13" s="25" t="s">
        <v>109</v>
      </c>
      <c r="AB13" s="25" t="s">
        <v>109</v>
      </c>
      <c r="AC13" s="202" t="s">
        <v>109</v>
      </c>
      <c r="AD13" s="25" t="s">
        <v>109</v>
      </c>
      <c r="AE13" s="25" t="s">
        <v>109</v>
      </c>
      <c r="AF13" s="25" t="s">
        <v>109</v>
      </c>
      <c r="AG13" s="25" t="s">
        <v>109</v>
      </c>
      <c r="AH13" s="32" t="s">
        <v>109</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31" t="s">
        <v>271</v>
      </c>
      <c r="AX13" s="231" t="str">
        <f t="shared" si="1"/>
        <v>---</v>
      </c>
      <c r="AY13" s="231" t="e">
        <f>VALUE(IF(AX13="---","",VLOOKUP(AX13,List1678[],2,FALSE)))</f>
        <v>#VALUE!</v>
      </c>
      <c r="AZ13" s="231" t="str">
        <f t="shared" si="2"/>
        <v>---</v>
      </c>
      <c r="BA13" s="231" t="e">
        <f>VALUE(IF(AZ13="---","",VLOOKUP(AZ13,List1678[],2,FALSE)))</f>
        <v>#VALUE!</v>
      </c>
      <c r="BB13" s="231" t="str">
        <f t="shared" si="3"/>
        <v>---</v>
      </c>
      <c r="BC13" s="231" t="str">
        <f t="shared" si="4"/>
        <v>---</v>
      </c>
      <c r="BI13" s="231" t="s">
        <v>271</v>
      </c>
      <c r="BJ13" s="231" t="str">
        <f>IF(H13="---","",IF(H13="","",(VLOOKUP(H13,List1678[],2,FALSE))))</f>
        <v/>
      </c>
      <c r="BK13" s="231" t="str">
        <f>IF(I13="---","",IF(I13="","",(VLOOKUP(I13,List1678[],2,FALSE))))</f>
        <v/>
      </c>
      <c r="BL13" s="231" t="str">
        <f>IF(J13="---","",IF(J13="","",(VLOOKUP(J13,List1678[],2,FALSE))))</f>
        <v/>
      </c>
      <c r="BM13" s="231" t="str">
        <f>IF(K13="---","",IF(K13="","",(VLOOKUP(K13,List1678[],2,FALSE))))</f>
        <v/>
      </c>
      <c r="BN13" s="231" t="str">
        <f>IF(L13="---","",IF(L13="","",(VLOOKUP(L13,List1678[],2,FALSE))))</f>
        <v/>
      </c>
      <c r="BO13" s="231" t="str">
        <f>IF(M13="---","",IF(M13="","",(VLOOKUP(M13,List1678[],2,FALSE))))</f>
        <v/>
      </c>
      <c r="BP13" s="231" t="str">
        <f>IF(N13="---","",IF(N13="","",(VLOOKUP(N13,List1678[],2,FALSE))))</f>
        <v/>
      </c>
      <c r="BQ13" s="231" t="str">
        <f>IF(O13="---","",IF(O13="","",(VLOOKUP(O13,List1678[],2,FALSE))))</f>
        <v/>
      </c>
      <c r="BR13" s="231" t="str">
        <f>IF(P13="---","",IF(P13="","",(VLOOKUP(P13,List1678[],2,FALSE))))</f>
        <v/>
      </c>
      <c r="BS13" s="231" t="str">
        <f>IF(Q13="---","",IF(Q13="","",(VLOOKUP(Q13,List1678[],2,FALSE))))</f>
        <v/>
      </c>
      <c r="BT13" s="231" t="str">
        <f>IF(R13="---","",IF(R13="","",(VLOOKUP(R13,List1678[],2,FALSE))))</f>
        <v/>
      </c>
      <c r="BU13" s="252" t="s">
        <v>271</v>
      </c>
      <c r="BV13" s="231" t="str">
        <f>IF(Y13="---","",IF(Y13="","",VLOOKUP(Y13,List1678[],2,FALSE)))</f>
        <v/>
      </c>
      <c r="BW13" s="231" t="str">
        <f>IF(Z13="---","",IF(Z13="","",VLOOKUP(Z13,List1678[],2,FALSE)))</f>
        <v/>
      </c>
      <c r="BX13" s="231" t="str">
        <f>IF(AA13="---","",IF(AA13="","",VLOOKUP(AA13,List1678[],2,FALSE)))</f>
        <v/>
      </c>
      <c r="BY13" s="231" t="str">
        <f>IF(AB13="---","",IF(AB13="","",VLOOKUP(AB13,List1678[],2,FALSE)))</f>
        <v/>
      </c>
      <c r="BZ13" s="231" t="str">
        <f>IF(AC13="---","",IF(AC13="","",VLOOKUP(AC13,List1678[],2,FALSE)))</f>
        <v/>
      </c>
      <c r="CA13" s="231" t="str">
        <f>IF(AD13="---","",IF(AD13="","",VLOOKUP(AD13,List1678[],2,FALSE)))</f>
        <v/>
      </c>
      <c r="CB13" s="231" t="str">
        <f>IF(AE13="---","",IF(AE13="","",VLOOKUP(AE13,List1678[],2,FALSE)))</f>
        <v/>
      </c>
      <c r="CC13" s="231" t="str">
        <f>IF(AF13="---","",IF(AF13="","",VLOOKUP(AF13,List1678[],2,FALSE)))</f>
        <v/>
      </c>
      <c r="CD13" s="231" t="str">
        <f>IF(AG13="---","",IF(AG13="","",VLOOKUP(AG13,List1678[],2,FALSE)))</f>
        <v/>
      </c>
      <c r="CE13" s="231" t="str">
        <f>IF(AH13="---","",IF(AH13="","",VLOOKUP(AH13,List1678[],2,FALSE)))</f>
        <v/>
      </c>
      <c r="CF13" s="252" t="s">
        <v>271</v>
      </c>
      <c r="CG13" s="231" t="str">
        <f t="shared" si="15"/>
        <v>NA</v>
      </c>
      <c r="CH13" s="231" t="str">
        <f t="shared" si="5"/>
        <v>NA</v>
      </c>
      <c r="CI13" s="231" t="str">
        <f t="shared" si="6"/>
        <v>NA</v>
      </c>
      <c r="CJ13" s="231" t="str">
        <f t="shared" si="7"/>
        <v>NA</v>
      </c>
      <c r="CK13" s="231" t="str">
        <f t="shared" si="8"/>
        <v>NA</v>
      </c>
      <c r="CL13" s="231" t="str">
        <f t="shared" si="9"/>
        <v>NA</v>
      </c>
      <c r="CM13" s="231" t="str">
        <f t="shared" si="10"/>
        <v>NA</v>
      </c>
      <c r="CN13" s="231" t="str">
        <f t="shared" si="11"/>
        <v>NA</v>
      </c>
      <c r="CO13" s="231" t="str">
        <f t="shared" si="12"/>
        <v>NA</v>
      </c>
      <c r="CP13" s="231" t="str">
        <f t="shared" si="13"/>
        <v>NA</v>
      </c>
      <c r="CQ13" s="252" t="s">
        <v>271</v>
      </c>
      <c r="CR13" s="231" t="str">
        <f t="shared" si="16"/>
        <v>NA</v>
      </c>
      <c r="CS13" s="231" t="str">
        <f t="shared" si="14"/>
        <v>NA</v>
      </c>
      <c r="CT13" s="231" t="str">
        <f t="shared" si="14"/>
        <v>NA</v>
      </c>
      <c r="CU13" s="231" t="str">
        <f t="shared" si="14"/>
        <v>NA</v>
      </c>
      <c r="CV13" s="231" t="str">
        <f t="shared" si="14"/>
        <v>NA</v>
      </c>
      <c r="CW13" s="231" t="str">
        <f t="shared" si="14"/>
        <v>NA</v>
      </c>
      <c r="CX13" s="231" t="str">
        <f t="shared" si="14"/>
        <v>NA</v>
      </c>
      <c r="CY13" s="231" t="str">
        <f t="shared" si="14"/>
        <v>NA</v>
      </c>
      <c r="CZ13" s="231" t="str">
        <f t="shared" si="14"/>
        <v>NA</v>
      </c>
      <c r="DA13" s="231" t="str">
        <f t="shared" si="14"/>
        <v>NA</v>
      </c>
    </row>
    <row r="14" spans="2:105" ht="13.9" customHeight="1">
      <c r="B14" s="386"/>
      <c r="C14" s="417"/>
      <c r="D14" s="418"/>
      <c r="E14" s="215" t="s">
        <v>129</v>
      </c>
      <c r="F14" s="218"/>
      <c r="G14" s="219"/>
      <c r="H14" s="25" t="s">
        <v>109</v>
      </c>
      <c r="I14" s="25" t="s">
        <v>109</v>
      </c>
      <c r="J14" s="25" t="s">
        <v>109</v>
      </c>
      <c r="K14" s="25" t="s">
        <v>109</v>
      </c>
      <c r="L14" s="25" t="s">
        <v>109</v>
      </c>
      <c r="M14" s="25" t="s">
        <v>109</v>
      </c>
      <c r="N14" s="25" t="s">
        <v>109</v>
      </c>
      <c r="O14" s="25" t="s">
        <v>109</v>
      </c>
      <c r="P14" s="25" t="s">
        <v>109</v>
      </c>
      <c r="Q14" s="25" t="s">
        <v>109</v>
      </c>
      <c r="R14" s="202" t="s">
        <v>109</v>
      </c>
      <c r="Y14" s="25" t="s">
        <v>109</v>
      </c>
      <c r="Z14" s="25" t="s">
        <v>109</v>
      </c>
      <c r="AA14" s="25" t="s">
        <v>109</v>
      </c>
      <c r="AB14" s="25" t="s">
        <v>109</v>
      </c>
      <c r="AC14" s="202" t="s">
        <v>109</v>
      </c>
      <c r="AD14" s="25" t="s">
        <v>109</v>
      </c>
      <c r="AE14" s="25" t="s">
        <v>109</v>
      </c>
      <c r="AF14" s="25" t="s">
        <v>109</v>
      </c>
      <c r="AG14" s="25" t="s">
        <v>109</v>
      </c>
      <c r="AH14" s="32" t="s">
        <v>109</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V14" s="28"/>
      <c r="AW14" s="231" t="s">
        <v>272</v>
      </c>
      <c r="AX14" s="231" t="str">
        <f t="shared" si="1"/>
        <v>---</v>
      </c>
      <c r="AY14" s="231" t="e">
        <f>VALUE(IF(AX14="---","",VLOOKUP(AX14,List1678[],2,FALSE)))</f>
        <v>#VALUE!</v>
      </c>
      <c r="AZ14" s="231" t="str">
        <f t="shared" si="2"/>
        <v>---</v>
      </c>
      <c r="BA14" s="231" t="e">
        <f>VALUE(IF(AZ14="---","",VLOOKUP(AZ14,List1678[],2,FALSE)))</f>
        <v>#VALUE!</v>
      </c>
      <c r="BB14" s="231" t="str">
        <f t="shared" si="3"/>
        <v>---</v>
      </c>
      <c r="BC14" s="231" t="str">
        <f t="shared" si="4"/>
        <v>---</v>
      </c>
      <c r="BI14" s="231" t="s">
        <v>272</v>
      </c>
      <c r="BJ14" s="231" t="str">
        <f>IF(H14="---","",IF(H14="","",(VLOOKUP(H14,List1678[],2,FALSE))))</f>
        <v/>
      </c>
      <c r="BK14" s="231" t="str">
        <f>IF(I14="---","",IF(I14="","",(VLOOKUP(I14,List1678[],2,FALSE))))</f>
        <v/>
      </c>
      <c r="BL14" s="231" t="str">
        <f>IF(J14="---","",IF(J14="","",(VLOOKUP(J14,List1678[],2,FALSE))))</f>
        <v/>
      </c>
      <c r="BM14" s="231" t="str">
        <f>IF(K14="---","",IF(K14="","",(VLOOKUP(K14,List1678[],2,FALSE))))</f>
        <v/>
      </c>
      <c r="BN14" s="231" t="str">
        <f>IF(L14="---","",IF(L14="","",(VLOOKUP(L14,List1678[],2,FALSE))))</f>
        <v/>
      </c>
      <c r="BO14" s="231" t="str">
        <f>IF(M14="---","",IF(M14="","",(VLOOKUP(M14,List1678[],2,FALSE))))</f>
        <v/>
      </c>
      <c r="BP14" s="231" t="str">
        <f>IF(N14="---","",IF(N14="","",(VLOOKUP(N14,List1678[],2,FALSE))))</f>
        <v/>
      </c>
      <c r="BQ14" s="231" t="str">
        <f>IF(O14="---","",IF(O14="","",(VLOOKUP(O14,List1678[],2,FALSE))))</f>
        <v/>
      </c>
      <c r="BR14" s="231" t="str">
        <f>IF(P14="---","",IF(P14="","",(VLOOKUP(P14,List1678[],2,FALSE))))</f>
        <v/>
      </c>
      <c r="BS14" s="231" t="str">
        <f>IF(Q14="---","",IF(Q14="","",(VLOOKUP(Q14,List1678[],2,FALSE))))</f>
        <v/>
      </c>
      <c r="BT14" s="231" t="str">
        <f>IF(R14="---","",IF(R14="","",(VLOOKUP(R14,List1678[],2,FALSE))))</f>
        <v/>
      </c>
      <c r="BU14" s="252" t="s">
        <v>272</v>
      </c>
      <c r="BV14" s="231" t="str">
        <f>IF(Y14="---","",IF(Y14="","",VLOOKUP(Y14,List1678[],2,FALSE)))</f>
        <v/>
      </c>
      <c r="BW14" s="231" t="str">
        <f>IF(Z14="---","",IF(Z14="","",VLOOKUP(Z14,List1678[],2,FALSE)))</f>
        <v/>
      </c>
      <c r="BX14" s="231" t="str">
        <f>IF(AA14="---","",IF(AA14="","",VLOOKUP(AA14,List1678[],2,FALSE)))</f>
        <v/>
      </c>
      <c r="BY14" s="231" t="str">
        <f>IF(AB14="---","",IF(AB14="","",VLOOKUP(AB14,List1678[],2,FALSE)))</f>
        <v/>
      </c>
      <c r="BZ14" s="231" t="str">
        <f>IF(AC14="---","",IF(AC14="","",VLOOKUP(AC14,List1678[],2,FALSE)))</f>
        <v/>
      </c>
      <c r="CA14" s="231" t="str">
        <f>IF(AD14="---","",IF(AD14="","",VLOOKUP(AD14,List1678[],2,FALSE)))</f>
        <v/>
      </c>
      <c r="CB14" s="231" t="str">
        <f>IF(AE14="---","",IF(AE14="","",VLOOKUP(AE14,List1678[],2,FALSE)))</f>
        <v/>
      </c>
      <c r="CC14" s="231" t="str">
        <f>IF(AF14="---","",IF(AF14="","",VLOOKUP(AF14,List1678[],2,FALSE)))</f>
        <v/>
      </c>
      <c r="CD14" s="231" t="str">
        <f>IF(AG14="---","",IF(AG14="","",VLOOKUP(AG14,List1678[],2,FALSE)))</f>
        <v/>
      </c>
      <c r="CE14" s="231" t="str">
        <f>IF(AH14="---","",IF(AH14="","",VLOOKUP(AH14,List1678[],2,FALSE)))</f>
        <v/>
      </c>
      <c r="CF14" s="252" t="s">
        <v>272</v>
      </c>
      <c r="CG14" s="231" t="str">
        <f t="shared" si="15"/>
        <v>NA</v>
      </c>
      <c r="CH14" s="231" t="str">
        <f t="shared" si="5"/>
        <v>NA</v>
      </c>
      <c r="CI14" s="231" t="str">
        <f t="shared" si="6"/>
        <v>NA</v>
      </c>
      <c r="CJ14" s="231" t="str">
        <f t="shared" si="7"/>
        <v>NA</v>
      </c>
      <c r="CK14" s="231" t="str">
        <f t="shared" si="8"/>
        <v>NA</v>
      </c>
      <c r="CL14" s="231" t="str">
        <f t="shared" si="9"/>
        <v>NA</v>
      </c>
      <c r="CM14" s="231" t="str">
        <f t="shared" si="10"/>
        <v>NA</v>
      </c>
      <c r="CN14" s="231" t="str">
        <f t="shared" si="11"/>
        <v>NA</v>
      </c>
      <c r="CO14" s="231" t="str">
        <f t="shared" si="12"/>
        <v>NA</v>
      </c>
      <c r="CP14" s="231" t="str">
        <f t="shared" si="13"/>
        <v>NA</v>
      </c>
      <c r="CQ14" s="252" t="s">
        <v>272</v>
      </c>
      <c r="CR14" s="231" t="str">
        <f t="shared" si="16"/>
        <v>NA</v>
      </c>
      <c r="CS14" s="231" t="str">
        <f t="shared" si="14"/>
        <v>NA</v>
      </c>
      <c r="CT14" s="231" t="str">
        <f t="shared" si="14"/>
        <v>NA</v>
      </c>
      <c r="CU14" s="231" t="str">
        <f t="shared" si="14"/>
        <v>NA</v>
      </c>
      <c r="CV14" s="231" t="str">
        <f t="shared" si="14"/>
        <v>NA</v>
      </c>
      <c r="CW14" s="231" t="str">
        <f t="shared" si="14"/>
        <v>NA</v>
      </c>
      <c r="CX14" s="231" t="str">
        <f t="shared" si="14"/>
        <v>NA</v>
      </c>
      <c r="CY14" s="231" t="str">
        <f t="shared" si="14"/>
        <v>NA</v>
      </c>
      <c r="CZ14" s="231" t="str">
        <f t="shared" si="14"/>
        <v>NA</v>
      </c>
      <c r="DA14" s="231" t="str">
        <f t="shared" si="14"/>
        <v>NA</v>
      </c>
    </row>
    <row r="15" spans="2:105" ht="13.9" customHeight="1">
      <c r="B15" s="386"/>
      <c r="C15" s="398" t="s">
        <v>131</v>
      </c>
      <c r="D15" s="399"/>
      <c r="E15" s="218" t="s">
        <v>132</v>
      </c>
      <c r="F15" s="218"/>
      <c r="G15" s="219"/>
      <c r="H15" s="25" t="s">
        <v>109</v>
      </c>
      <c r="I15" s="25" t="s">
        <v>109</v>
      </c>
      <c r="J15" s="25" t="s">
        <v>109</v>
      </c>
      <c r="K15" s="25" t="s">
        <v>109</v>
      </c>
      <c r="L15" s="25" t="s">
        <v>109</v>
      </c>
      <c r="M15" s="25" t="s">
        <v>109</v>
      </c>
      <c r="N15" s="25" t="s">
        <v>109</v>
      </c>
      <c r="O15" s="25" t="s">
        <v>109</v>
      </c>
      <c r="P15" s="25" t="s">
        <v>109</v>
      </c>
      <c r="Q15" s="25" t="s">
        <v>109</v>
      </c>
      <c r="R15" s="202" t="s">
        <v>109</v>
      </c>
      <c r="Y15" s="25" t="s">
        <v>109</v>
      </c>
      <c r="Z15" s="25" t="s">
        <v>109</v>
      </c>
      <c r="AA15" s="25" t="s">
        <v>109</v>
      </c>
      <c r="AB15" s="25" t="s">
        <v>109</v>
      </c>
      <c r="AC15" s="202" t="s">
        <v>109</v>
      </c>
      <c r="AD15" s="25" t="s">
        <v>109</v>
      </c>
      <c r="AE15" s="25" t="s">
        <v>109</v>
      </c>
      <c r="AF15" s="25" t="s">
        <v>109</v>
      </c>
      <c r="AG15" s="25" t="s">
        <v>109</v>
      </c>
      <c r="AH15" s="32" t="s">
        <v>109</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V15" s="28"/>
      <c r="AW15" s="231" t="s">
        <v>126</v>
      </c>
      <c r="AX15" s="231" t="str">
        <f t="shared" si="1"/>
        <v>---</v>
      </c>
      <c r="AY15" s="231" t="e">
        <f>VALUE(IF(AX15="---","",VLOOKUP(AX15,List1678[],2,FALSE)))</f>
        <v>#VALUE!</v>
      </c>
      <c r="AZ15" s="231" t="str">
        <f t="shared" si="2"/>
        <v>---</v>
      </c>
      <c r="BA15" s="231" t="e">
        <f>VALUE(IF(AZ15="---","",VLOOKUP(AZ15,List1678[],2,FALSE)))</f>
        <v>#VALUE!</v>
      </c>
      <c r="BB15" s="231" t="str">
        <f t="shared" si="3"/>
        <v>---</v>
      </c>
      <c r="BC15" s="231" t="str">
        <f t="shared" si="4"/>
        <v>---</v>
      </c>
      <c r="BI15" s="231" t="s">
        <v>126</v>
      </c>
      <c r="BJ15" s="231" t="str">
        <f>IF(H15="---","",IF(H15="","",(VLOOKUP(H15,List1678[],2,FALSE))))</f>
        <v/>
      </c>
      <c r="BK15" s="231" t="str">
        <f>IF(I15="---","",IF(I15="","",(VLOOKUP(I15,List1678[],2,FALSE))))</f>
        <v/>
      </c>
      <c r="BL15" s="231" t="str">
        <f>IF(J15="---","",IF(J15="","",(VLOOKUP(J15,List1678[],2,FALSE))))</f>
        <v/>
      </c>
      <c r="BM15" s="231" t="str">
        <f>IF(K15="---","",IF(K15="","",(VLOOKUP(K15,List1678[],2,FALSE))))</f>
        <v/>
      </c>
      <c r="BN15" s="231" t="str">
        <f>IF(L15="---","",IF(L15="","",(VLOOKUP(L15,List1678[],2,FALSE))))</f>
        <v/>
      </c>
      <c r="BO15" s="231" t="str">
        <f>IF(M15="---","",IF(M15="","",(VLOOKUP(M15,List1678[],2,FALSE))))</f>
        <v/>
      </c>
      <c r="BP15" s="231" t="str">
        <f>IF(N15="---","",IF(N15="","",(VLOOKUP(N15,List1678[],2,FALSE))))</f>
        <v/>
      </c>
      <c r="BQ15" s="231" t="str">
        <f>IF(O15="---","",IF(O15="","",(VLOOKUP(O15,List1678[],2,FALSE))))</f>
        <v/>
      </c>
      <c r="BR15" s="231" t="str">
        <f>IF(P15="---","",IF(P15="","",(VLOOKUP(P15,List1678[],2,FALSE))))</f>
        <v/>
      </c>
      <c r="BS15" s="231" t="str">
        <f>IF(Q15="---","",IF(Q15="","",(VLOOKUP(Q15,List1678[],2,FALSE))))</f>
        <v/>
      </c>
      <c r="BT15" s="231" t="str">
        <f>IF(R15="---","",IF(R15="","",(VLOOKUP(R15,List1678[],2,FALSE))))</f>
        <v/>
      </c>
      <c r="BU15" s="252" t="s">
        <v>126</v>
      </c>
      <c r="BV15" s="231" t="str">
        <f>IF(Y15="---","",IF(Y15="","",VLOOKUP(Y15,List1678[],2,FALSE)))</f>
        <v/>
      </c>
      <c r="BW15" s="231" t="str">
        <f>IF(Z15="---","",IF(Z15="","",VLOOKUP(Z15,List1678[],2,FALSE)))</f>
        <v/>
      </c>
      <c r="BX15" s="231" t="str">
        <f>IF(AA15="---","",IF(AA15="","",VLOOKUP(AA15,List1678[],2,FALSE)))</f>
        <v/>
      </c>
      <c r="BY15" s="231" t="str">
        <f>IF(AB15="---","",IF(AB15="","",VLOOKUP(AB15,List1678[],2,FALSE)))</f>
        <v/>
      </c>
      <c r="BZ15" s="231" t="str">
        <f>IF(AC15="---","",IF(AC15="","",VLOOKUP(AC15,List1678[],2,FALSE)))</f>
        <v/>
      </c>
      <c r="CA15" s="231" t="str">
        <f>IF(AD15="---","",IF(AD15="","",VLOOKUP(AD15,List1678[],2,FALSE)))</f>
        <v/>
      </c>
      <c r="CB15" s="231" t="str">
        <f>IF(AE15="---","",IF(AE15="","",VLOOKUP(AE15,List1678[],2,FALSE)))</f>
        <v/>
      </c>
      <c r="CC15" s="231" t="str">
        <f>IF(AF15="---","",IF(AF15="","",VLOOKUP(AF15,List1678[],2,FALSE)))</f>
        <v/>
      </c>
      <c r="CD15" s="231" t="str">
        <f>IF(AG15="---","",IF(AG15="","",VLOOKUP(AG15,List1678[],2,FALSE)))</f>
        <v/>
      </c>
      <c r="CE15" s="231" t="str">
        <f>IF(AH15="---","",IF(AH15="","",VLOOKUP(AH15,List1678[],2,FALSE)))</f>
        <v/>
      </c>
      <c r="CF15" s="252" t="s">
        <v>126</v>
      </c>
      <c r="CG15" s="231" t="str">
        <f t="shared" si="15"/>
        <v>NA</v>
      </c>
      <c r="CH15" s="231" t="str">
        <f t="shared" si="5"/>
        <v>NA</v>
      </c>
      <c r="CI15" s="231" t="str">
        <f t="shared" si="6"/>
        <v>NA</v>
      </c>
      <c r="CJ15" s="231" t="str">
        <f t="shared" si="7"/>
        <v>NA</v>
      </c>
      <c r="CK15" s="231" t="str">
        <f t="shared" si="8"/>
        <v>NA</v>
      </c>
      <c r="CL15" s="231" t="str">
        <f t="shared" si="9"/>
        <v>NA</v>
      </c>
      <c r="CM15" s="231" t="str">
        <f t="shared" si="10"/>
        <v>NA</v>
      </c>
      <c r="CN15" s="231" t="str">
        <f t="shared" si="11"/>
        <v>NA</v>
      </c>
      <c r="CO15" s="231" t="str">
        <f t="shared" si="12"/>
        <v>NA</v>
      </c>
      <c r="CP15" s="231" t="str">
        <f t="shared" si="13"/>
        <v>NA</v>
      </c>
      <c r="CQ15" s="252" t="s">
        <v>126</v>
      </c>
      <c r="CR15" s="231" t="str">
        <f t="shared" si="16"/>
        <v>NA</v>
      </c>
      <c r="CS15" s="231" t="str">
        <f t="shared" si="14"/>
        <v>NA</v>
      </c>
      <c r="CT15" s="231" t="str">
        <f t="shared" si="14"/>
        <v>NA</v>
      </c>
      <c r="CU15" s="231" t="str">
        <f t="shared" si="14"/>
        <v>NA</v>
      </c>
      <c r="CV15" s="231" t="str">
        <f t="shared" si="14"/>
        <v>NA</v>
      </c>
      <c r="CW15" s="231" t="str">
        <f t="shared" si="14"/>
        <v>NA</v>
      </c>
      <c r="CX15" s="231" t="str">
        <f t="shared" si="14"/>
        <v>NA</v>
      </c>
      <c r="CY15" s="231" t="str">
        <f t="shared" si="14"/>
        <v>NA</v>
      </c>
      <c r="CZ15" s="231" t="str">
        <f t="shared" si="14"/>
        <v>NA</v>
      </c>
      <c r="DA15" s="231" t="str">
        <f t="shared" si="14"/>
        <v>NA</v>
      </c>
    </row>
    <row r="16" spans="2:105" ht="13.9" customHeight="1">
      <c r="B16" s="386"/>
      <c r="C16" s="400"/>
      <c r="D16" s="401"/>
      <c r="E16" s="218" t="s">
        <v>134</v>
      </c>
      <c r="F16" s="218"/>
      <c r="G16" s="219"/>
      <c r="H16" s="25" t="s">
        <v>109</v>
      </c>
      <c r="I16" s="25" t="s">
        <v>109</v>
      </c>
      <c r="J16" s="25" t="s">
        <v>109</v>
      </c>
      <c r="K16" s="25" t="s">
        <v>109</v>
      </c>
      <c r="L16" s="25" t="s">
        <v>109</v>
      </c>
      <c r="M16" s="25" t="s">
        <v>109</v>
      </c>
      <c r="N16" s="25" t="s">
        <v>109</v>
      </c>
      <c r="O16" s="25" t="s">
        <v>109</v>
      </c>
      <c r="P16" s="25" t="s">
        <v>109</v>
      </c>
      <c r="Q16" s="25" t="s">
        <v>109</v>
      </c>
      <c r="R16" s="202" t="s">
        <v>109</v>
      </c>
      <c r="Y16" s="25" t="s">
        <v>109</v>
      </c>
      <c r="Z16" s="25" t="s">
        <v>109</v>
      </c>
      <c r="AA16" s="25" t="s">
        <v>109</v>
      </c>
      <c r="AB16" s="25" t="s">
        <v>109</v>
      </c>
      <c r="AC16" s="202" t="s">
        <v>109</v>
      </c>
      <c r="AD16" s="25" t="s">
        <v>109</v>
      </c>
      <c r="AE16" s="25" t="s">
        <v>109</v>
      </c>
      <c r="AF16" s="25" t="s">
        <v>109</v>
      </c>
      <c r="AG16" s="25" t="s">
        <v>109</v>
      </c>
      <c r="AH16" s="32" t="s">
        <v>109</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V16" s="28"/>
      <c r="AW16" s="231" t="s">
        <v>128</v>
      </c>
      <c r="AX16" s="231" t="str">
        <f t="shared" si="1"/>
        <v>---</v>
      </c>
      <c r="AY16" s="231" t="e">
        <f>VALUE(IF(AX16="---","",VLOOKUP(AX16,List1678[],2,FALSE)))</f>
        <v>#VALUE!</v>
      </c>
      <c r="AZ16" s="231" t="str">
        <f t="shared" si="2"/>
        <v>---</v>
      </c>
      <c r="BA16" s="231" t="e">
        <f>VALUE(IF(AZ16="---","",VLOOKUP(AZ16,List1678[],2,FALSE)))</f>
        <v>#VALUE!</v>
      </c>
      <c r="BB16" s="231" t="str">
        <f t="shared" si="3"/>
        <v>---</v>
      </c>
      <c r="BC16" s="231" t="str">
        <f t="shared" si="4"/>
        <v>---</v>
      </c>
      <c r="BI16" s="231" t="s">
        <v>128</v>
      </c>
      <c r="BJ16" s="231" t="str">
        <f>IF(H16="---","",IF(H16="","",(VLOOKUP(H16,List1678[],2,FALSE))))</f>
        <v/>
      </c>
      <c r="BK16" s="231" t="str">
        <f>IF(I16="---","",IF(I16="","",(VLOOKUP(I16,List1678[],2,FALSE))))</f>
        <v/>
      </c>
      <c r="BL16" s="231" t="str">
        <f>IF(J16="---","",IF(J16="","",(VLOOKUP(J16,List1678[],2,FALSE))))</f>
        <v/>
      </c>
      <c r="BM16" s="231" t="str">
        <f>IF(K16="---","",IF(K16="","",(VLOOKUP(K16,List1678[],2,FALSE))))</f>
        <v/>
      </c>
      <c r="BN16" s="231" t="str">
        <f>IF(L16="---","",IF(L16="","",(VLOOKUP(L16,List1678[],2,FALSE))))</f>
        <v/>
      </c>
      <c r="BO16" s="231" t="str">
        <f>IF(M16="---","",IF(M16="","",(VLOOKUP(M16,List1678[],2,FALSE))))</f>
        <v/>
      </c>
      <c r="BP16" s="231" t="str">
        <f>IF(N16="---","",IF(N16="","",(VLOOKUP(N16,List1678[],2,FALSE))))</f>
        <v/>
      </c>
      <c r="BQ16" s="231" t="str">
        <f>IF(O16="---","",IF(O16="","",(VLOOKUP(O16,List1678[],2,FALSE))))</f>
        <v/>
      </c>
      <c r="BR16" s="231" t="str">
        <f>IF(P16="---","",IF(P16="","",(VLOOKUP(P16,List1678[],2,FALSE))))</f>
        <v/>
      </c>
      <c r="BS16" s="231" t="str">
        <f>IF(Q16="---","",IF(Q16="","",(VLOOKUP(Q16,List1678[],2,FALSE))))</f>
        <v/>
      </c>
      <c r="BT16" s="231" t="str">
        <f>IF(R16="---","",IF(R16="","",(VLOOKUP(R16,List1678[],2,FALSE))))</f>
        <v/>
      </c>
      <c r="BU16" s="252" t="s">
        <v>128</v>
      </c>
      <c r="BV16" s="231" t="str">
        <f>IF(Y16="---","",IF(Y16="","",VLOOKUP(Y16,List1678[],2,FALSE)))</f>
        <v/>
      </c>
      <c r="BW16" s="231" t="str">
        <f>IF(Z16="---","",IF(Z16="","",VLOOKUP(Z16,List1678[],2,FALSE)))</f>
        <v/>
      </c>
      <c r="BX16" s="231" t="str">
        <f>IF(AA16="---","",IF(AA16="","",VLOOKUP(AA16,List1678[],2,FALSE)))</f>
        <v/>
      </c>
      <c r="BY16" s="231" t="str">
        <f>IF(AB16="---","",IF(AB16="","",VLOOKUP(AB16,List1678[],2,FALSE)))</f>
        <v/>
      </c>
      <c r="BZ16" s="231" t="str">
        <f>IF(AC16="---","",IF(AC16="","",VLOOKUP(AC16,List1678[],2,FALSE)))</f>
        <v/>
      </c>
      <c r="CA16" s="231" t="str">
        <f>IF(AD16="---","",IF(AD16="","",VLOOKUP(AD16,List1678[],2,FALSE)))</f>
        <v/>
      </c>
      <c r="CB16" s="231" t="str">
        <f>IF(AE16="---","",IF(AE16="","",VLOOKUP(AE16,List1678[],2,FALSE)))</f>
        <v/>
      </c>
      <c r="CC16" s="231" t="str">
        <f>IF(AF16="---","",IF(AF16="","",VLOOKUP(AF16,List1678[],2,FALSE)))</f>
        <v/>
      </c>
      <c r="CD16" s="231" t="str">
        <f>IF(AG16="---","",IF(AG16="","",VLOOKUP(AG16,List1678[],2,FALSE)))</f>
        <v/>
      </c>
      <c r="CE16" s="231" t="str">
        <f>IF(AH16="---","",IF(AH16="","",VLOOKUP(AH16,List1678[],2,FALSE)))</f>
        <v/>
      </c>
      <c r="CF16" s="252" t="s">
        <v>128</v>
      </c>
      <c r="CG16" s="231" t="str">
        <f t="shared" si="15"/>
        <v>NA</v>
      </c>
      <c r="CH16" s="231" t="str">
        <f t="shared" si="5"/>
        <v>NA</v>
      </c>
      <c r="CI16" s="231" t="str">
        <f t="shared" si="6"/>
        <v>NA</v>
      </c>
      <c r="CJ16" s="231" t="str">
        <f t="shared" si="7"/>
        <v>NA</v>
      </c>
      <c r="CK16" s="231" t="str">
        <f t="shared" si="8"/>
        <v>NA</v>
      </c>
      <c r="CL16" s="231" t="str">
        <f t="shared" si="9"/>
        <v>NA</v>
      </c>
      <c r="CM16" s="231" t="str">
        <f t="shared" si="10"/>
        <v>NA</v>
      </c>
      <c r="CN16" s="231" t="str">
        <f t="shared" si="11"/>
        <v>NA</v>
      </c>
      <c r="CO16" s="231" t="str">
        <f t="shared" si="12"/>
        <v>NA</v>
      </c>
      <c r="CP16" s="231" t="str">
        <f t="shared" si="13"/>
        <v>NA</v>
      </c>
      <c r="CQ16" s="252" t="s">
        <v>128</v>
      </c>
      <c r="CR16" s="231" t="str">
        <f t="shared" si="16"/>
        <v>NA</v>
      </c>
      <c r="CS16" s="231" t="str">
        <f t="shared" si="14"/>
        <v>NA</v>
      </c>
      <c r="CT16" s="231" t="str">
        <f t="shared" si="14"/>
        <v>NA</v>
      </c>
      <c r="CU16" s="231" t="str">
        <f t="shared" si="14"/>
        <v>NA</v>
      </c>
      <c r="CV16" s="231" t="str">
        <f t="shared" si="14"/>
        <v>NA</v>
      </c>
      <c r="CW16" s="231" t="str">
        <f t="shared" si="14"/>
        <v>NA</v>
      </c>
      <c r="CX16" s="231" t="str">
        <f t="shared" si="14"/>
        <v>NA</v>
      </c>
      <c r="CY16" s="231" t="str">
        <f t="shared" si="14"/>
        <v>NA</v>
      </c>
      <c r="CZ16" s="231" t="str">
        <f t="shared" si="14"/>
        <v>NA</v>
      </c>
      <c r="DA16" s="231" t="str">
        <f t="shared" si="14"/>
        <v>NA</v>
      </c>
    </row>
    <row r="17" spans="2:105" s="8" customFormat="1" ht="13.9" customHeight="1">
      <c r="B17" s="386"/>
      <c r="C17" s="402"/>
      <c r="D17" s="403"/>
      <c r="E17" s="218" t="s">
        <v>136</v>
      </c>
      <c r="F17" s="218"/>
      <c r="G17" s="219"/>
      <c r="H17" s="25" t="s">
        <v>109</v>
      </c>
      <c r="I17" s="25" t="s">
        <v>109</v>
      </c>
      <c r="J17" s="25" t="s">
        <v>109</v>
      </c>
      <c r="K17" s="25" t="s">
        <v>109</v>
      </c>
      <c r="L17" s="25" t="s">
        <v>109</v>
      </c>
      <c r="M17" s="25" t="s">
        <v>109</v>
      </c>
      <c r="N17" s="25" t="s">
        <v>109</v>
      </c>
      <c r="O17" s="25" t="s">
        <v>109</v>
      </c>
      <c r="P17" s="25" t="s">
        <v>109</v>
      </c>
      <c r="Q17" s="25" t="s">
        <v>109</v>
      </c>
      <c r="R17" s="202" t="s">
        <v>109</v>
      </c>
      <c r="S17" s="1"/>
      <c r="T17" s="1"/>
      <c r="U17" s="1"/>
      <c r="V17" s="1"/>
      <c r="W17" s="1"/>
      <c r="X17" s="1"/>
      <c r="Y17" s="25" t="s">
        <v>109</v>
      </c>
      <c r="Z17" s="25" t="s">
        <v>109</v>
      </c>
      <c r="AA17" s="25" t="s">
        <v>109</v>
      </c>
      <c r="AB17" s="25" t="s">
        <v>109</v>
      </c>
      <c r="AC17" s="202" t="s">
        <v>109</v>
      </c>
      <c r="AD17" s="25" t="s">
        <v>109</v>
      </c>
      <c r="AE17" s="25" t="s">
        <v>109</v>
      </c>
      <c r="AF17" s="25" t="s">
        <v>109</v>
      </c>
      <c r="AG17" s="25" t="s">
        <v>109</v>
      </c>
      <c r="AH17" s="32" t="s">
        <v>109</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31" t="s">
        <v>130</v>
      </c>
      <c r="AX17" s="231" t="str">
        <f t="shared" si="1"/>
        <v>---</v>
      </c>
      <c r="AY17" s="231" t="e">
        <f>VALUE(IF(AX17="---","",VLOOKUP(AX17,List1678[],2,FALSE)))</f>
        <v>#VALUE!</v>
      </c>
      <c r="AZ17" s="231" t="str">
        <f t="shared" si="2"/>
        <v>---</v>
      </c>
      <c r="BA17" s="231" t="e">
        <f>VALUE(IF(AZ17="---","",VLOOKUP(AZ17,List1678[],2,FALSE)))</f>
        <v>#VALUE!</v>
      </c>
      <c r="BB17" s="231" t="str">
        <f t="shared" si="3"/>
        <v>---</v>
      </c>
      <c r="BC17" s="231" t="str">
        <f t="shared" si="4"/>
        <v>---</v>
      </c>
      <c r="BD17" s="1"/>
      <c r="BE17" s="1"/>
      <c r="BF17" s="1"/>
      <c r="BG17" s="1"/>
      <c r="BH17" s="1"/>
      <c r="BI17" s="231" t="s">
        <v>130</v>
      </c>
      <c r="BJ17" s="231" t="str">
        <f>IF(H17="---","",IF(H17="","",(VLOOKUP(H17,List1678[],2,FALSE))))</f>
        <v/>
      </c>
      <c r="BK17" s="231" t="str">
        <f>IF(I17="---","",IF(I17="","",(VLOOKUP(I17,List1678[],2,FALSE))))</f>
        <v/>
      </c>
      <c r="BL17" s="231" t="str">
        <f>IF(J17="---","",IF(J17="","",(VLOOKUP(J17,List1678[],2,FALSE))))</f>
        <v/>
      </c>
      <c r="BM17" s="231" t="str">
        <f>IF(K17="---","",IF(K17="","",(VLOOKUP(K17,List1678[],2,FALSE))))</f>
        <v/>
      </c>
      <c r="BN17" s="231" t="str">
        <f>IF(L17="---","",IF(L17="","",(VLOOKUP(L17,List1678[],2,FALSE))))</f>
        <v/>
      </c>
      <c r="BO17" s="231" t="str">
        <f>IF(M17="---","",IF(M17="","",(VLOOKUP(M17,List1678[],2,FALSE))))</f>
        <v/>
      </c>
      <c r="BP17" s="231" t="str">
        <f>IF(N17="---","",IF(N17="","",(VLOOKUP(N17,List1678[],2,FALSE))))</f>
        <v/>
      </c>
      <c r="BQ17" s="231" t="str">
        <f>IF(O17="---","",IF(O17="","",(VLOOKUP(O17,List1678[],2,FALSE))))</f>
        <v/>
      </c>
      <c r="BR17" s="231" t="str">
        <f>IF(P17="---","",IF(P17="","",(VLOOKUP(P17,List1678[],2,FALSE))))</f>
        <v/>
      </c>
      <c r="BS17" s="231" t="str">
        <f>IF(Q17="---","",IF(Q17="","",(VLOOKUP(Q17,List1678[],2,FALSE))))</f>
        <v/>
      </c>
      <c r="BT17" s="231" t="str">
        <f>IF(R17="---","",IF(R17="","",(VLOOKUP(R17,List1678[],2,FALSE))))</f>
        <v/>
      </c>
      <c r="BU17" s="252" t="s">
        <v>130</v>
      </c>
      <c r="BV17" s="231" t="str">
        <f>IF(Y17="---","",IF(Y17="","",VLOOKUP(Y17,List1678[],2,FALSE)))</f>
        <v/>
      </c>
      <c r="BW17" s="231" t="str">
        <f>IF(Z17="---","",IF(Z17="","",VLOOKUP(Z17,List1678[],2,FALSE)))</f>
        <v/>
      </c>
      <c r="BX17" s="231" t="str">
        <f>IF(AA17="---","",IF(AA17="","",VLOOKUP(AA17,List1678[],2,FALSE)))</f>
        <v/>
      </c>
      <c r="BY17" s="231" t="str">
        <f>IF(AB17="---","",IF(AB17="","",VLOOKUP(AB17,List1678[],2,FALSE)))</f>
        <v/>
      </c>
      <c r="BZ17" s="231" t="str">
        <f>IF(AC17="---","",IF(AC17="","",VLOOKUP(AC17,List1678[],2,FALSE)))</f>
        <v/>
      </c>
      <c r="CA17" s="231" t="str">
        <f>IF(AD17="---","",IF(AD17="","",VLOOKUP(AD17,List1678[],2,FALSE)))</f>
        <v/>
      </c>
      <c r="CB17" s="231" t="str">
        <f>IF(AE17="---","",IF(AE17="","",VLOOKUP(AE17,List1678[],2,FALSE)))</f>
        <v/>
      </c>
      <c r="CC17" s="231" t="str">
        <f>IF(AF17="---","",IF(AF17="","",VLOOKUP(AF17,List1678[],2,FALSE)))</f>
        <v/>
      </c>
      <c r="CD17" s="231" t="str">
        <f>IF(AG17="---","",IF(AG17="","",VLOOKUP(AG17,List1678[],2,FALSE)))</f>
        <v/>
      </c>
      <c r="CE17" s="231" t="str">
        <f>IF(AH17="---","",IF(AH17="","",VLOOKUP(AH17,List1678[],2,FALSE)))</f>
        <v/>
      </c>
      <c r="CF17" s="252" t="s">
        <v>130</v>
      </c>
      <c r="CG17" s="231" t="str">
        <f t="shared" si="15"/>
        <v>NA</v>
      </c>
      <c r="CH17" s="231" t="str">
        <f t="shared" si="5"/>
        <v>NA</v>
      </c>
      <c r="CI17" s="231" t="str">
        <f t="shared" si="6"/>
        <v>NA</v>
      </c>
      <c r="CJ17" s="231" t="str">
        <f t="shared" si="7"/>
        <v>NA</v>
      </c>
      <c r="CK17" s="231" t="str">
        <f t="shared" si="8"/>
        <v>NA</v>
      </c>
      <c r="CL17" s="231" t="str">
        <f t="shared" si="9"/>
        <v>NA</v>
      </c>
      <c r="CM17" s="231" t="str">
        <f t="shared" si="10"/>
        <v>NA</v>
      </c>
      <c r="CN17" s="231" t="str">
        <f t="shared" si="11"/>
        <v>NA</v>
      </c>
      <c r="CO17" s="231" t="str">
        <f t="shared" si="12"/>
        <v>NA</v>
      </c>
      <c r="CP17" s="231" t="str">
        <f t="shared" si="13"/>
        <v>NA</v>
      </c>
      <c r="CQ17" s="252" t="s">
        <v>130</v>
      </c>
      <c r="CR17" s="231" t="str">
        <f t="shared" si="16"/>
        <v>NA</v>
      </c>
      <c r="CS17" s="231" t="str">
        <f t="shared" si="14"/>
        <v>NA</v>
      </c>
      <c r="CT17" s="231" t="str">
        <f t="shared" si="14"/>
        <v>NA</v>
      </c>
      <c r="CU17" s="231" t="str">
        <f t="shared" si="14"/>
        <v>NA</v>
      </c>
      <c r="CV17" s="231" t="str">
        <f t="shared" si="14"/>
        <v>NA</v>
      </c>
      <c r="CW17" s="231" t="str">
        <f t="shared" si="14"/>
        <v>NA</v>
      </c>
      <c r="CX17" s="231" t="str">
        <f t="shared" si="14"/>
        <v>NA</v>
      </c>
      <c r="CY17" s="231" t="str">
        <f t="shared" si="14"/>
        <v>NA</v>
      </c>
      <c r="CZ17" s="231" t="str">
        <f t="shared" si="14"/>
        <v>NA</v>
      </c>
      <c r="DA17" s="231" t="str">
        <f t="shared" si="14"/>
        <v>NA</v>
      </c>
    </row>
    <row r="18" spans="2:105" s="8" customFormat="1" ht="13.9" customHeight="1">
      <c r="B18" s="386"/>
      <c r="C18" s="398" t="s">
        <v>138</v>
      </c>
      <c r="D18" s="399"/>
      <c r="E18" s="218" t="s">
        <v>139</v>
      </c>
      <c r="F18" s="218"/>
      <c r="G18" s="219"/>
      <c r="H18" s="25" t="s">
        <v>109</v>
      </c>
      <c r="I18" s="25" t="s">
        <v>109</v>
      </c>
      <c r="J18" s="25" t="s">
        <v>109</v>
      </c>
      <c r="K18" s="25" t="s">
        <v>109</v>
      </c>
      <c r="L18" s="25" t="s">
        <v>109</v>
      </c>
      <c r="M18" s="25" t="s">
        <v>109</v>
      </c>
      <c r="N18" s="25" t="s">
        <v>109</v>
      </c>
      <c r="O18" s="25" t="s">
        <v>109</v>
      </c>
      <c r="P18" s="25" t="s">
        <v>109</v>
      </c>
      <c r="Q18" s="25" t="s">
        <v>109</v>
      </c>
      <c r="R18" s="202" t="s">
        <v>109</v>
      </c>
      <c r="S18" s="1"/>
      <c r="T18" s="1"/>
      <c r="U18" s="1"/>
      <c r="V18" s="1"/>
      <c r="W18" s="1"/>
      <c r="X18" s="1"/>
      <c r="Y18" s="25" t="s">
        <v>109</v>
      </c>
      <c r="Z18" s="25" t="s">
        <v>109</v>
      </c>
      <c r="AA18" s="25" t="s">
        <v>109</v>
      </c>
      <c r="AB18" s="25" t="s">
        <v>109</v>
      </c>
      <c r="AC18" s="202" t="s">
        <v>109</v>
      </c>
      <c r="AD18" s="25" t="s">
        <v>109</v>
      </c>
      <c r="AE18" s="25" t="s">
        <v>109</v>
      </c>
      <c r="AF18" s="25" t="s">
        <v>109</v>
      </c>
      <c r="AG18" s="25" t="s">
        <v>109</v>
      </c>
      <c r="AH18" s="32" t="s">
        <v>109</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31" t="s">
        <v>133</v>
      </c>
      <c r="AX18" s="231" t="str">
        <f t="shared" si="1"/>
        <v>---</v>
      </c>
      <c r="AY18" s="231" t="e">
        <f>VALUE(IF(AX18="---","",VLOOKUP(AX18,List1678[],2,FALSE)))</f>
        <v>#VALUE!</v>
      </c>
      <c r="AZ18" s="231" t="str">
        <f t="shared" si="2"/>
        <v>---</v>
      </c>
      <c r="BA18" s="231" t="e">
        <f>VALUE(IF(AZ18="---","",VLOOKUP(AZ18,List1678[],2,FALSE)))</f>
        <v>#VALUE!</v>
      </c>
      <c r="BB18" s="231" t="str">
        <f t="shared" si="3"/>
        <v>---</v>
      </c>
      <c r="BC18" s="231" t="str">
        <f t="shared" si="4"/>
        <v>---</v>
      </c>
      <c r="BD18" s="1"/>
      <c r="BE18" s="1"/>
      <c r="BF18" s="1"/>
      <c r="BG18" s="1"/>
      <c r="BH18" s="1"/>
      <c r="BI18" s="231" t="s">
        <v>133</v>
      </c>
      <c r="BJ18" s="231" t="str">
        <f>IF(H18="---","",IF(H18="","",(VLOOKUP(H18,List1678[],2,FALSE))))</f>
        <v/>
      </c>
      <c r="BK18" s="231" t="str">
        <f>IF(I18="---","",IF(I18="","",(VLOOKUP(I18,List1678[],2,FALSE))))</f>
        <v/>
      </c>
      <c r="BL18" s="231" t="str">
        <f>IF(J18="---","",IF(J18="","",(VLOOKUP(J18,List1678[],2,FALSE))))</f>
        <v/>
      </c>
      <c r="BM18" s="231" t="str">
        <f>IF(K18="---","",IF(K18="","",(VLOOKUP(K18,List1678[],2,FALSE))))</f>
        <v/>
      </c>
      <c r="BN18" s="231" t="str">
        <f>IF(L18="---","",IF(L18="","",(VLOOKUP(L18,List1678[],2,FALSE))))</f>
        <v/>
      </c>
      <c r="BO18" s="231" t="str">
        <f>IF(M18="---","",IF(M18="","",(VLOOKUP(M18,List1678[],2,FALSE))))</f>
        <v/>
      </c>
      <c r="BP18" s="231" t="str">
        <f>IF(N18="---","",IF(N18="","",(VLOOKUP(N18,List1678[],2,FALSE))))</f>
        <v/>
      </c>
      <c r="BQ18" s="231" t="str">
        <f>IF(O18="---","",IF(O18="","",(VLOOKUP(O18,List1678[],2,FALSE))))</f>
        <v/>
      </c>
      <c r="BR18" s="231" t="str">
        <f>IF(P18="---","",IF(P18="","",(VLOOKUP(P18,List1678[],2,FALSE))))</f>
        <v/>
      </c>
      <c r="BS18" s="231" t="str">
        <f>IF(Q18="---","",IF(Q18="","",(VLOOKUP(Q18,List1678[],2,FALSE))))</f>
        <v/>
      </c>
      <c r="BT18" s="231" t="str">
        <f>IF(R18="---","",IF(R18="","",(VLOOKUP(R18,List1678[],2,FALSE))))</f>
        <v/>
      </c>
      <c r="BU18" s="252" t="s">
        <v>133</v>
      </c>
      <c r="BV18" s="231" t="str">
        <f>IF(Y18="---","",IF(Y18="","",VLOOKUP(Y18,List1678[],2,FALSE)))</f>
        <v/>
      </c>
      <c r="BW18" s="231" t="str">
        <f>IF(Z18="---","",IF(Z18="","",VLOOKUP(Z18,List1678[],2,FALSE)))</f>
        <v/>
      </c>
      <c r="BX18" s="231" t="str">
        <f>IF(AA18="---","",IF(AA18="","",VLOOKUP(AA18,List1678[],2,FALSE)))</f>
        <v/>
      </c>
      <c r="BY18" s="231" t="str">
        <f>IF(AB18="---","",IF(AB18="","",VLOOKUP(AB18,List1678[],2,FALSE)))</f>
        <v/>
      </c>
      <c r="BZ18" s="231" t="str">
        <f>IF(AC18="---","",IF(AC18="","",VLOOKUP(AC18,List1678[],2,FALSE)))</f>
        <v/>
      </c>
      <c r="CA18" s="231" t="str">
        <f>IF(AD18="---","",IF(AD18="","",VLOOKUP(AD18,List1678[],2,FALSE)))</f>
        <v/>
      </c>
      <c r="CB18" s="231" t="str">
        <f>IF(AE18="---","",IF(AE18="","",VLOOKUP(AE18,List1678[],2,FALSE)))</f>
        <v/>
      </c>
      <c r="CC18" s="231" t="str">
        <f>IF(AF18="---","",IF(AF18="","",VLOOKUP(AF18,List1678[],2,FALSE)))</f>
        <v/>
      </c>
      <c r="CD18" s="231" t="str">
        <f>IF(AG18="---","",IF(AG18="","",VLOOKUP(AG18,List1678[],2,FALSE)))</f>
        <v/>
      </c>
      <c r="CE18" s="231" t="str">
        <f>IF(AH18="---","",IF(AH18="","",VLOOKUP(AH18,List1678[],2,FALSE)))</f>
        <v/>
      </c>
      <c r="CF18" s="252" t="s">
        <v>133</v>
      </c>
      <c r="CG18" s="231" t="str">
        <f t="shared" si="15"/>
        <v>NA</v>
      </c>
      <c r="CH18" s="231" t="str">
        <f t="shared" si="5"/>
        <v>NA</v>
      </c>
      <c r="CI18" s="231" t="str">
        <f t="shared" si="6"/>
        <v>NA</v>
      </c>
      <c r="CJ18" s="231" t="str">
        <f t="shared" si="7"/>
        <v>NA</v>
      </c>
      <c r="CK18" s="231" t="str">
        <f t="shared" si="8"/>
        <v>NA</v>
      </c>
      <c r="CL18" s="231" t="str">
        <f t="shared" si="9"/>
        <v>NA</v>
      </c>
      <c r="CM18" s="231" t="str">
        <f t="shared" si="10"/>
        <v>NA</v>
      </c>
      <c r="CN18" s="231" t="str">
        <f t="shared" si="11"/>
        <v>NA</v>
      </c>
      <c r="CO18" s="231" t="str">
        <f t="shared" si="12"/>
        <v>NA</v>
      </c>
      <c r="CP18" s="231" t="str">
        <f t="shared" si="13"/>
        <v>NA</v>
      </c>
      <c r="CQ18" s="252" t="s">
        <v>133</v>
      </c>
      <c r="CR18" s="231" t="str">
        <f t="shared" si="16"/>
        <v>NA</v>
      </c>
      <c r="CS18" s="231" t="str">
        <f t="shared" si="14"/>
        <v>NA</v>
      </c>
      <c r="CT18" s="231" t="str">
        <f t="shared" si="14"/>
        <v>NA</v>
      </c>
      <c r="CU18" s="231" t="str">
        <f t="shared" si="14"/>
        <v>NA</v>
      </c>
      <c r="CV18" s="231" t="str">
        <f t="shared" si="14"/>
        <v>NA</v>
      </c>
      <c r="CW18" s="231" t="str">
        <f t="shared" si="14"/>
        <v>NA</v>
      </c>
      <c r="CX18" s="231" t="str">
        <f t="shared" si="14"/>
        <v>NA</v>
      </c>
      <c r="CY18" s="231" t="str">
        <f t="shared" si="14"/>
        <v>NA</v>
      </c>
      <c r="CZ18" s="231" t="str">
        <f t="shared" si="14"/>
        <v>NA</v>
      </c>
      <c r="DA18" s="231" t="str">
        <f t="shared" si="14"/>
        <v>NA</v>
      </c>
    </row>
    <row r="19" spans="2:105" s="8" customFormat="1" ht="13.9" customHeight="1">
      <c r="B19" s="386"/>
      <c r="C19" s="400"/>
      <c r="D19" s="401"/>
      <c r="E19" s="218" t="s">
        <v>141</v>
      </c>
      <c r="F19" s="218"/>
      <c r="G19" s="219"/>
      <c r="H19" s="25" t="s">
        <v>109</v>
      </c>
      <c r="I19" s="25" t="s">
        <v>109</v>
      </c>
      <c r="J19" s="25" t="s">
        <v>109</v>
      </c>
      <c r="K19" s="25" t="s">
        <v>109</v>
      </c>
      <c r="L19" s="25" t="s">
        <v>109</v>
      </c>
      <c r="M19" s="25" t="s">
        <v>109</v>
      </c>
      <c r="N19" s="25" t="s">
        <v>109</v>
      </c>
      <c r="O19" s="25" t="s">
        <v>109</v>
      </c>
      <c r="P19" s="25" t="s">
        <v>109</v>
      </c>
      <c r="Q19" s="25" t="s">
        <v>109</v>
      </c>
      <c r="R19" s="202" t="s">
        <v>109</v>
      </c>
      <c r="S19" s="1"/>
      <c r="T19" s="1"/>
      <c r="U19" s="1"/>
      <c r="V19" s="1"/>
      <c r="W19" s="1"/>
      <c r="X19" s="1"/>
      <c r="Y19" s="25" t="s">
        <v>109</v>
      </c>
      <c r="Z19" s="25" t="s">
        <v>109</v>
      </c>
      <c r="AA19" s="25" t="s">
        <v>109</v>
      </c>
      <c r="AB19" s="25" t="s">
        <v>109</v>
      </c>
      <c r="AC19" s="202" t="s">
        <v>109</v>
      </c>
      <c r="AD19" s="25" t="s">
        <v>109</v>
      </c>
      <c r="AE19" s="25" t="s">
        <v>109</v>
      </c>
      <c r="AF19" s="25" t="s">
        <v>109</v>
      </c>
      <c r="AG19" s="25" t="s">
        <v>109</v>
      </c>
      <c r="AH19" s="32" t="s">
        <v>109</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31" t="s">
        <v>135</v>
      </c>
      <c r="AX19" s="231" t="str">
        <f t="shared" si="1"/>
        <v>---</v>
      </c>
      <c r="AY19" s="231" t="e">
        <f>VALUE(IF(AX19="---","",VLOOKUP(AX19,List1678[],2,FALSE)))</f>
        <v>#VALUE!</v>
      </c>
      <c r="AZ19" s="231" t="str">
        <f t="shared" si="2"/>
        <v>---</v>
      </c>
      <c r="BA19" s="231" t="e">
        <f>VALUE(IF(AZ19="---","",VLOOKUP(AZ19,List1678[],2,FALSE)))</f>
        <v>#VALUE!</v>
      </c>
      <c r="BB19" s="231" t="str">
        <f t="shared" si="3"/>
        <v>---</v>
      </c>
      <c r="BC19" s="231" t="str">
        <f t="shared" si="4"/>
        <v>---</v>
      </c>
      <c r="BD19" s="1"/>
      <c r="BE19" s="1"/>
      <c r="BF19" s="1"/>
      <c r="BG19" s="1"/>
      <c r="BH19" s="1"/>
      <c r="BI19" s="231" t="s">
        <v>135</v>
      </c>
      <c r="BJ19" s="231" t="str">
        <f>IF(H19="---","",IF(H19="","",(VLOOKUP(H19,List1678[],2,FALSE))))</f>
        <v/>
      </c>
      <c r="BK19" s="231" t="str">
        <f>IF(I19="---","",IF(I19="","",(VLOOKUP(I19,List1678[],2,FALSE))))</f>
        <v/>
      </c>
      <c r="BL19" s="231" t="str">
        <f>IF(J19="---","",IF(J19="","",(VLOOKUP(J19,List1678[],2,FALSE))))</f>
        <v/>
      </c>
      <c r="BM19" s="231" t="str">
        <f>IF(K19="---","",IF(K19="","",(VLOOKUP(K19,List1678[],2,FALSE))))</f>
        <v/>
      </c>
      <c r="BN19" s="231" t="str">
        <f>IF(L19="---","",IF(L19="","",(VLOOKUP(L19,List1678[],2,FALSE))))</f>
        <v/>
      </c>
      <c r="BO19" s="231" t="str">
        <f>IF(M19="---","",IF(M19="","",(VLOOKUP(M19,List1678[],2,FALSE))))</f>
        <v/>
      </c>
      <c r="BP19" s="231" t="str">
        <f>IF(N19="---","",IF(N19="","",(VLOOKUP(N19,List1678[],2,FALSE))))</f>
        <v/>
      </c>
      <c r="BQ19" s="231" t="str">
        <f>IF(O19="---","",IF(O19="","",(VLOOKUP(O19,List1678[],2,FALSE))))</f>
        <v/>
      </c>
      <c r="BR19" s="231" t="str">
        <f>IF(P19="---","",IF(P19="","",(VLOOKUP(P19,List1678[],2,FALSE))))</f>
        <v/>
      </c>
      <c r="BS19" s="231" t="str">
        <f>IF(Q19="---","",IF(Q19="","",(VLOOKUP(Q19,List1678[],2,FALSE))))</f>
        <v/>
      </c>
      <c r="BT19" s="231" t="str">
        <f>IF(R19="---","",IF(R19="","",(VLOOKUP(R19,List1678[],2,FALSE))))</f>
        <v/>
      </c>
      <c r="BU19" s="252" t="s">
        <v>135</v>
      </c>
      <c r="BV19" s="231" t="str">
        <f>IF(Y19="---","",IF(Y19="","",VLOOKUP(Y19,List1678[],2,FALSE)))</f>
        <v/>
      </c>
      <c r="BW19" s="231" t="str">
        <f>IF(Z19="---","",IF(Z19="","",VLOOKUP(Z19,List1678[],2,FALSE)))</f>
        <v/>
      </c>
      <c r="BX19" s="231" t="str">
        <f>IF(AA19="---","",IF(AA19="","",VLOOKUP(AA19,List1678[],2,FALSE)))</f>
        <v/>
      </c>
      <c r="BY19" s="231" t="str">
        <f>IF(AB19="---","",IF(AB19="","",VLOOKUP(AB19,List1678[],2,FALSE)))</f>
        <v/>
      </c>
      <c r="BZ19" s="231" t="str">
        <f>IF(AC19="---","",IF(AC19="","",VLOOKUP(AC19,List1678[],2,FALSE)))</f>
        <v/>
      </c>
      <c r="CA19" s="231" t="str">
        <f>IF(AD19="---","",IF(AD19="","",VLOOKUP(AD19,List1678[],2,FALSE)))</f>
        <v/>
      </c>
      <c r="CB19" s="231" t="str">
        <f>IF(AE19="---","",IF(AE19="","",VLOOKUP(AE19,List1678[],2,FALSE)))</f>
        <v/>
      </c>
      <c r="CC19" s="231" t="str">
        <f>IF(AF19="---","",IF(AF19="","",VLOOKUP(AF19,List1678[],2,FALSE)))</f>
        <v/>
      </c>
      <c r="CD19" s="231" t="str">
        <f>IF(AG19="---","",IF(AG19="","",VLOOKUP(AG19,List1678[],2,FALSE)))</f>
        <v/>
      </c>
      <c r="CE19" s="231" t="str">
        <f>IF(AH19="---","",IF(AH19="","",VLOOKUP(AH19,List1678[],2,FALSE)))</f>
        <v/>
      </c>
      <c r="CF19" s="252" t="s">
        <v>135</v>
      </c>
      <c r="CG19" s="231" t="str">
        <f t="shared" si="15"/>
        <v>NA</v>
      </c>
      <c r="CH19" s="231" t="str">
        <f t="shared" si="5"/>
        <v>NA</v>
      </c>
      <c r="CI19" s="231" t="str">
        <f t="shared" si="6"/>
        <v>NA</v>
      </c>
      <c r="CJ19" s="231" t="str">
        <f t="shared" si="7"/>
        <v>NA</v>
      </c>
      <c r="CK19" s="231" t="str">
        <f t="shared" si="8"/>
        <v>NA</v>
      </c>
      <c r="CL19" s="231" t="str">
        <f t="shared" si="9"/>
        <v>NA</v>
      </c>
      <c r="CM19" s="231" t="str">
        <f t="shared" si="10"/>
        <v>NA</v>
      </c>
      <c r="CN19" s="231" t="str">
        <f t="shared" si="11"/>
        <v>NA</v>
      </c>
      <c r="CO19" s="231" t="str">
        <f t="shared" si="12"/>
        <v>NA</v>
      </c>
      <c r="CP19" s="231" t="str">
        <f t="shared" si="13"/>
        <v>NA</v>
      </c>
      <c r="CQ19" s="252" t="s">
        <v>135</v>
      </c>
      <c r="CR19" s="231" t="str">
        <f t="shared" si="16"/>
        <v>NA</v>
      </c>
      <c r="CS19" s="231" t="str">
        <f t="shared" ref="CS19:DA26" si="17">IF(AND(OR(CH19=1, CH19=1.1),BL19&gt;=BW19),"Achieved",IF(AND(OR(CH19=1, CH19=1.1),BL19&lt;BW19),"Not Achieved","NA"))</f>
        <v>NA</v>
      </c>
      <c r="CT19" s="231" t="str">
        <f t="shared" si="17"/>
        <v>NA</v>
      </c>
      <c r="CU19" s="231" t="str">
        <f t="shared" si="17"/>
        <v>NA</v>
      </c>
      <c r="CV19" s="231" t="str">
        <f t="shared" si="17"/>
        <v>NA</v>
      </c>
      <c r="CW19" s="231" t="str">
        <f t="shared" si="17"/>
        <v>NA</v>
      </c>
      <c r="CX19" s="231" t="str">
        <f t="shared" si="17"/>
        <v>NA</v>
      </c>
      <c r="CY19" s="231" t="str">
        <f t="shared" si="17"/>
        <v>NA</v>
      </c>
      <c r="CZ19" s="231" t="str">
        <f t="shared" si="17"/>
        <v>NA</v>
      </c>
      <c r="DA19" s="231" t="str">
        <f t="shared" si="17"/>
        <v>NA</v>
      </c>
    </row>
    <row r="20" spans="2:105" s="8" customFormat="1" ht="13.9" customHeight="1">
      <c r="B20" s="386"/>
      <c r="C20" s="402"/>
      <c r="D20" s="403"/>
      <c r="E20" s="218" t="s">
        <v>143</v>
      </c>
      <c r="F20" s="218"/>
      <c r="G20" s="219"/>
      <c r="H20" s="25" t="s">
        <v>109</v>
      </c>
      <c r="I20" s="25" t="s">
        <v>109</v>
      </c>
      <c r="J20" s="25" t="s">
        <v>109</v>
      </c>
      <c r="K20" s="25" t="s">
        <v>109</v>
      </c>
      <c r="L20" s="25" t="s">
        <v>109</v>
      </c>
      <c r="M20" s="25" t="s">
        <v>109</v>
      </c>
      <c r="N20" s="25" t="s">
        <v>109</v>
      </c>
      <c r="O20" s="25" t="s">
        <v>109</v>
      </c>
      <c r="P20" s="25" t="s">
        <v>109</v>
      </c>
      <c r="Q20" s="25" t="s">
        <v>109</v>
      </c>
      <c r="R20" s="202" t="s">
        <v>109</v>
      </c>
      <c r="S20" s="1"/>
      <c r="T20" s="1"/>
      <c r="U20" s="1"/>
      <c r="V20" s="1"/>
      <c r="W20" s="1"/>
      <c r="X20" s="1"/>
      <c r="Y20" s="25" t="s">
        <v>109</v>
      </c>
      <c r="Z20" s="25" t="s">
        <v>109</v>
      </c>
      <c r="AA20" s="25" t="s">
        <v>109</v>
      </c>
      <c r="AB20" s="25" t="s">
        <v>109</v>
      </c>
      <c r="AC20" s="202" t="s">
        <v>109</v>
      </c>
      <c r="AD20" s="25" t="s">
        <v>109</v>
      </c>
      <c r="AE20" s="25" t="s">
        <v>109</v>
      </c>
      <c r="AF20" s="25" t="s">
        <v>109</v>
      </c>
      <c r="AG20" s="25" t="s">
        <v>109</v>
      </c>
      <c r="AH20" s="32" t="s">
        <v>109</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31" t="s">
        <v>137</v>
      </c>
      <c r="AX20" s="231" t="str">
        <f t="shared" si="1"/>
        <v>---</v>
      </c>
      <c r="AY20" s="231" t="e">
        <f>VALUE(IF(AX20="---","",VLOOKUP(AX20,List1678[],2,FALSE)))</f>
        <v>#VALUE!</v>
      </c>
      <c r="AZ20" s="231" t="str">
        <f t="shared" si="2"/>
        <v>---</v>
      </c>
      <c r="BA20" s="231" t="e">
        <f>VALUE(IF(AZ20="---","",VLOOKUP(AZ20,List1678[],2,FALSE)))</f>
        <v>#VALUE!</v>
      </c>
      <c r="BB20" s="231" t="str">
        <f t="shared" si="3"/>
        <v>---</v>
      </c>
      <c r="BC20" s="231" t="str">
        <f t="shared" si="4"/>
        <v>---</v>
      </c>
      <c r="BD20" s="1"/>
      <c r="BE20" s="1"/>
      <c r="BF20" s="1"/>
      <c r="BG20" s="1"/>
      <c r="BH20" s="1"/>
      <c r="BI20" s="231" t="s">
        <v>137</v>
      </c>
      <c r="BJ20" s="231" t="str">
        <f>IF(H20="---","",IF(H20="","",(VLOOKUP(H20,List1678[],2,FALSE))))</f>
        <v/>
      </c>
      <c r="BK20" s="231" t="str">
        <f>IF(I20="---","",IF(I20="","",(VLOOKUP(I20,List1678[],2,FALSE))))</f>
        <v/>
      </c>
      <c r="BL20" s="231" t="str">
        <f>IF(J20="---","",IF(J20="","",(VLOOKUP(J20,List1678[],2,FALSE))))</f>
        <v/>
      </c>
      <c r="BM20" s="231" t="str">
        <f>IF(K20="---","",IF(K20="","",(VLOOKUP(K20,List1678[],2,FALSE))))</f>
        <v/>
      </c>
      <c r="BN20" s="231" t="str">
        <f>IF(L20="---","",IF(L20="","",(VLOOKUP(L20,List1678[],2,FALSE))))</f>
        <v/>
      </c>
      <c r="BO20" s="231" t="str">
        <f>IF(M20="---","",IF(M20="","",(VLOOKUP(M20,List1678[],2,FALSE))))</f>
        <v/>
      </c>
      <c r="BP20" s="231" t="str">
        <f>IF(N20="---","",IF(N20="","",(VLOOKUP(N20,List1678[],2,FALSE))))</f>
        <v/>
      </c>
      <c r="BQ20" s="231" t="str">
        <f>IF(O20="---","",IF(O20="","",(VLOOKUP(O20,List1678[],2,FALSE))))</f>
        <v/>
      </c>
      <c r="BR20" s="231" t="str">
        <f>IF(P20="---","",IF(P20="","",(VLOOKUP(P20,List1678[],2,FALSE))))</f>
        <v/>
      </c>
      <c r="BS20" s="231" t="str">
        <f>IF(Q20="---","",IF(Q20="","",(VLOOKUP(Q20,List1678[],2,FALSE))))</f>
        <v/>
      </c>
      <c r="BT20" s="231" t="str">
        <f>IF(R20="---","",IF(R20="","",(VLOOKUP(R20,List1678[],2,FALSE))))</f>
        <v/>
      </c>
      <c r="BU20" s="252" t="s">
        <v>137</v>
      </c>
      <c r="BV20" s="231" t="str">
        <f>IF(Y20="---","",IF(Y20="","",VLOOKUP(Y20,List1678[],2,FALSE)))</f>
        <v/>
      </c>
      <c r="BW20" s="231" t="str">
        <f>IF(Z20="---","",IF(Z20="","",VLOOKUP(Z20,List1678[],2,FALSE)))</f>
        <v/>
      </c>
      <c r="BX20" s="231" t="str">
        <f>IF(AA20="---","",IF(AA20="","",VLOOKUP(AA20,List1678[],2,FALSE)))</f>
        <v/>
      </c>
      <c r="BY20" s="231" t="str">
        <f>IF(AB20="---","",IF(AB20="","",VLOOKUP(AB20,List1678[],2,FALSE)))</f>
        <v/>
      </c>
      <c r="BZ20" s="231" t="str">
        <f>IF(AC20="---","",IF(AC20="","",VLOOKUP(AC20,List1678[],2,FALSE)))</f>
        <v/>
      </c>
      <c r="CA20" s="231" t="str">
        <f>IF(AD20="---","",IF(AD20="","",VLOOKUP(AD20,List1678[],2,FALSE)))</f>
        <v/>
      </c>
      <c r="CB20" s="231" t="str">
        <f>IF(AE20="---","",IF(AE20="","",VLOOKUP(AE20,List1678[],2,FALSE)))</f>
        <v/>
      </c>
      <c r="CC20" s="231" t="str">
        <f>IF(AF20="---","",IF(AF20="","",VLOOKUP(AF20,List1678[],2,FALSE)))</f>
        <v/>
      </c>
      <c r="CD20" s="231" t="str">
        <f>IF(AG20="---","",IF(AG20="","",VLOOKUP(AG20,List1678[],2,FALSE)))</f>
        <v/>
      </c>
      <c r="CE20" s="231" t="str">
        <f>IF(AH20="---","",IF(AH20="","",VLOOKUP(AH20,List1678[],2,FALSE)))</f>
        <v/>
      </c>
      <c r="CF20" s="252" t="s">
        <v>137</v>
      </c>
      <c r="CG20" s="231" t="str">
        <f t="shared" si="15"/>
        <v>NA</v>
      </c>
      <c r="CH20" s="231" t="str">
        <f t="shared" si="5"/>
        <v>NA</v>
      </c>
      <c r="CI20" s="231" t="str">
        <f t="shared" si="6"/>
        <v>NA</v>
      </c>
      <c r="CJ20" s="231" t="str">
        <f t="shared" si="7"/>
        <v>NA</v>
      </c>
      <c r="CK20" s="231" t="str">
        <f t="shared" si="8"/>
        <v>NA</v>
      </c>
      <c r="CL20" s="231" t="str">
        <f t="shared" si="9"/>
        <v>NA</v>
      </c>
      <c r="CM20" s="231" t="str">
        <f t="shared" si="10"/>
        <v>NA</v>
      </c>
      <c r="CN20" s="231" t="str">
        <f t="shared" si="11"/>
        <v>NA</v>
      </c>
      <c r="CO20" s="231" t="str">
        <f t="shared" si="12"/>
        <v>NA</v>
      </c>
      <c r="CP20" s="231" t="str">
        <f t="shared" si="13"/>
        <v>NA</v>
      </c>
      <c r="CQ20" s="252" t="s">
        <v>137</v>
      </c>
      <c r="CR20" s="231" t="str">
        <f t="shared" si="16"/>
        <v>NA</v>
      </c>
      <c r="CS20" s="231" t="str">
        <f t="shared" si="17"/>
        <v>NA</v>
      </c>
      <c r="CT20" s="231" t="str">
        <f t="shared" si="17"/>
        <v>NA</v>
      </c>
      <c r="CU20" s="231" t="str">
        <f t="shared" si="17"/>
        <v>NA</v>
      </c>
      <c r="CV20" s="231" t="str">
        <f t="shared" si="17"/>
        <v>NA</v>
      </c>
      <c r="CW20" s="231" t="str">
        <f t="shared" si="17"/>
        <v>NA</v>
      </c>
      <c r="CX20" s="231" t="str">
        <f t="shared" si="17"/>
        <v>NA</v>
      </c>
      <c r="CY20" s="231" t="str">
        <f t="shared" si="17"/>
        <v>NA</v>
      </c>
      <c r="CZ20" s="231" t="str">
        <f t="shared" si="17"/>
        <v>NA</v>
      </c>
      <c r="DA20" s="231" t="str">
        <f t="shared" si="17"/>
        <v>NA</v>
      </c>
    </row>
    <row r="21" spans="2:105" s="8" customFormat="1" ht="13.9" customHeight="1">
      <c r="B21" s="386"/>
      <c r="C21" s="398" t="s">
        <v>145</v>
      </c>
      <c r="D21" s="399"/>
      <c r="E21" s="218" t="s">
        <v>146</v>
      </c>
      <c r="F21" s="218"/>
      <c r="G21" s="219"/>
      <c r="H21" s="25" t="s">
        <v>109</v>
      </c>
      <c r="I21" s="25" t="s">
        <v>109</v>
      </c>
      <c r="J21" s="25" t="s">
        <v>109</v>
      </c>
      <c r="K21" s="25" t="s">
        <v>109</v>
      </c>
      <c r="L21" s="25" t="s">
        <v>109</v>
      </c>
      <c r="M21" s="25" t="s">
        <v>109</v>
      </c>
      <c r="N21" s="25" t="s">
        <v>109</v>
      </c>
      <c r="O21" s="25" t="s">
        <v>109</v>
      </c>
      <c r="P21" s="25" t="s">
        <v>109</v>
      </c>
      <c r="Q21" s="25" t="s">
        <v>109</v>
      </c>
      <c r="R21" s="202" t="s">
        <v>109</v>
      </c>
      <c r="S21" s="1"/>
      <c r="T21" s="1"/>
      <c r="U21" s="1"/>
      <c r="V21" s="1"/>
      <c r="W21" s="1"/>
      <c r="X21" s="1"/>
      <c r="Y21" s="25" t="s">
        <v>109</v>
      </c>
      <c r="Z21" s="25" t="s">
        <v>109</v>
      </c>
      <c r="AA21" s="25" t="s">
        <v>109</v>
      </c>
      <c r="AB21" s="25" t="s">
        <v>109</v>
      </c>
      <c r="AC21" s="202" t="s">
        <v>109</v>
      </c>
      <c r="AD21" s="25" t="s">
        <v>109</v>
      </c>
      <c r="AE21" s="25" t="s">
        <v>109</v>
      </c>
      <c r="AF21" s="25" t="s">
        <v>109</v>
      </c>
      <c r="AG21" s="25" t="s">
        <v>109</v>
      </c>
      <c r="AH21" s="32" t="s">
        <v>109</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31" t="s">
        <v>140</v>
      </c>
      <c r="AX21" s="231" t="str">
        <f t="shared" si="1"/>
        <v>---</v>
      </c>
      <c r="AY21" s="231" t="e">
        <f>VALUE(IF(AX21="---","",VLOOKUP(AX21,List1678[],2,FALSE)))</f>
        <v>#VALUE!</v>
      </c>
      <c r="AZ21" s="231" t="str">
        <f t="shared" si="2"/>
        <v>---</v>
      </c>
      <c r="BA21" s="231" t="e">
        <f>VALUE(IF(AZ21="---","",VLOOKUP(AZ21,List1678[],2,FALSE)))</f>
        <v>#VALUE!</v>
      </c>
      <c r="BB21" s="231" t="str">
        <f t="shared" si="3"/>
        <v>---</v>
      </c>
      <c r="BC21" s="231" t="str">
        <f t="shared" si="4"/>
        <v>---</v>
      </c>
      <c r="BD21" s="1"/>
      <c r="BE21" s="1"/>
      <c r="BF21" s="1"/>
      <c r="BG21" s="1"/>
      <c r="BH21" s="1"/>
      <c r="BI21" s="231" t="s">
        <v>140</v>
      </c>
      <c r="BJ21" s="231" t="str">
        <f>IF(H21="---","",IF(H21="","",(VLOOKUP(H21,List1678[],2,FALSE))))</f>
        <v/>
      </c>
      <c r="BK21" s="231" t="str">
        <f>IF(I21="---","",IF(I21="","",(VLOOKUP(I21,List1678[],2,FALSE))))</f>
        <v/>
      </c>
      <c r="BL21" s="231" t="str">
        <f>IF(J21="---","",IF(J21="","",(VLOOKUP(J21,List1678[],2,FALSE))))</f>
        <v/>
      </c>
      <c r="BM21" s="231" t="str">
        <f>IF(K21="---","",IF(K21="","",(VLOOKUP(K21,List1678[],2,FALSE))))</f>
        <v/>
      </c>
      <c r="BN21" s="231" t="str">
        <f>IF(L21="---","",IF(L21="","",(VLOOKUP(L21,List1678[],2,FALSE))))</f>
        <v/>
      </c>
      <c r="BO21" s="231" t="str">
        <f>IF(M21="---","",IF(M21="","",(VLOOKUP(M21,List1678[],2,FALSE))))</f>
        <v/>
      </c>
      <c r="BP21" s="231" t="str">
        <f>IF(N21="---","",IF(N21="","",(VLOOKUP(N21,List1678[],2,FALSE))))</f>
        <v/>
      </c>
      <c r="BQ21" s="231" t="str">
        <f>IF(O21="---","",IF(O21="","",(VLOOKUP(O21,List1678[],2,FALSE))))</f>
        <v/>
      </c>
      <c r="BR21" s="231" t="str">
        <f>IF(P21="---","",IF(P21="","",(VLOOKUP(P21,List1678[],2,FALSE))))</f>
        <v/>
      </c>
      <c r="BS21" s="231" t="str">
        <f>IF(Q21="---","",IF(Q21="","",(VLOOKUP(Q21,List1678[],2,FALSE))))</f>
        <v/>
      </c>
      <c r="BT21" s="231" t="str">
        <f>IF(R21="---","",IF(R21="","",(VLOOKUP(R21,List1678[],2,FALSE))))</f>
        <v/>
      </c>
      <c r="BU21" s="252" t="s">
        <v>140</v>
      </c>
      <c r="BV21" s="231" t="str">
        <f>IF(Y21="---","",IF(Y21="","",VLOOKUP(Y21,List1678[],2,FALSE)))</f>
        <v/>
      </c>
      <c r="BW21" s="231" t="str">
        <f>IF(Z21="---","",IF(Z21="","",VLOOKUP(Z21,List1678[],2,FALSE)))</f>
        <v/>
      </c>
      <c r="BX21" s="231" t="str">
        <f>IF(AA21="---","",IF(AA21="","",VLOOKUP(AA21,List1678[],2,FALSE)))</f>
        <v/>
      </c>
      <c r="BY21" s="231" t="str">
        <f>IF(AB21="---","",IF(AB21="","",VLOOKUP(AB21,List1678[],2,FALSE)))</f>
        <v/>
      </c>
      <c r="BZ21" s="231" t="str">
        <f>IF(AC21="---","",IF(AC21="","",VLOOKUP(AC21,List1678[],2,FALSE)))</f>
        <v/>
      </c>
      <c r="CA21" s="231" t="str">
        <f>IF(AD21="---","",IF(AD21="","",VLOOKUP(AD21,List1678[],2,FALSE)))</f>
        <v/>
      </c>
      <c r="CB21" s="231" t="str">
        <f>IF(AE21="---","",IF(AE21="","",VLOOKUP(AE21,List1678[],2,FALSE)))</f>
        <v/>
      </c>
      <c r="CC21" s="231" t="str">
        <f>IF(AF21="---","",IF(AF21="","",VLOOKUP(AF21,List1678[],2,FALSE)))</f>
        <v/>
      </c>
      <c r="CD21" s="231" t="str">
        <f>IF(AG21="---","",IF(AG21="","",VLOOKUP(AG21,List1678[],2,FALSE)))</f>
        <v/>
      </c>
      <c r="CE21" s="231" t="str">
        <f>IF(AH21="---","",IF(AH21="","",VLOOKUP(AH21,List1678[],2,FALSE)))</f>
        <v/>
      </c>
      <c r="CF21" s="252" t="s">
        <v>140</v>
      </c>
      <c r="CG21" s="231" t="str">
        <f t="shared" si="15"/>
        <v>NA</v>
      </c>
      <c r="CH21" s="231" t="str">
        <f t="shared" si="5"/>
        <v>NA</v>
      </c>
      <c r="CI21" s="231" t="str">
        <f t="shared" si="6"/>
        <v>NA</v>
      </c>
      <c r="CJ21" s="231" t="str">
        <f t="shared" si="7"/>
        <v>NA</v>
      </c>
      <c r="CK21" s="231" t="str">
        <f t="shared" si="8"/>
        <v>NA</v>
      </c>
      <c r="CL21" s="231" t="str">
        <f t="shared" si="9"/>
        <v>NA</v>
      </c>
      <c r="CM21" s="231" t="str">
        <f t="shared" si="10"/>
        <v>NA</v>
      </c>
      <c r="CN21" s="231" t="str">
        <f t="shared" si="11"/>
        <v>NA</v>
      </c>
      <c r="CO21" s="231" t="str">
        <f t="shared" si="12"/>
        <v>NA</v>
      </c>
      <c r="CP21" s="231" t="str">
        <f t="shared" si="13"/>
        <v>NA</v>
      </c>
      <c r="CQ21" s="252" t="s">
        <v>140</v>
      </c>
      <c r="CR21" s="231" t="str">
        <f t="shared" si="16"/>
        <v>NA</v>
      </c>
      <c r="CS21" s="231" t="str">
        <f t="shared" si="17"/>
        <v>NA</v>
      </c>
      <c r="CT21" s="231" t="str">
        <f t="shared" si="17"/>
        <v>NA</v>
      </c>
      <c r="CU21" s="231" t="str">
        <f t="shared" si="17"/>
        <v>NA</v>
      </c>
      <c r="CV21" s="231" t="str">
        <f t="shared" si="17"/>
        <v>NA</v>
      </c>
      <c r="CW21" s="231" t="str">
        <f t="shared" si="17"/>
        <v>NA</v>
      </c>
      <c r="CX21" s="231" t="str">
        <f t="shared" si="17"/>
        <v>NA</v>
      </c>
      <c r="CY21" s="231" t="str">
        <f t="shared" si="17"/>
        <v>NA</v>
      </c>
      <c r="CZ21" s="231" t="str">
        <f t="shared" si="17"/>
        <v>NA</v>
      </c>
      <c r="DA21" s="231" t="str">
        <f t="shared" si="17"/>
        <v>NA</v>
      </c>
    </row>
    <row r="22" spans="2:105" s="8" customFormat="1" ht="13.9" customHeight="1">
      <c r="B22" s="386"/>
      <c r="C22" s="400"/>
      <c r="D22" s="401"/>
      <c r="E22" s="218" t="s">
        <v>148</v>
      </c>
      <c r="F22" s="218"/>
      <c r="G22" s="219"/>
      <c r="H22" s="25" t="s">
        <v>109</v>
      </c>
      <c r="I22" s="25" t="s">
        <v>109</v>
      </c>
      <c r="J22" s="25" t="s">
        <v>109</v>
      </c>
      <c r="K22" s="25" t="s">
        <v>109</v>
      </c>
      <c r="L22" s="25" t="s">
        <v>109</v>
      </c>
      <c r="M22" s="25" t="s">
        <v>109</v>
      </c>
      <c r="N22" s="25" t="s">
        <v>109</v>
      </c>
      <c r="O22" s="25" t="s">
        <v>109</v>
      </c>
      <c r="P22" s="25" t="s">
        <v>109</v>
      </c>
      <c r="Q22" s="25" t="s">
        <v>109</v>
      </c>
      <c r="R22" s="202" t="s">
        <v>109</v>
      </c>
      <c r="S22" s="1"/>
      <c r="T22" s="1"/>
      <c r="U22" s="1"/>
      <c r="V22" s="1"/>
      <c r="W22" s="1"/>
      <c r="X22" s="1"/>
      <c r="Y22" s="25" t="s">
        <v>109</v>
      </c>
      <c r="Z22" s="25" t="s">
        <v>109</v>
      </c>
      <c r="AA22" s="25" t="s">
        <v>109</v>
      </c>
      <c r="AB22" s="25" t="s">
        <v>109</v>
      </c>
      <c r="AC22" s="202" t="s">
        <v>109</v>
      </c>
      <c r="AD22" s="25" t="s">
        <v>109</v>
      </c>
      <c r="AE22" s="25" t="s">
        <v>109</v>
      </c>
      <c r="AF22" s="25" t="s">
        <v>109</v>
      </c>
      <c r="AG22" s="25" t="s">
        <v>109</v>
      </c>
      <c r="AH22" s="32" t="s">
        <v>109</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31" t="s">
        <v>142</v>
      </c>
      <c r="AX22" s="231" t="str">
        <f t="shared" si="1"/>
        <v>---</v>
      </c>
      <c r="AY22" s="231" t="e">
        <f>VALUE(IF(AX22="---","",VLOOKUP(AX22,List1678[],2,FALSE)))</f>
        <v>#VALUE!</v>
      </c>
      <c r="AZ22" s="231" t="str">
        <f t="shared" si="2"/>
        <v>---</v>
      </c>
      <c r="BA22" s="231" t="e">
        <f>VALUE(IF(AZ22="---","",VLOOKUP(AZ22,List1678[],2,FALSE)))</f>
        <v>#VALUE!</v>
      </c>
      <c r="BB22" s="231" t="str">
        <f t="shared" si="3"/>
        <v>---</v>
      </c>
      <c r="BC22" s="231" t="str">
        <f t="shared" si="4"/>
        <v>---</v>
      </c>
      <c r="BD22" s="1"/>
      <c r="BE22" s="1"/>
      <c r="BF22" s="1"/>
      <c r="BG22" s="1"/>
      <c r="BH22" s="1"/>
      <c r="BI22" s="231" t="s">
        <v>142</v>
      </c>
      <c r="BJ22" s="231" t="str">
        <f>IF(H22="---","",IF(H22="","",(VLOOKUP(H22,List1678[],2,FALSE))))</f>
        <v/>
      </c>
      <c r="BK22" s="231" t="str">
        <f>IF(I22="---","",IF(I22="","",(VLOOKUP(I22,List1678[],2,FALSE))))</f>
        <v/>
      </c>
      <c r="BL22" s="231" t="str">
        <f>IF(J22="---","",IF(J22="","",(VLOOKUP(J22,List1678[],2,FALSE))))</f>
        <v/>
      </c>
      <c r="BM22" s="231" t="str">
        <f>IF(K22="---","",IF(K22="","",(VLOOKUP(K22,List1678[],2,FALSE))))</f>
        <v/>
      </c>
      <c r="BN22" s="231" t="str">
        <f>IF(L22="---","",IF(L22="","",(VLOOKUP(L22,List1678[],2,FALSE))))</f>
        <v/>
      </c>
      <c r="BO22" s="231" t="str">
        <f>IF(M22="---","",IF(M22="","",(VLOOKUP(M22,List1678[],2,FALSE))))</f>
        <v/>
      </c>
      <c r="BP22" s="231" t="str">
        <f>IF(N22="---","",IF(N22="","",(VLOOKUP(N22,List1678[],2,FALSE))))</f>
        <v/>
      </c>
      <c r="BQ22" s="231" t="str">
        <f>IF(O22="---","",IF(O22="","",(VLOOKUP(O22,List1678[],2,FALSE))))</f>
        <v/>
      </c>
      <c r="BR22" s="231" t="str">
        <f>IF(P22="---","",IF(P22="","",(VLOOKUP(P22,List1678[],2,FALSE))))</f>
        <v/>
      </c>
      <c r="BS22" s="231" t="str">
        <f>IF(Q22="---","",IF(Q22="","",(VLOOKUP(Q22,List1678[],2,FALSE))))</f>
        <v/>
      </c>
      <c r="BT22" s="231" t="str">
        <f>IF(R22="---","",IF(R22="","",(VLOOKUP(R22,List1678[],2,FALSE))))</f>
        <v/>
      </c>
      <c r="BU22" s="252" t="s">
        <v>142</v>
      </c>
      <c r="BV22" s="231" t="str">
        <f>IF(Y22="---","",IF(Y22="","",VLOOKUP(Y22,List1678[],2,FALSE)))</f>
        <v/>
      </c>
      <c r="BW22" s="231" t="str">
        <f>IF(Z22="---","",IF(Z22="","",VLOOKUP(Z22,List1678[],2,FALSE)))</f>
        <v/>
      </c>
      <c r="BX22" s="231" t="str">
        <f>IF(AA22="---","",IF(AA22="","",VLOOKUP(AA22,List1678[],2,FALSE)))</f>
        <v/>
      </c>
      <c r="BY22" s="231" t="str">
        <f>IF(AB22="---","",IF(AB22="","",VLOOKUP(AB22,List1678[],2,FALSE)))</f>
        <v/>
      </c>
      <c r="BZ22" s="231" t="str">
        <f>IF(AC22="---","",IF(AC22="","",VLOOKUP(AC22,List1678[],2,FALSE)))</f>
        <v/>
      </c>
      <c r="CA22" s="231" t="str">
        <f>IF(AD22="---","",IF(AD22="","",VLOOKUP(AD22,List1678[],2,FALSE)))</f>
        <v/>
      </c>
      <c r="CB22" s="231" t="str">
        <f>IF(AE22="---","",IF(AE22="","",VLOOKUP(AE22,List1678[],2,FALSE)))</f>
        <v/>
      </c>
      <c r="CC22" s="231" t="str">
        <f>IF(AF22="---","",IF(AF22="","",VLOOKUP(AF22,List1678[],2,FALSE)))</f>
        <v/>
      </c>
      <c r="CD22" s="231" t="str">
        <f>IF(AG22="---","",IF(AG22="","",VLOOKUP(AG22,List1678[],2,FALSE)))</f>
        <v/>
      </c>
      <c r="CE22" s="231" t="str">
        <f>IF(AH22="---","",IF(AH22="","",VLOOKUP(AH22,List1678[],2,FALSE)))</f>
        <v/>
      </c>
      <c r="CF22" s="252" t="s">
        <v>142</v>
      </c>
      <c r="CG22" s="231" t="str">
        <f t="shared" si="15"/>
        <v>NA</v>
      </c>
      <c r="CH22" s="231" t="str">
        <f t="shared" si="5"/>
        <v>NA</v>
      </c>
      <c r="CI22" s="231" t="str">
        <f t="shared" si="6"/>
        <v>NA</v>
      </c>
      <c r="CJ22" s="231" t="str">
        <f t="shared" si="7"/>
        <v>NA</v>
      </c>
      <c r="CK22" s="231" t="str">
        <f t="shared" si="8"/>
        <v>NA</v>
      </c>
      <c r="CL22" s="231" t="str">
        <f t="shared" si="9"/>
        <v>NA</v>
      </c>
      <c r="CM22" s="231" t="str">
        <f t="shared" si="10"/>
        <v>NA</v>
      </c>
      <c r="CN22" s="231" t="str">
        <f t="shared" si="11"/>
        <v>NA</v>
      </c>
      <c r="CO22" s="231" t="str">
        <f t="shared" si="12"/>
        <v>NA</v>
      </c>
      <c r="CP22" s="231" t="str">
        <f t="shared" si="13"/>
        <v>NA</v>
      </c>
      <c r="CQ22" s="252" t="s">
        <v>142</v>
      </c>
      <c r="CR22" s="231" t="str">
        <f t="shared" si="16"/>
        <v>NA</v>
      </c>
      <c r="CS22" s="231" t="str">
        <f t="shared" si="17"/>
        <v>NA</v>
      </c>
      <c r="CT22" s="231" t="str">
        <f t="shared" si="17"/>
        <v>NA</v>
      </c>
      <c r="CU22" s="231" t="str">
        <f t="shared" si="17"/>
        <v>NA</v>
      </c>
      <c r="CV22" s="231" t="str">
        <f t="shared" si="17"/>
        <v>NA</v>
      </c>
      <c r="CW22" s="231" t="str">
        <f t="shared" si="17"/>
        <v>NA</v>
      </c>
      <c r="CX22" s="231" t="str">
        <f t="shared" si="17"/>
        <v>NA</v>
      </c>
      <c r="CY22" s="231" t="str">
        <f t="shared" si="17"/>
        <v>NA</v>
      </c>
      <c r="CZ22" s="231" t="str">
        <f t="shared" si="17"/>
        <v>NA</v>
      </c>
      <c r="DA22" s="231" t="str">
        <f t="shared" si="17"/>
        <v>NA</v>
      </c>
    </row>
    <row r="23" spans="2:105" s="8" customFormat="1" ht="13.9" customHeight="1">
      <c r="B23" s="387"/>
      <c r="C23" s="402"/>
      <c r="D23" s="403"/>
      <c r="E23" s="218" t="s">
        <v>150</v>
      </c>
      <c r="F23" s="218"/>
      <c r="G23" s="219"/>
      <c r="H23" s="25" t="s">
        <v>109</v>
      </c>
      <c r="I23" s="25" t="s">
        <v>109</v>
      </c>
      <c r="J23" s="25" t="s">
        <v>109</v>
      </c>
      <c r="K23" s="25" t="s">
        <v>109</v>
      </c>
      <c r="L23" s="25" t="s">
        <v>109</v>
      </c>
      <c r="M23" s="25" t="s">
        <v>109</v>
      </c>
      <c r="N23" s="25" t="s">
        <v>109</v>
      </c>
      <c r="O23" s="25" t="s">
        <v>109</v>
      </c>
      <c r="P23" s="25" t="s">
        <v>109</v>
      </c>
      <c r="Q23" s="25" t="s">
        <v>109</v>
      </c>
      <c r="R23" s="202" t="s">
        <v>109</v>
      </c>
      <c r="S23" s="1"/>
      <c r="T23" s="1"/>
      <c r="U23" s="1"/>
      <c r="V23" s="1"/>
      <c r="W23" s="1"/>
      <c r="X23" s="1"/>
      <c r="Y23" s="25" t="s">
        <v>109</v>
      </c>
      <c r="Z23" s="25" t="s">
        <v>109</v>
      </c>
      <c r="AA23" s="25" t="s">
        <v>109</v>
      </c>
      <c r="AB23" s="25" t="s">
        <v>109</v>
      </c>
      <c r="AC23" s="202" t="s">
        <v>109</v>
      </c>
      <c r="AD23" s="25" t="s">
        <v>109</v>
      </c>
      <c r="AE23" s="25" t="s">
        <v>109</v>
      </c>
      <c r="AF23" s="25" t="s">
        <v>109</v>
      </c>
      <c r="AG23" s="25" t="s">
        <v>109</v>
      </c>
      <c r="AH23" s="32" t="s">
        <v>109</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31" t="s">
        <v>144</v>
      </c>
      <c r="AX23" s="231" t="str">
        <f t="shared" si="1"/>
        <v>---</v>
      </c>
      <c r="AY23" s="231" t="e">
        <f>VALUE(IF(AX23="---","",VLOOKUP(AX23,List1678[],2,FALSE)))</f>
        <v>#VALUE!</v>
      </c>
      <c r="AZ23" s="231" t="str">
        <f t="shared" si="2"/>
        <v>---</v>
      </c>
      <c r="BA23" s="231" t="e">
        <f>VALUE(IF(AZ23="---","",VLOOKUP(AZ23,List1678[],2,FALSE)))</f>
        <v>#VALUE!</v>
      </c>
      <c r="BB23" s="231" t="str">
        <f t="shared" si="3"/>
        <v>---</v>
      </c>
      <c r="BC23" s="231" t="str">
        <f t="shared" si="4"/>
        <v>---</v>
      </c>
      <c r="BD23" s="1"/>
      <c r="BE23" s="1"/>
      <c r="BF23" s="1"/>
      <c r="BG23" s="1"/>
      <c r="BH23" s="1"/>
      <c r="BI23" s="231" t="s">
        <v>144</v>
      </c>
      <c r="BJ23" s="231" t="str">
        <f>IF(H23="---","",IF(H23="","",(VLOOKUP(H23,List1678[],2,FALSE))))</f>
        <v/>
      </c>
      <c r="BK23" s="231" t="str">
        <f>IF(I23="---","",IF(I23="","",(VLOOKUP(I23,List1678[],2,FALSE))))</f>
        <v/>
      </c>
      <c r="BL23" s="231" t="str">
        <f>IF(J23="---","",IF(J23="","",(VLOOKUP(J23,List1678[],2,FALSE))))</f>
        <v/>
      </c>
      <c r="BM23" s="231" t="str">
        <f>IF(K23="---","",IF(K23="","",(VLOOKUP(K23,List1678[],2,FALSE))))</f>
        <v/>
      </c>
      <c r="BN23" s="231" t="str">
        <f>IF(L23="---","",IF(L23="","",(VLOOKUP(L23,List1678[],2,FALSE))))</f>
        <v/>
      </c>
      <c r="BO23" s="231" t="str">
        <f>IF(M23="---","",IF(M23="","",(VLOOKUP(M23,List1678[],2,FALSE))))</f>
        <v/>
      </c>
      <c r="BP23" s="231" t="str">
        <f>IF(N23="---","",IF(N23="","",(VLOOKUP(N23,List1678[],2,FALSE))))</f>
        <v/>
      </c>
      <c r="BQ23" s="231" t="str">
        <f>IF(O23="---","",IF(O23="","",(VLOOKUP(O23,List1678[],2,FALSE))))</f>
        <v/>
      </c>
      <c r="BR23" s="231" t="str">
        <f>IF(P23="---","",IF(P23="","",(VLOOKUP(P23,List1678[],2,FALSE))))</f>
        <v/>
      </c>
      <c r="BS23" s="231" t="str">
        <f>IF(Q23="---","",IF(Q23="","",(VLOOKUP(Q23,List1678[],2,FALSE))))</f>
        <v/>
      </c>
      <c r="BT23" s="231" t="str">
        <f>IF(R23="---","",IF(R23="","",(VLOOKUP(R23,List1678[],2,FALSE))))</f>
        <v/>
      </c>
      <c r="BU23" s="252" t="s">
        <v>144</v>
      </c>
      <c r="BV23" s="231" t="str">
        <f>IF(Y23="---","",IF(Y23="","",VLOOKUP(Y23,List1678[],2,FALSE)))</f>
        <v/>
      </c>
      <c r="BW23" s="231" t="str">
        <f>IF(Z23="---","",IF(Z23="","",VLOOKUP(Z23,List1678[],2,FALSE)))</f>
        <v/>
      </c>
      <c r="BX23" s="231" t="str">
        <f>IF(AA23="---","",IF(AA23="","",VLOOKUP(AA23,List1678[],2,FALSE)))</f>
        <v/>
      </c>
      <c r="BY23" s="231" t="str">
        <f>IF(AB23="---","",IF(AB23="","",VLOOKUP(AB23,List1678[],2,FALSE)))</f>
        <v/>
      </c>
      <c r="BZ23" s="231" t="str">
        <f>IF(AC23="---","",IF(AC23="","",VLOOKUP(AC23,List1678[],2,FALSE)))</f>
        <v/>
      </c>
      <c r="CA23" s="231" t="str">
        <f>IF(AD23="---","",IF(AD23="","",VLOOKUP(AD23,List1678[],2,FALSE)))</f>
        <v/>
      </c>
      <c r="CB23" s="231" t="str">
        <f>IF(AE23="---","",IF(AE23="","",VLOOKUP(AE23,List1678[],2,FALSE)))</f>
        <v/>
      </c>
      <c r="CC23" s="231" t="str">
        <f>IF(AF23="---","",IF(AF23="","",VLOOKUP(AF23,List1678[],2,FALSE)))</f>
        <v/>
      </c>
      <c r="CD23" s="231" t="str">
        <f>IF(AG23="---","",IF(AG23="","",VLOOKUP(AG23,List1678[],2,FALSE)))</f>
        <v/>
      </c>
      <c r="CE23" s="231" t="str">
        <f>IF(AH23="---","",IF(AH23="","",VLOOKUP(AH23,List1678[],2,FALSE)))</f>
        <v/>
      </c>
      <c r="CF23" s="252" t="s">
        <v>144</v>
      </c>
      <c r="CG23" s="231" t="str">
        <f t="shared" si="15"/>
        <v>NA</v>
      </c>
      <c r="CH23" s="231" t="str">
        <f t="shared" si="5"/>
        <v>NA</v>
      </c>
      <c r="CI23" s="231" t="str">
        <f t="shared" si="6"/>
        <v>NA</v>
      </c>
      <c r="CJ23" s="231" t="str">
        <f t="shared" si="7"/>
        <v>NA</v>
      </c>
      <c r="CK23" s="231" t="str">
        <f t="shared" si="8"/>
        <v>NA</v>
      </c>
      <c r="CL23" s="231" t="str">
        <f t="shared" si="9"/>
        <v>NA</v>
      </c>
      <c r="CM23" s="231" t="str">
        <f t="shared" si="10"/>
        <v>NA</v>
      </c>
      <c r="CN23" s="231" t="str">
        <f t="shared" si="11"/>
        <v>NA</v>
      </c>
      <c r="CO23" s="231" t="str">
        <f t="shared" si="12"/>
        <v>NA</v>
      </c>
      <c r="CP23" s="231" t="str">
        <f t="shared" si="13"/>
        <v>NA</v>
      </c>
      <c r="CQ23" s="252" t="s">
        <v>144</v>
      </c>
      <c r="CR23" s="231" t="str">
        <f t="shared" si="16"/>
        <v>NA</v>
      </c>
      <c r="CS23" s="231" t="str">
        <f t="shared" si="17"/>
        <v>NA</v>
      </c>
      <c r="CT23" s="231" t="str">
        <f t="shared" si="17"/>
        <v>NA</v>
      </c>
      <c r="CU23" s="231" t="str">
        <f t="shared" si="17"/>
        <v>NA</v>
      </c>
      <c r="CV23" s="231" t="str">
        <f t="shared" si="17"/>
        <v>NA</v>
      </c>
      <c r="CW23" s="231" t="str">
        <f t="shared" si="17"/>
        <v>NA</v>
      </c>
      <c r="CX23" s="231" t="str">
        <f t="shared" si="17"/>
        <v>NA</v>
      </c>
      <c r="CY23" s="231" t="str">
        <f t="shared" si="17"/>
        <v>NA</v>
      </c>
      <c r="CZ23" s="231" t="str">
        <f t="shared" si="17"/>
        <v>NA</v>
      </c>
      <c r="DA23" s="231" t="str">
        <f t="shared" si="17"/>
        <v>NA</v>
      </c>
    </row>
    <row r="24" spans="2:105" s="8" customFormat="1" ht="13.9" customHeight="1">
      <c r="B24" s="385">
        <v>3</v>
      </c>
      <c r="C24" s="404" t="s">
        <v>152</v>
      </c>
      <c r="D24" s="405"/>
      <c r="E24" s="218" t="s">
        <v>153</v>
      </c>
      <c r="F24" s="218"/>
      <c r="G24" s="219"/>
      <c r="H24" s="25" t="s">
        <v>109</v>
      </c>
      <c r="I24" s="25" t="s">
        <v>109</v>
      </c>
      <c r="J24" s="25" t="s">
        <v>109</v>
      </c>
      <c r="K24" s="25" t="s">
        <v>109</v>
      </c>
      <c r="L24" s="25" t="s">
        <v>109</v>
      </c>
      <c r="M24" s="25" t="s">
        <v>109</v>
      </c>
      <c r="N24" s="25" t="s">
        <v>109</v>
      </c>
      <c r="O24" s="25" t="s">
        <v>109</v>
      </c>
      <c r="P24" s="25" t="s">
        <v>109</v>
      </c>
      <c r="Q24" s="25" t="s">
        <v>109</v>
      </c>
      <c r="R24" s="202" t="s">
        <v>109</v>
      </c>
      <c r="S24" s="1"/>
      <c r="T24" s="1"/>
      <c r="U24" s="1"/>
      <c r="V24" s="1"/>
      <c r="W24" s="1"/>
      <c r="X24" s="1"/>
      <c r="Y24" s="25" t="s">
        <v>109</v>
      </c>
      <c r="Z24" s="25" t="s">
        <v>109</v>
      </c>
      <c r="AA24" s="25" t="s">
        <v>109</v>
      </c>
      <c r="AB24" s="25" t="s">
        <v>109</v>
      </c>
      <c r="AC24" s="202" t="s">
        <v>109</v>
      </c>
      <c r="AD24" s="25" t="s">
        <v>109</v>
      </c>
      <c r="AE24" s="25" t="s">
        <v>109</v>
      </c>
      <c r="AF24" s="25" t="s">
        <v>109</v>
      </c>
      <c r="AG24" s="25" t="s">
        <v>109</v>
      </c>
      <c r="AH24" s="32" t="s">
        <v>109</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32" t="s">
        <v>154</v>
      </c>
      <c r="AX24" s="232" t="str">
        <f t="shared" si="1"/>
        <v>---</v>
      </c>
      <c r="AY24" s="232" t="e">
        <f>VALUE(IF(AX24="---","",VLOOKUP(AX24,List1678[],2,FALSE)))</f>
        <v>#VALUE!</v>
      </c>
      <c r="AZ24" s="232" t="str">
        <f t="shared" si="2"/>
        <v>---</v>
      </c>
      <c r="BA24" s="232" t="e">
        <f>VALUE(IF(AZ24="---","",VLOOKUP(AZ24,List1678[],2,FALSE)))</f>
        <v>#VALUE!</v>
      </c>
      <c r="BB24" s="232" t="str">
        <f t="shared" si="3"/>
        <v>---</v>
      </c>
      <c r="BC24" s="232" t="str">
        <f t="shared" si="4"/>
        <v>---</v>
      </c>
      <c r="BD24" s="1"/>
      <c r="BE24" s="1"/>
      <c r="BF24" s="1"/>
      <c r="BG24" s="1"/>
      <c r="BH24" s="1"/>
      <c r="BI24" s="232" t="s">
        <v>154</v>
      </c>
      <c r="BJ24" s="232" t="str">
        <f>IF(H24="---","",IF(H24="","",(VLOOKUP(H24,List1678[],2,FALSE))))</f>
        <v/>
      </c>
      <c r="BK24" s="232" t="str">
        <f>IF(I24="---","",IF(I24="","",(VLOOKUP(I24,List1678[],2,FALSE))))</f>
        <v/>
      </c>
      <c r="BL24" s="232" t="str">
        <f>IF(J24="---","",IF(J24="","",(VLOOKUP(J24,List1678[],2,FALSE))))</f>
        <v/>
      </c>
      <c r="BM24" s="232" t="str">
        <f>IF(K24="---","",IF(K24="","",(VLOOKUP(K24,List1678[],2,FALSE))))</f>
        <v/>
      </c>
      <c r="BN24" s="232" t="str">
        <f>IF(L24="---","",IF(L24="","",(VLOOKUP(L24,List1678[],2,FALSE))))</f>
        <v/>
      </c>
      <c r="BO24" s="232" t="str">
        <f>IF(M24="---","",IF(M24="","",(VLOOKUP(M24,List1678[],2,FALSE))))</f>
        <v/>
      </c>
      <c r="BP24" s="232" t="str">
        <f>IF(N24="---","",IF(N24="","",(VLOOKUP(N24,List1678[],2,FALSE))))</f>
        <v/>
      </c>
      <c r="BQ24" s="232" t="str">
        <f>IF(O24="---","",IF(O24="","",(VLOOKUP(O24,List1678[],2,FALSE))))</f>
        <v/>
      </c>
      <c r="BR24" s="232" t="str">
        <f>IF(P24="---","",IF(P24="","",(VLOOKUP(P24,List1678[],2,FALSE))))</f>
        <v/>
      </c>
      <c r="BS24" s="232" t="str">
        <f>IF(Q24="---","",IF(Q24="","",(VLOOKUP(Q24,List1678[],2,FALSE))))</f>
        <v/>
      </c>
      <c r="BT24" s="232" t="str">
        <f>IF(R24="---","",IF(R24="","",(VLOOKUP(R24,List1678[],2,FALSE))))</f>
        <v/>
      </c>
      <c r="BU24" s="252" t="s">
        <v>154</v>
      </c>
      <c r="BV24" s="232" t="str">
        <f>IF(Y24="---","",IF(Y24="","",VLOOKUP(Y24,List1678[],2,FALSE)))</f>
        <v/>
      </c>
      <c r="BW24" s="232" t="str">
        <f>IF(Z24="---","",IF(Z24="","",VLOOKUP(Z24,List1678[],2,FALSE)))</f>
        <v/>
      </c>
      <c r="BX24" s="232" t="str">
        <f>IF(AA24="---","",IF(AA24="","",VLOOKUP(AA24,List1678[],2,FALSE)))</f>
        <v/>
      </c>
      <c r="BY24" s="232" t="str">
        <f>IF(AB24="---","",IF(AB24="","",VLOOKUP(AB24,List1678[],2,FALSE)))</f>
        <v/>
      </c>
      <c r="BZ24" s="232" t="str">
        <f>IF(AC24="---","",IF(AC24="","",VLOOKUP(AC24,List1678[],2,FALSE)))</f>
        <v/>
      </c>
      <c r="CA24" s="232" t="str">
        <f>IF(AD24="---","",IF(AD24="","",VLOOKUP(AD24,List1678[],2,FALSE)))</f>
        <v/>
      </c>
      <c r="CB24" s="232" t="str">
        <f>IF(AE24="---","",IF(AE24="","",VLOOKUP(AE24,List1678[],2,FALSE)))</f>
        <v/>
      </c>
      <c r="CC24" s="232" t="str">
        <f>IF(AF24="---","",IF(AF24="","",VLOOKUP(AF24,List1678[],2,FALSE)))</f>
        <v/>
      </c>
      <c r="CD24" s="232" t="str">
        <f>IF(AG24="---","",IF(AG24="","",VLOOKUP(AG24,List1678[],2,FALSE)))</f>
        <v/>
      </c>
      <c r="CE24" s="232" t="str">
        <f>IF(AH24="---","",IF(AH24="","",VLOOKUP(AH24,List1678[],2,FALSE)))</f>
        <v/>
      </c>
      <c r="CF24" s="252" t="s">
        <v>154</v>
      </c>
      <c r="CG24" s="232" t="str">
        <f t="shared" si="15"/>
        <v>NA</v>
      </c>
      <c r="CH24" s="232" t="str">
        <f t="shared" si="5"/>
        <v>NA</v>
      </c>
      <c r="CI24" s="232" t="str">
        <f t="shared" si="6"/>
        <v>NA</v>
      </c>
      <c r="CJ24" s="232" t="str">
        <f t="shared" si="7"/>
        <v>NA</v>
      </c>
      <c r="CK24" s="232" t="str">
        <f t="shared" si="8"/>
        <v>NA</v>
      </c>
      <c r="CL24" s="232" t="str">
        <f t="shared" si="9"/>
        <v>NA</v>
      </c>
      <c r="CM24" s="232" t="str">
        <f t="shared" si="10"/>
        <v>NA</v>
      </c>
      <c r="CN24" s="232" t="str">
        <f t="shared" si="11"/>
        <v>NA</v>
      </c>
      <c r="CO24" s="232" t="str">
        <f t="shared" si="12"/>
        <v>NA</v>
      </c>
      <c r="CP24" s="232" t="str">
        <f t="shared" si="13"/>
        <v>NA</v>
      </c>
      <c r="CQ24" s="252" t="s">
        <v>154</v>
      </c>
      <c r="CR24" s="232" t="str">
        <f t="shared" si="16"/>
        <v>NA</v>
      </c>
      <c r="CS24" s="232" t="str">
        <f t="shared" si="17"/>
        <v>NA</v>
      </c>
      <c r="CT24" s="232" t="str">
        <f t="shared" si="17"/>
        <v>NA</v>
      </c>
      <c r="CU24" s="232" t="str">
        <f t="shared" si="17"/>
        <v>NA</v>
      </c>
      <c r="CV24" s="232" t="str">
        <f t="shared" si="17"/>
        <v>NA</v>
      </c>
      <c r="CW24" s="232" t="str">
        <f t="shared" si="17"/>
        <v>NA</v>
      </c>
      <c r="CX24" s="232" t="str">
        <f t="shared" si="17"/>
        <v>NA</v>
      </c>
      <c r="CY24" s="232" t="str">
        <f t="shared" si="17"/>
        <v>NA</v>
      </c>
      <c r="CZ24" s="232" t="str">
        <f t="shared" si="17"/>
        <v>NA</v>
      </c>
      <c r="DA24" s="232" t="str">
        <f t="shared" si="17"/>
        <v>NA</v>
      </c>
    </row>
    <row r="25" spans="2:105" s="8" customFormat="1" ht="13.9" customHeight="1">
      <c r="B25" s="386"/>
      <c r="C25" s="406"/>
      <c r="D25" s="407"/>
      <c r="E25" s="218" t="s">
        <v>155</v>
      </c>
      <c r="F25" s="218"/>
      <c r="G25" s="219"/>
      <c r="H25" s="25" t="s">
        <v>109</v>
      </c>
      <c r="I25" s="25" t="s">
        <v>109</v>
      </c>
      <c r="J25" s="25" t="s">
        <v>109</v>
      </c>
      <c r="K25" s="25" t="s">
        <v>109</v>
      </c>
      <c r="L25" s="25" t="s">
        <v>109</v>
      </c>
      <c r="M25" s="25" t="s">
        <v>109</v>
      </c>
      <c r="N25" s="25" t="s">
        <v>109</v>
      </c>
      <c r="O25" s="25" t="s">
        <v>109</v>
      </c>
      <c r="P25" s="25" t="s">
        <v>109</v>
      </c>
      <c r="Q25" s="25" t="s">
        <v>109</v>
      </c>
      <c r="R25" s="202" t="s">
        <v>109</v>
      </c>
      <c r="S25" s="1"/>
      <c r="T25" s="1"/>
      <c r="U25" s="1"/>
      <c r="V25" s="1"/>
      <c r="W25" s="1"/>
      <c r="X25" s="1"/>
      <c r="Y25" s="25" t="s">
        <v>109</v>
      </c>
      <c r="Z25" s="25" t="s">
        <v>109</v>
      </c>
      <c r="AA25" s="25" t="s">
        <v>109</v>
      </c>
      <c r="AB25" s="25" t="s">
        <v>109</v>
      </c>
      <c r="AC25" s="202" t="s">
        <v>109</v>
      </c>
      <c r="AD25" s="25" t="s">
        <v>109</v>
      </c>
      <c r="AE25" s="25" t="s">
        <v>109</v>
      </c>
      <c r="AF25" s="25" t="s">
        <v>109</v>
      </c>
      <c r="AG25" s="25" t="s">
        <v>109</v>
      </c>
      <c r="AH25" s="32" t="s">
        <v>109</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32" t="s">
        <v>156</v>
      </c>
      <c r="AX25" s="232" t="str">
        <f t="shared" si="1"/>
        <v>---</v>
      </c>
      <c r="AY25" s="232" t="e">
        <f>VALUE(IF(AX25="---","",VLOOKUP(AX25,List1678[],2,FALSE)))</f>
        <v>#VALUE!</v>
      </c>
      <c r="AZ25" s="232" t="str">
        <f t="shared" si="2"/>
        <v>---</v>
      </c>
      <c r="BA25" s="232" t="e">
        <f>VALUE(IF(AZ25="---","",VLOOKUP(AZ25,List1678[],2,FALSE)))</f>
        <v>#VALUE!</v>
      </c>
      <c r="BB25" s="232" t="str">
        <f t="shared" si="3"/>
        <v>---</v>
      </c>
      <c r="BC25" s="232" t="str">
        <f t="shared" si="4"/>
        <v>---</v>
      </c>
      <c r="BD25" s="1"/>
      <c r="BE25" s="1"/>
      <c r="BF25" s="1"/>
      <c r="BG25" s="1"/>
      <c r="BH25" s="1"/>
      <c r="BI25" s="232" t="s">
        <v>156</v>
      </c>
      <c r="BJ25" s="232" t="str">
        <f>IF(H25="---","",IF(H25="","",(VLOOKUP(H25,List1678[],2,FALSE))))</f>
        <v/>
      </c>
      <c r="BK25" s="232" t="str">
        <f>IF(I25="---","",IF(I25="","",(VLOOKUP(I25,List1678[],2,FALSE))))</f>
        <v/>
      </c>
      <c r="BL25" s="232" t="str">
        <f>IF(J25="---","",IF(J25="","",(VLOOKUP(J25,List1678[],2,FALSE))))</f>
        <v/>
      </c>
      <c r="BM25" s="232" t="str">
        <f>IF(K25="---","",IF(K25="","",(VLOOKUP(K25,List1678[],2,FALSE))))</f>
        <v/>
      </c>
      <c r="BN25" s="232" t="str">
        <f>IF(L25="---","",IF(L25="","",(VLOOKUP(L25,List1678[],2,FALSE))))</f>
        <v/>
      </c>
      <c r="BO25" s="232" t="str">
        <f>IF(M25="---","",IF(M25="","",(VLOOKUP(M25,List1678[],2,FALSE))))</f>
        <v/>
      </c>
      <c r="BP25" s="232" t="str">
        <f>IF(N25="---","",IF(N25="","",(VLOOKUP(N25,List1678[],2,FALSE))))</f>
        <v/>
      </c>
      <c r="BQ25" s="232" t="str">
        <f>IF(O25="---","",IF(O25="","",(VLOOKUP(O25,List1678[],2,FALSE))))</f>
        <v/>
      </c>
      <c r="BR25" s="232" t="str">
        <f>IF(P25="---","",IF(P25="","",(VLOOKUP(P25,List1678[],2,FALSE))))</f>
        <v/>
      </c>
      <c r="BS25" s="232" t="str">
        <f>IF(Q25="---","",IF(Q25="","",(VLOOKUP(Q25,List1678[],2,FALSE))))</f>
        <v/>
      </c>
      <c r="BT25" s="232" t="str">
        <f>IF(R25="---","",IF(R25="","",(VLOOKUP(R25,List1678[],2,FALSE))))</f>
        <v/>
      </c>
      <c r="BU25" s="252" t="s">
        <v>156</v>
      </c>
      <c r="BV25" s="232" t="str">
        <f>IF(Y25="---","",IF(Y25="","",VLOOKUP(Y25,List1678[],2,FALSE)))</f>
        <v/>
      </c>
      <c r="BW25" s="232" t="str">
        <f>IF(Z25="---","",IF(Z25="","",VLOOKUP(Z25,List1678[],2,FALSE)))</f>
        <v/>
      </c>
      <c r="BX25" s="232" t="str">
        <f>IF(AA25="---","",IF(AA25="","",VLOOKUP(AA25,List1678[],2,FALSE)))</f>
        <v/>
      </c>
      <c r="BY25" s="232" t="str">
        <f>IF(AB25="---","",IF(AB25="","",VLOOKUP(AB25,List1678[],2,FALSE)))</f>
        <v/>
      </c>
      <c r="BZ25" s="232" t="str">
        <f>IF(AC25="---","",IF(AC25="","",VLOOKUP(AC25,List1678[],2,FALSE)))</f>
        <v/>
      </c>
      <c r="CA25" s="232" t="str">
        <f>IF(AD25="---","",IF(AD25="","",VLOOKUP(AD25,List1678[],2,FALSE)))</f>
        <v/>
      </c>
      <c r="CB25" s="232" t="str">
        <f>IF(AE25="---","",IF(AE25="","",VLOOKUP(AE25,List1678[],2,FALSE)))</f>
        <v/>
      </c>
      <c r="CC25" s="232" t="str">
        <f>IF(AF25="---","",IF(AF25="","",VLOOKUP(AF25,List1678[],2,FALSE)))</f>
        <v/>
      </c>
      <c r="CD25" s="232" t="str">
        <f>IF(AG25="---","",IF(AG25="","",VLOOKUP(AG25,List1678[],2,FALSE)))</f>
        <v/>
      </c>
      <c r="CE25" s="232" t="str">
        <f>IF(AH25="---","",IF(AH25="","",VLOOKUP(AH25,List1678[],2,FALSE)))</f>
        <v/>
      </c>
      <c r="CF25" s="252" t="s">
        <v>156</v>
      </c>
      <c r="CG25" s="232" t="str">
        <f t="shared" si="15"/>
        <v>NA</v>
      </c>
      <c r="CH25" s="232" t="str">
        <f t="shared" si="5"/>
        <v>NA</v>
      </c>
      <c r="CI25" s="232" t="str">
        <f t="shared" si="6"/>
        <v>NA</v>
      </c>
      <c r="CJ25" s="232" t="str">
        <f t="shared" si="7"/>
        <v>NA</v>
      </c>
      <c r="CK25" s="232" t="str">
        <f t="shared" si="8"/>
        <v>NA</v>
      </c>
      <c r="CL25" s="232" t="str">
        <f t="shared" si="9"/>
        <v>NA</v>
      </c>
      <c r="CM25" s="232" t="str">
        <f t="shared" si="10"/>
        <v>NA</v>
      </c>
      <c r="CN25" s="232" t="str">
        <f t="shared" si="11"/>
        <v>NA</v>
      </c>
      <c r="CO25" s="232" t="str">
        <f t="shared" si="12"/>
        <v>NA</v>
      </c>
      <c r="CP25" s="232" t="str">
        <f t="shared" si="13"/>
        <v>NA</v>
      </c>
      <c r="CQ25" s="252" t="s">
        <v>156</v>
      </c>
      <c r="CR25" s="232" t="str">
        <f t="shared" si="16"/>
        <v>NA</v>
      </c>
      <c r="CS25" s="232" t="str">
        <f t="shared" si="17"/>
        <v>NA</v>
      </c>
      <c r="CT25" s="232" t="str">
        <f t="shared" si="17"/>
        <v>NA</v>
      </c>
      <c r="CU25" s="232" t="str">
        <f t="shared" si="17"/>
        <v>NA</v>
      </c>
      <c r="CV25" s="232" t="str">
        <f t="shared" si="17"/>
        <v>NA</v>
      </c>
      <c r="CW25" s="232" t="str">
        <f t="shared" si="17"/>
        <v>NA</v>
      </c>
      <c r="CX25" s="232" t="str">
        <f t="shared" si="17"/>
        <v>NA</v>
      </c>
      <c r="CY25" s="232" t="str">
        <f t="shared" si="17"/>
        <v>NA</v>
      </c>
      <c r="CZ25" s="232" t="str">
        <f t="shared" si="17"/>
        <v>NA</v>
      </c>
      <c r="DA25" s="232" t="str">
        <f t="shared" si="17"/>
        <v>NA</v>
      </c>
    </row>
    <row r="26" spans="2:105" s="8" customFormat="1" ht="13.9" customHeight="1">
      <c r="B26" s="386"/>
      <c r="C26" s="408"/>
      <c r="D26" s="409"/>
      <c r="E26" s="218" t="s">
        <v>157</v>
      </c>
      <c r="F26" s="218"/>
      <c r="G26" s="219"/>
      <c r="H26" s="25" t="s">
        <v>109</v>
      </c>
      <c r="I26" s="25" t="s">
        <v>109</v>
      </c>
      <c r="J26" s="25" t="s">
        <v>109</v>
      </c>
      <c r="K26" s="25" t="s">
        <v>109</v>
      </c>
      <c r="L26" s="25" t="s">
        <v>109</v>
      </c>
      <c r="M26" s="25" t="s">
        <v>109</v>
      </c>
      <c r="N26" s="25" t="s">
        <v>109</v>
      </c>
      <c r="O26" s="25" t="s">
        <v>109</v>
      </c>
      <c r="P26" s="25" t="s">
        <v>109</v>
      </c>
      <c r="Q26" s="25" t="s">
        <v>109</v>
      </c>
      <c r="R26" s="202" t="s">
        <v>109</v>
      </c>
      <c r="S26" s="1"/>
      <c r="T26" s="1"/>
      <c r="U26" s="1"/>
      <c r="V26" s="1"/>
      <c r="W26" s="1"/>
      <c r="X26" s="1"/>
      <c r="Y26" s="25" t="s">
        <v>109</v>
      </c>
      <c r="Z26" s="25" t="s">
        <v>109</v>
      </c>
      <c r="AA26" s="25" t="s">
        <v>109</v>
      </c>
      <c r="AB26" s="25" t="s">
        <v>109</v>
      </c>
      <c r="AC26" s="202" t="s">
        <v>109</v>
      </c>
      <c r="AD26" s="25" t="s">
        <v>109</v>
      </c>
      <c r="AE26" s="25" t="s">
        <v>109</v>
      </c>
      <c r="AF26" s="25" t="s">
        <v>109</v>
      </c>
      <c r="AG26" s="25" t="s">
        <v>109</v>
      </c>
      <c r="AH26" s="32" t="s">
        <v>109</v>
      </c>
      <c r="AK26" s="27" t="str">
        <f t="shared" si="0"/>
        <v/>
      </c>
      <c r="AL26" s="27" t="str">
        <f t="shared" si="0"/>
        <v/>
      </c>
      <c r="AM26" s="27" t="str">
        <f t="shared" si="0"/>
        <v/>
      </c>
      <c r="AN26" s="27" t="str">
        <f t="shared" si="0"/>
        <v/>
      </c>
      <c r="AO26" s="27" t="str">
        <f t="shared" si="0"/>
        <v/>
      </c>
      <c r="AP26" s="27" t="str">
        <f t="shared" si="0"/>
        <v/>
      </c>
      <c r="AQ26" s="27" t="str">
        <f t="shared" si="0"/>
        <v/>
      </c>
      <c r="AR26" s="27" t="str">
        <f t="shared" si="0"/>
        <v/>
      </c>
      <c r="AS26" s="27" t="str">
        <f t="shared" si="0"/>
        <v/>
      </c>
      <c r="AT26" s="27" t="str">
        <f t="shared" si="0"/>
        <v/>
      </c>
      <c r="AU26" s="1"/>
      <c r="AV26" s="28"/>
      <c r="AW26" s="232" t="s">
        <v>158</v>
      </c>
      <c r="AX26" s="232" t="str">
        <f t="shared" si="1"/>
        <v>---</v>
      </c>
      <c r="AY26" s="232" t="e">
        <f>VALUE(IF(AX26="---","",VLOOKUP(AX26,List1678[],2,FALSE)))</f>
        <v>#VALUE!</v>
      </c>
      <c r="AZ26" s="232" t="str">
        <f t="shared" si="2"/>
        <v>---</v>
      </c>
      <c r="BA26" s="232" t="e">
        <f>VALUE(IF(AZ26="---","",VLOOKUP(AZ26,List1678[],2,FALSE)))</f>
        <v>#VALUE!</v>
      </c>
      <c r="BB26" s="232" t="str">
        <f t="shared" si="3"/>
        <v>---</v>
      </c>
      <c r="BC26" s="232" t="str">
        <f t="shared" si="4"/>
        <v>---</v>
      </c>
      <c r="BD26" s="1"/>
      <c r="BE26" s="1"/>
      <c r="BF26" s="1"/>
      <c r="BG26" s="1"/>
      <c r="BH26" s="1"/>
      <c r="BI26" s="232" t="s">
        <v>158</v>
      </c>
      <c r="BJ26" s="232" t="str">
        <f>IF(H26="---","",IF(H26="","",(VLOOKUP(H26,List1678[],2,FALSE))))</f>
        <v/>
      </c>
      <c r="BK26" s="232" t="str">
        <f>IF(I26="---","",IF(I26="","",(VLOOKUP(I26,List1678[],2,FALSE))))</f>
        <v/>
      </c>
      <c r="BL26" s="232" t="str">
        <f>IF(J26="---","",IF(J26="","",(VLOOKUP(J26,List1678[],2,FALSE))))</f>
        <v/>
      </c>
      <c r="BM26" s="232" t="str">
        <f>IF(K26="---","",IF(K26="","",(VLOOKUP(K26,List1678[],2,FALSE))))</f>
        <v/>
      </c>
      <c r="BN26" s="232" t="str">
        <f>IF(L26="---","",IF(L26="","",(VLOOKUP(L26,List1678[],2,FALSE))))</f>
        <v/>
      </c>
      <c r="BO26" s="232" t="str">
        <f>IF(M26="---","",IF(M26="","",(VLOOKUP(M26,List1678[],2,FALSE))))</f>
        <v/>
      </c>
      <c r="BP26" s="232" t="str">
        <f>IF(N26="---","",IF(N26="","",(VLOOKUP(N26,List1678[],2,FALSE))))</f>
        <v/>
      </c>
      <c r="BQ26" s="232" t="str">
        <f>IF(O26="---","",IF(O26="","",(VLOOKUP(O26,List1678[],2,FALSE))))</f>
        <v/>
      </c>
      <c r="BR26" s="232" t="str">
        <f>IF(P26="---","",IF(P26="","",(VLOOKUP(P26,List1678[],2,FALSE))))</f>
        <v/>
      </c>
      <c r="BS26" s="232" t="str">
        <f>IF(Q26="---","",IF(Q26="","",(VLOOKUP(Q26,List1678[],2,FALSE))))</f>
        <v/>
      </c>
      <c r="BT26" s="232" t="str">
        <f>IF(R26="---","",IF(R26="","",(VLOOKUP(R26,List1678[],2,FALSE))))</f>
        <v/>
      </c>
      <c r="BU26" s="252" t="s">
        <v>158</v>
      </c>
      <c r="BV26" s="232" t="str">
        <f>IF(Y26="---","",IF(Y26="","",VLOOKUP(Y26,List1678[],2,FALSE)))</f>
        <v/>
      </c>
      <c r="BW26" s="232" t="str">
        <f>IF(Z26="---","",IF(Z26="","",VLOOKUP(Z26,List1678[],2,FALSE)))</f>
        <v/>
      </c>
      <c r="BX26" s="232" t="str">
        <f>IF(AA26="---","",IF(AA26="","",VLOOKUP(AA26,List1678[],2,FALSE)))</f>
        <v/>
      </c>
      <c r="BY26" s="232" t="str">
        <f>IF(AB26="---","",IF(AB26="","",VLOOKUP(AB26,List1678[],2,FALSE)))</f>
        <v/>
      </c>
      <c r="BZ26" s="232" t="str">
        <f>IF(AC26="---","",IF(AC26="","",VLOOKUP(AC26,List1678[],2,FALSE)))</f>
        <v/>
      </c>
      <c r="CA26" s="232" t="str">
        <f>IF(AD26="---","",IF(AD26="","",VLOOKUP(AD26,List1678[],2,FALSE)))</f>
        <v/>
      </c>
      <c r="CB26" s="232" t="str">
        <f>IF(AE26="---","",IF(AE26="","",VLOOKUP(AE26,List1678[],2,FALSE)))</f>
        <v/>
      </c>
      <c r="CC26" s="232" t="str">
        <f>IF(AF26="---","",IF(AF26="","",VLOOKUP(AF26,List1678[],2,FALSE)))</f>
        <v/>
      </c>
      <c r="CD26" s="232" t="str">
        <f>IF(AG26="---","",IF(AG26="","",VLOOKUP(AG26,List1678[],2,FALSE)))</f>
        <v/>
      </c>
      <c r="CE26" s="232" t="str">
        <f>IF(AH26="---","",IF(AH26="","",VLOOKUP(AH26,List1678[],2,FALSE)))</f>
        <v/>
      </c>
      <c r="CF26" s="252" t="s">
        <v>158</v>
      </c>
      <c r="CG26" s="232" t="str">
        <f t="shared" si="15"/>
        <v>NA</v>
      </c>
      <c r="CH26" s="232" t="str">
        <f t="shared" si="5"/>
        <v>NA</v>
      </c>
      <c r="CI26" s="232" t="str">
        <f t="shared" si="6"/>
        <v>NA</v>
      </c>
      <c r="CJ26" s="232" t="str">
        <f t="shared" si="7"/>
        <v>NA</v>
      </c>
      <c r="CK26" s="232" t="str">
        <f t="shared" si="8"/>
        <v>NA</v>
      </c>
      <c r="CL26" s="232" t="str">
        <f t="shared" si="9"/>
        <v>NA</v>
      </c>
      <c r="CM26" s="232" t="str">
        <f t="shared" si="10"/>
        <v>NA</v>
      </c>
      <c r="CN26" s="232" t="str">
        <f t="shared" si="11"/>
        <v>NA</v>
      </c>
      <c r="CO26" s="232" t="str">
        <f t="shared" si="12"/>
        <v>NA</v>
      </c>
      <c r="CP26" s="232" t="str">
        <f t="shared" si="13"/>
        <v>NA</v>
      </c>
      <c r="CQ26" s="252" t="s">
        <v>158</v>
      </c>
      <c r="CR26" s="232" t="str">
        <f t="shared" si="16"/>
        <v>NA</v>
      </c>
      <c r="CS26" s="232" t="str">
        <f t="shared" si="17"/>
        <v>NA</v>
      </c>
      <c r="CT26" s="232" t="str">
        <f t="shared" si="17"/>
        <v>NA</v>
      </c>
      <c r="CU26" s="232" t="str">
        <f t="shared" si="17"/>
        <v>NA</v>
      </c>
      <c r="CV26" s="232" t="str">
        <f t="shared" si="17"/>
        <v>NA</v>
      </c>
      <c r="CW26" s="232" t="str">
        <f t="shared" si="17"/>
        <v>NA</v>
      </c>
      <c r="CX26" s="232" t="str">
        <f t="shared" si="17"/>
        <v>NA</v>
      </c>
      <c r="CY26" s="232" t="str">
        <f t="shared" si="17"/>
        <v>NA</v>
      </c>
      <c r="CZ26" s="232" t="str">
        <f t="shared" si="17"/>
        <v>NA</v>
      </c>
      <c r="DA26" s="232" t="str">
        <f t="shared" si="17"/>
        <v>NA</v>
      </c>
    </row>
    <row r="27" spans="2:105" s="8" customFormat="1" ht="13.9" customHeight="1">
      <c r="B27" s="386"/>
      <c r="C27" s="404" t="s">
        <v>159</v>
      </c>
      <c r="D27" s="405"/>
      <c r="E27" s="218" t="s">
        <v>231</v>
      </c>
      <c r="F27" s="218"/>
      <c r="G27" s="219"/>
      <c r="H27" s="25" t="s">
        <v>109</v>
      </c>
      <c r="I27" s="25" t="s">
        <v>109</v>
      </c>
      <c r="J27" s="25" t="s">
        <v>109</v>
      </c>
      <c r="K27" s="25" t="s">
        <v>109</v>
      </c>
      <c r="L27" s="25" t="s">
        <v>109</v>
      </c>
      <c r="M27" s="25" t="s">
        <v>109</v>
      </c>
      <c r="N27" s="25" t="s">
        <v>109</v>
      </c>
      <c r="O27" s="25" t="s">
        <v>109</v>
      </c>
      <c r="P27" s="25" t="s">
        <v>109</v>
      </c>
      <c r="Q27" s="25" t="s">
        <v>109</v>
      </c>
      <c r="R27" s="202" t="s">
        <v>109</v>
      </c>
      <c r="S27" s="1"/>
      <c r="T27" s="1"/>
      <c r="U27" s="1"/>
      <c r="V27" s="1"/>
      <c r="W27" s="1"/>
      <c r="X27" s="1"/>
      <c r="Y27" s="25" t="s">
        <v>109</v>
      </c>
      <c r="Z27" s="25" t="s">
        <v>109</v>
      </c>
      <c r="AA27" s="25" t="s">
        <v>109</v>
      </c>
      <c r="AB27" s="25" t="s">
        <v>109</v>
      </c>
      <c r="AC27" s="202" t="s">
        <v>109</v>
      </c>
      <c r="AD27" s="25" t="s">
        <v>109</v>
      </c>
      <c r="AE27" s="25" t="s">
        <v>109</v>
      </c>
      <c r="AF27" s="25" t="s">
        <v>109</v>
      </c>
      <c r="AG27" s="25" t="s">
        <v>109</v>
      </c>
      <c r="AH27" s="32" t="s">
        <v>109</v>
      </c>
      <c r="AK27" s="27" t="str">
        <f t="shared" si="0"/>
        <v/>
      </c>
      <c r="AL27" s="27" t="str">
        <f t="shared" si="0"/>
        <v/>
      </c>
      <c r="AM27" s="27" t="str">
        <f t="shared" si="0"/>
        <v/>
      </c>
      <c r="AN27" s="27" t="str">
        <f t="shared" si="0"/>
        <v/>
      </c>
      <c r="AO27" s="27" t="str">
        <f t="shared" si="0"/>
        <v/>
      </c>
      <c r="AP27" s="27" t="str">
        <f t="shared" si="0"/>
        <v/>
      </c>
      <c r="AQ27" s="27" t="str">
        <f t="shared" si="0"/>
        <v/>
      </c>
      <c r="AR27" s="27" t="str">
        <f t="shared" si="0"/>
        <v/>
      </c>
      <c r="AS27" s="27" t="str">
        <f t="shared" si="0"/>
        <v/>
      </c>
      <c r="AT27" s="27" t="str">
        <f t="shared" si="0"/>
        <v/>
      </c>
      <c r="AU27" s="1"/>
      <c r="AV27" s="28"/>
      <c r="AW27" s="232" t="s">
        <v>161</v>
      </c>
      <c r="AX27" s="232" t="str">
        <f t="shared" si="1"/>
        <v>---</v>
      </c>
      <c r="AY27" s="232" t="e">
        <f>VALUE(IF(AX27="---","",VLOOKUP(AX27,List1678[],2,FALSE)))</f>
        <v>#VALUE!</v>
      </c>
      <c r="AZ27" s="232" t="str">
        <f t="shared" si="2"/>
        <v>---</v>
      </c>
      <c r="BA27" s="232" t="e">
        <f>VALUE(IF(AZ27="---","",VLOOKUP(AZ27,List1678[],2,FALSE)))</f>
        <v>#VALUE!</v>
      </c>
      <c r="BB27" s="232" t="str">
        <f t="shared" si="3"/>
        <v>---</v>
      </c>
      <c r="BC27" s="232" t="str">
        <f t="shared" si="4"/>
        <v>---</v>
      </c>
      <c r="BD27" s="1"/>
      <c r="BE27" s="1"/>
      <c r="BF27" s="1"/>
      <c r="BG27" s="1"/>
      <c r="BH27" s="1"/>
      <c r="BI27" s="232" t="s">
        <v>161</v>
      </c>
      <c r="BJ27" s="232" t="str">
        <f>IF(H27="---","",IF(H27="","",(VLOOKUP(H27,List1678[],2,FALSE))))</f>
        <v/>
      </c>
      <c r="BK27" s="232" t="str">
        <f>IF(I27="---","",IF(I27="","",(VLOOKUP(I27,List1678[],2,FALSE))))</f>
        <v/>
      </c>
      <c r="BL27" s="232" t="str">
        <f>IF(J27="---","",IF(J27="","",(VLOOKUP(J27,List1678[],2,FALSE))))</f>
        <v/>
      </c>
      <c r="BM27" s="232" t="str">
        <f>IF(K27="---","",IF(K27="","",(VLOOKUP(K27,List1678[],2,FALSE))))</f>
        <v/>
      </c>
      <c r="BN27" s="232" t="str">
        <f>IF(L27="---","",IF(L27="","",(VLOOKUP(L27,List1678[],2,FALSE))))</f>
        <v/>
      </c>
      <c r="BO27" s="232" t="str">
        <f>IF(M27="---","",IF(M27="","",(VLOOKUP(M27,List1678[],2,FALSE))))</f>
        <v/>
      </c>
      <c r="BP27" s="232" t="str">
        <f>IF(N27="---","",IF(N27="","",(VLOOKUP(N27,List1678[],2,FALSE))))</f>
        <v/>
      </c>
      <c r="BQ27" s="232" t="str">
        <f>IF(O27="---","",IF(O27="","",(VLOOKUP(O27,List1678[],2,FALSE))))</f>
        <v/>
      </c>
      <c r="BR27" s="232" t="str">
        <f>IF(P27="---","",IF(P27="","",(VLOOKUP(P27,List1678[],2,FALSE))))</f>
        <v/>
      </c>
      <c r="BS27" s="232" t="str">
        <f>IF(Q27="---","",IF(Q27="","",(VLOOKUP(Q27,List1678[],2,FALSE))))</f>
        <v/>
      </c>
      <c r="BT27" s="232" t="str">
        <f>IF(R27="---","",IF(R27="","",(VLOOKUP(R27,List1678[],2,FALSE))))</f>
        <v/>
      </c>
      <c r="BU27" s="252" t="s">
        <v>161</v>
      </c>
      <c r="BV27" s="232" t="str">
        <f>IF(Y27="---","",IF(Y27="","",VLOOKUP(Y27,List1678[],2,FALSE)))</f>
        <v/>
      </c>
      <c r="BW27" s="232" t="str">
        <f>IF(Z27="---","",IF(Z27="","",VLOOKUP(Z27,List1678[],2,FALSE)))</f>
        <v/>
      </c>
      <c r="BX27" s="232" t="str">
        <f>IF(AA27="---","",IF(AA27="","",VLOOKUP(AA27,List1678[],2,FALSE)))</f>
        <v/>
      </c>
      <c r="BY27" s="232" t="str">
        <f>IF(AB27="---","",IF(AB27="","",VLOOKUP(AB27,List1678[],2,FALSE)))</f>
        <v/>
      </c>
      <c r="BZ27" s="232" t="str">
        <f>IF(AC27="---","",IF(AC27="","",VLOOKUP(AC27,List1678[],2,FALSE)))</f>
        <v/>
      </c>
      <c r="CA27" s="232" t="str">
        <f>IF(AD27="---","",IF(AD27="","",VLOOKUP(AD27,List1678[],2,FALSE)))</f>
        <v/>
      </c>
      <c r="CB27" s="232" t="str">
        <f>IF(AE27="---","",IF(AE27="","",VLOOKUP(AE27,List1678[],2,FALSE)))</f>
        <v/>
      </c>
      <c r="CC27" s="232" t="str">
        <f>IF(AF27="---","",IF(AF27="","",VLOOKUP(AF27,List1678[],2,FALSE)))</f>
        <v/>
      </c>
      <c r="CD27" s="232" t="str">
        <f>IF(AG27="---","",IF(AG27="","",VLOOKUP(AG27,List1678[],2,FALSE)))</f>
        <v/>
      </c>
      <c r="CE27" s="232" t="str">
        <f>IF(AH27="---","",IF(AH27="","",VLOOKUP(AH27,List1678[],2,FALSE)))</f>
        <v/>
      </c>
      <c r="CF27" s="252" t="s">
        <v>161</v>
      </c>
      <c r="CG27" s="232" t="str">
        <f t="shared" si="15"/>
        <v>NA</v>
      </c>
      <c r="CH27" s="232" t="str">
        <f t="shared" si="5"/>
        <v>NA</v>
      </c>
      <c r="CI27" s="232" t="str">
        <f t="shared" si="6"/>
        <v>NA</v>
      </c>
      <c r="CJ27" s="232" t="str">
        <f t="shared" si="7"/>
        <v>NA</v>
      </c>
      <c r="CK27" s="232" t="str">
        <f t="shared" si="8"/>
        <v>NA</v>
      </c>
      <c r="CL27" s="232" t="str">
        <f t="shared" si="9"/>
        <v>NA</v>
      </c>
      <c r="CM27" s="232" t="str">
        <f t="shared" si="10"/>
        <v>NA</v>
      </c>
      <c r="CN27" s="232" t="str">
        <f t="shared" si="11"/>
        <v>NA</v>
      </c>
      <c r="CO27" s="232" t="str">
        <f t="shared" si="12"/>
        <v>NA</v>
      </c>
      <c r="CP27" s="232" t="str">
        <f t="shared" si="13"/>
        <v>NA</v>
      </c>
      <c r="CQ27" s="252" t="s">
        <v>161</v>
      </c>
      <c r="CR27" s="232" t="str">
        <f t="shared" si="16"/>
        <v>NA</v>
      </c>
      <c r="CS27" s="232" t="str">
        <f t="shared" ref="CR27:DA30" si="18">IF(AND(OR(CH27=1, CH27=1.1),BL27&gt;=BW27),"Achieved",IF(AND(OR(CH27=1, CH27=1.1),BL27&lt;BW27),"Not Achieved","NA"))</f>
        <v>NA</v>
      </c>
      <c r="CT27" s="232" t="str">
        <f t="shared" si="18"/>
        <v>NA</v>
      </c>
      <c r="CU27" s="232" t="str">
        <f t="shared" si="18"/>
        <v>NA</v>
      </c>
      <c r="CV27" s="232" t="str">
        <f t="shared" si="18"/>
        <v>NA</v>
      </c>
      <c r="CW27" s="232" t="str">
        <f t="shared" si="18"/>
        <v>NA</v>
      </c>
      <c r="CX27" s="232" t="str">
        <f t="shared" si="18"/>
        <v>NA</v>
      </c>
      <c r="CY27" s="232" t="str">
        <f t="shared" si="18"/>
        <v>NA</v>
      </c>
      <c r="CZ27" s="232" t="str">
        <f t="shared" si="18"/>
        <v>NA</v>
      </c>
      <c r="DA27" s="232" t="str">
        <f t="shared" si="18"/>
        <v>NA</v>
      </c>
    </row>
    <row r="28" spans="2:105" s="8" customFormat="1" ht="13.9" customHeight="1">
      <c r="B28" s="386"/>
      <c r="C28" s="406"/>
      <c r="D28" s="407"/>
      <c r="E28" s="218" t="s">
        <v>232</v>
      </c>
      <c r="F28" s="218"/>
      <c r="G28" s="219"/>
      <c r="H28" s="25" t="s">
        <v>109</v>
      </c>
      <c r="I28" s="25" t="s">
        <v>109</v>
      </c>
      <c r="J28" s="25" t="s">
        <v>109</v>
      </c>
      <c r="K28" s="25" t="s">
        <v>109</v>
      </c>
      <c r="L28" s="25" t="s">
        <v>109</v>
      </c>
      <c r="M28" s="25" t="s">
        <v>109</v>
      </c>
      <c r="N28" s="25" t="s">
        <v>109</v>
      </c>
      <c r="O28" s="25" t="s">
        <v>109</v>
      </c>
      <c r="P28" s="25" t="s">
        <v>109</v>
      </c>
      <c r="Q28" s="25" t="s">
        <v>109</v>
      </c>
      <c r="R28" s="202" t="s">
        <v>109</v>
      </c>
      <c r="S28" s="1"/>
      <c r="T28" s="1"/>
      <c r="U28" s="1"/>
      <c r="V28" s="1"/>
      <c r="W28" s="1"/>
      <c r="X28" s="1"/>
      <c r="Y28" s="25" t="s">
        <v>109</v>
      </c>
      <c r="Z28" s="25" t="s">
        <v>109</v>
      </c>
      <c r="AA28" s="25" t="s">
        <v>109</v>
      </c>
      <c r="AB28" s="25" t="s">
        <v>109</v>
      </c>
      <c r="AC28" s="202" t="s">
        <v>109</v>
      </c>
      <c r="AD28" s="25" t="s">
        <v>109</v>
      </c>
      <c r="AE28" s="25" t="s">
        <v>109</v>
      </c>
      <c r="AF28" s="25" t="s">
        <v>109</v>
      </c>
      <c r="AG28" s="25" t="s">
        <v>109</v>
      </c>
      <c r="AH28" s="32" t="s">
        <v>109</v>
      </c>
      <c r="AK28" s="27" t="str">
        <f t="shared" si="0"/>
        <v/>
      </c>
      <c r="AL28" s="27" t="str">
        <f t="shared" si="0"/>
        <v/>
      </c>
      <c r="AM28" s="27" t="str">
        <f t="shared" si="0"/>
        <v/>
      </c>
      <c r="AN28" s="27" t="str">
        <f t="shared" si="0"/>
        <v/>
      </c>
      <c r="AO28" s="27" t="str">
        <f t="shared" si="0"/>
        <v/>
      </c>
      <c r="AP28" s="27" t="str">
        <f t="shared" ref="AP28:AT30" si="19">IFERROR(IF(N28="---","",IF(AD28="---","No Target Set",IF(CA28=BP28,"On Target",IF(CA28&gt;BP28,"Behind",IF(CA28&lt;BP28,"On Target"))))),"")</f>
        <v/>
      </c>
      <c r="AQ28" s="27" t="str">
        <f t="shared" si="19"/>
        <v/>
      </c>
      <c r="AR28" s="27" t="str">
        <f t="shared" si="19"/>
        <v/>
      </c>
      <c r="AS28" s="27" t="str">
        <f t="shared" si="19"/>
        <v/>
      </c>
      <c r="AT28" s="27" t="str">
        <f t="shared" si="19"/>
        <v/>
      </c>
      <c r="AU28" s="1"/>
      <c r="AV28" s="28"/>
      <c r="AW28" s="232" t="s">
        <v>163</v>
      </c>
      <c r="AX28" s="232" t="str">
        <f t="shared" si="1"/>
        <v>---</v>
      </c>
      <c r="AY28" s="232" t="e">
        <f>VALUE(IF(AX28="---","",VLOOKUP(AX28,List1678[],2,FALSE)))</f>
        <v>#VALUE!</v>
      </c>
      <c r="AZ28" s="232" t="str">
        <f t="shared" si="2"/>
        <v>---</v>
      </c>
      <c r="BA28" s="232" t="e">
        <f>VALUE(IF(AZ28="---","",VLOOKUP(AZ28,List1678[],2,FALSE)))</f>
        <v>#VALUE!</v>
      </c>
      <c r="BB28" s="232" t="str">
        <f t="shared" si="3"/>
        <v>---</v>
      </c>
      <c r="BC28" s="232" t="str">
        <f t="shared" si="4"/>
        <v>---</v>
      </c>
      <c r="BD28" s="1"/>
      <c r="BE28" s="1"/>
      <c r="BF28" s="1"/>
      <c r="BG28" s="1"/>
      <c r="BH28" s="1"/>
      <c r="BI28" s="232" t="s">
        <v>163</v>
      </c>
      <c r="BJ28" s="232" t="str">
        <f>IF(H28="---","",IF(H28="","",(VLOOKUP(H28,List1678[],2,FALSE))))</f>
        <v/>
      </c>
      <c r="BK28" s="232" t="str">
        <f>IF(I28="---","",IF(I28="","",(VLOOKUP(I28,List1678[],2,FALSE))))</f>
        <v/>
      </c>
      <c r="BL28" s="232" t="str">
        <f>IF(J28="---","",IF(J28="","",(VLOOKUP(J28,List1678[],2,FALSE))))</f>
        <v/>
      </c>
      <c r="BM28" s="232" t="str">
        <f>IF(K28="---","",IF(K28="","",(VLOOKUP(K28,List1678[],2,FALSE))))</f>
        <v/>
      </c>
      <c r="BN28" s="232" t="str">
        <f>IF(L28="---","",IF(L28="","",(VLOOKUP(L28,List1678[],2,FALSE))))</f>
        <v/>
      </c>
      <c r="BO28" s="232" t="str">
        <f>IF(M28="---","",IF(M28="","",(VLOOKUP(M28,List1678[],2,FALSE))))</f>
        <v/>
      </c>
      <c r="BP28" s="232" t="str">
        <f>IF(N28="---","",IF(N28="","",(VLOOKUP(N28,List1678[],2,FALSE))))</f>
        <v/>
      </c>
      <c r="BQ28" s="232" t="str">
        <f>IF(O28="---","",IF(O28="","",(VLOOKUP(O28,List1678[],2,FALSE))))</f>
        <v/>
      </c>
      <c r="BR28" s="232" t="str">
        <f>IF(P28="---","",IF(P28="","",(VLOOKUP(P28,List1678[],2,FALSE))))</f>
        <v/>
      </c>
      <c r="BS28" s="232" t="str">
        <f>IF(Q28="---","",IF(Q28="","",(VLOOKUP(Q28,List1678[],2,FALSE))))</f>
        <v/>
      </c>
      <c r="BT28" s="232" t="str">
        <f>IF(R28="---","",IF(R28="","",(VLOOKUP(R28,List1678[],2,FALSE))))</f>
        <v/>
      </c>
      <c r="BU28" s="252" t="s">
        <v>163</v>
      </c>
      <c r="BV28" s="232" t="str">
        <f>IF(Y28="---","",IF(Y28="","",VLOOKUP(Y28,List1678[],2,FALSE)))</f>
        <v/>
      </c>
      <c r="BW28" s="232" t="str">
        <f>IF(Z28="---","",IF(Z28="","",VLOOKUP(Z28,List1678[],2,FALSE)))</f>
        <v/>
      </c>
      <c r="BX28" s="232" t="str">
        <f>IF(AA28="---","",IF(AA28="","",VLOOKUP(AA28,List1678[],2,FALSE)))</f>
        <v/>
      </c>
      <c r="BY28" s="232" t="str">
        <f>IF(AB28="---","",IF(AB28="","",VLOOKUP(AB28,List1678[],2,FALSE)))</f>
        <v/>
      </c>
      <c r="BZ28" s="232" t="str">
        <f>IF(AC28="---","",IF(AC28="","",VLOOKUP(AC28,List1678[],2,FALSE)))</f>
        <v/>
      </c>
      <c r="CA28" s="232" t="str">
        <f>IF(AD28="---","",IF(AD28="","",VLOOKUP(AD28,List1678[],2,FALSE)))</f>
        <v/>
      </c>
      <c r="CB28" s="232" t="str">
        <f>IF(AE28="---","",IF(AE28="","",VLOOKUP(AE28,List1678[],2,FALSE)))</f>
        <v/>
      </c>
      <c r="CC28" s="232" t="str">
        <f>IF(AF28="---","",IF(AF28="","",VLOOKUP(AF28,List1678[],2,FALSE)))</f>
        <v/>
      </c>
      <c r="CD28" s="232" t="str">
        <f>IF(AG28="---","",IF(AG28="","",VLOOKUP(AG28,List1678[],2,FALSE)))</f>
        <v/>
      </c>
      <c r="CE28" s="232" t="str">
        <f>IF(AH28="---","",IF(AH28="","",VLOOKUP(AH28,List1678[],2,FALSE)))</f>
        <v/>
      </c>
      <c r="CF28" s="252" t="s">
        <v>163</v>
      </c>
      <c r="CG28" s="232" t="str">
        <f t="shared" si="15"/>
        <v>NA</v>
      </c>
      <c r="CH28" s="232" t="str">
        <f t="shared" si="5"/>
        <v>NA</v>
      </c>
      <c r="CI28" s="232" t="str">
        <f t="shared" si="6"/>
        <v>NA</v>
      </c>
      <c r="CJ28" s="232" t="str">
        <f t="shared" si="7"/>
        <v>NA</v>
      </c>
      <c r="CK28" s="232" t="str">
        <f t="shared" si="8"/>
        <v>NA</v>
      </c>
      <c r="CL28" s="232" t="str">
        <f t="shared" si="9"/>
        <v>NA</v>
      </c>
      <c r="CM28" s="232" t="str">
        <f t="shared" si="10"/>
        <v>NA</v>
      </c>
      <c r="CN28" s="232" t="str">
        <f t="shared" si="11"/>
        <v>NA</v>
      </c>
      <c r="CO28" s="232" t="str">
        <f t="shared" si="12"/>
        <v>NA</v>
      </c>
      <c r="CP28" s="232" t="str">
        <f t="shared" si="13"/>
        <v>NA</v>
      </c>
      <c r="CQ28" s="252" t="s">
        <v>163</v>
      </c>
      <c r="CR28" s="232" t="str">
        <f t="shared" si="16"/>
        <v>NA</v>
      </c>
      <c r="CS28" s="232" t="str">
        <f t="shared" si="18"/>
        <v>NA</v>
      </c>
      <c r="CT28" s="232" t="str">
        <f t="shared" si="18"/>
        <v>NA</v>
      </c>
      <c r="CU28" s="232" t="str">
        <f t="shared" si="18"/>
        <v>NA</v>
      </c>
      <c r="CV28" s="232" t="str">
        <f t="shared" si="18"/>
        <v>NA</v>
      </c>
      <c r="CW28" s="232" t="str">
        <f t="shared" si="18"/>
        <v>NA</v>
      </c>
      <c r="CX28" s="232" t="str">
        <f t="shared" si="18"/>
        <v>NA</v>
      </c>
      <c r="CY28" s="232" t="str">
        <f t="shared" si="18"/>
        <v>NA</v>
      </c>
      <c r="CZ28" s="232" t="str">
        <f t="shared" si="18"/>
        <v>NA</v>
      </c>
      <c r="DA28" s="232" t="str">
        <f t="shared" si="18"/>
        <v>NA</v>
      </c>
    </row>
    <row r="29" spans="2:105" s="8" customFormat="1" ht="13.9" customHeight="1">
      <c r="B29" s="386"/>
      <c r="C29" s="406"/>
      <c r="D29" s="407"/>
      <c r="E29" s="218" t="s">
        <v>164</v>
      </c>
      <c r="F29" s="218"/>
      <c r="G29" s="219"/>
      <c r="H29" s="25" t="s">
        <v>109</v>
      </c>
      <c r="I29" s="25" t="s">
        <v>109</v>
      </c>
      <c r="J29" s="25" t="s">
        <v>109</v>
      </c>
      <c r="K29" s="25" t="s">
        <v>109</v>
      </c>
      <c r="L29" s="25" t="s">
        <v>109</v>
      </c>
      <c r="M29" s="25" t="s">
        <v>109</v>
      </c>
      <c r="N29" s="25" t="s">
        <v>109</v>
      </c>
      <c r="O29" s="25" t="s">
        <v>109</v>
      </c>
      <c r="P29" s="25" t="s">
        <v>109</v>
      </c>
      <c r="Q29" s="25" t="s">
        <v>109</v>
      </c>
      <c r="R29" s="202" t="s">
        <v>109</v>
      </c>
      <c r="S29" s="1"/>
      <c r="T29" s="1"/>
      <c r="U29" s="1"/>
      <c r="V29" s="1"/>
      <c r="W29" s="1"/>
      <c r="X29" s="1"/>
      <c r="Y29" s="25" t="s">
        <v>109</v>
      </c>
      <c r="Z29" s="25" t="s">
        <v>109</v>
      </c>
      <c r="AA29" s="25" t="s">
        <v>109</v>
      </c>
      <c r="AB29" s="25" t="s">
        <v>109</v>
      </c>
      <c r="AC29" s="202" t="s">
        <v>109</v>
      </c>
      <c r="AD29" s="25" t="s">
        <v>109</v>
      </c>
      <c r="AE29" s="25" t="s">
        <v>109</v>
      </c>
      <c r="AF29" s="25" t="s">
        <v>109</v>
      </c>
      <c r="AG29" s="25" t="s">
        <v>109</v>
      </c>
      <c r="AH29" s="32" t="s">
        <v>109</v>
      </c>
      <c r="AK29" s="27" t="str">
        <f t="shared" ref="AK29:AO30" si="20">IFERROR(IF(I29="---","",IF(Y29="---","No Target Set",IF(BV29=BK29,"On Target",IF(BV29&gt;BK29,"Behind",IF(BV29&lt;BK29,"On Target"))))),"")</f>
        <v/>
      </c>
      <c r="AL29" s="27" t="str">
        <f t="shared" si="20"/>
        <v/>
      </c>
      <c r="AM29" s="27" t="str">
        <f t="shared" si="20"/>
        <v/>
      </c>
      <c r="AN29" s="27" t="str">
        <f t="shared" si="20"/>
        <v/>
      </c>
      <c r="AO29" s="27" t="str">
        <f t="shared" si="20"/>
        <v/>
      </c>
      <c r="AP29" s="27" t="str">
        <f t="shared" si="19"/>
        <v/>
      </c>
      <c r="AQ29" s="27" t="str">
        <f t="shared" si="19"/>
        <v/>
      </c>
      <c r="AR29" s="27" t="str">
        <f t="shared" si="19"/>
        <v/>
      </c>
      <c r="AS29" s="27" t="str">
        <f t="shared" si="19"/>
        <v/>
      </c>
      <c r="AT29" s="27" t="str">
        <f t="shared" si="19"/>
        <v/>
      </c>
      <c r="AU29" s="1"/>
      <c r="AV29" s="28"/>
      <c r="AW29" s="232" t="s">
        <v>165</v>
      </c>
      <c r="AX29" s="232" t="str">
        <f t="shared" si="1"/>
        <v>---</v>
      </c>
      <c r="AY29" s="232" t="e">
        <f>VALUE(IF(AX29="---","",VLOOKUP(AX29,List1678[],2,FALSE)))</f>
        <v>#VALUE!</v>
      </c>
      <c r="AZ29" s="232" t="str">
        <f t="shared" si="2"/>
        <v>---</v>
      </c>
      <c r="BA29" s="232" t="e">
        <f>VALUE(IF(AZ29="---","",VLOOKUP(AZ29,List1678[],2,FALSE)))</f>
        <v>#VALUE!</v>
      </c>
      <c r="BB29" s="232" t="str">
        <f t="shared" si="3"/>
        <v>---</v>
      </c>
      <c r="BC29" s="232" t="str">
        <f t="shared" si="4"/>
        <v>---</v>
      </c>
      <c r="BD29" s="1"/>
      <c r="BE29" s="1"/>
      <c r="BF29" s="1"/>
      <c r="BG29" s="1"/>
      <c r="BH29" s="1"/>
      <c r="BI29" s="232" t="s">
        <v>165</v>
      </c>
      <c r="BJ29" s="232" t="str">
        <f>IF(H29="---","",IF(H29="","",(VLOOKUP(H29,List1678[],2,FALSE))))</f>
        <v/>
      </c>
      <c r="BK29" s="232" t="str">
        <f>IF(I29="---","",IF(I29="","",(VLOOKUP(I29,List1678[],2,FALSE))))</f>
        <v/>
      </c>
      <c r="BL29" s="232" t="str">
        <f>IF(J29="---","",IF(J29="","",(VLOOKUP(J29,List1678[],2,FALSE))))</f>
        <v/>
      </c>
      <c r="BM29" s="232" t="str">
        <f>IF(K29="---","",IF(K29="","",(VLOOKUP(K29,List1678[],2,FALSE))))</f>
        <v/>
      </c>
      <c r="BN29" s="232" t="str">
        <f>IF(L29="---","",IF(L29="","",(VLOOKUP(L29,List1678[],2,FALSE))))</f>
        <v/>
      </c>
      <c r="BO29" s="232" t="str">
        <f>IF(M29="---","",IF(M29="","",(VLOOKUP(M29,List1678[],2,FALSE))))</f>
        <v/>
      </c>
      <c r="BP29" s="232" t="str">
        <f>IF(N29="---","",IF(N29="","",(VLOOKUP(N29,List1678[],2,FALSE))))</f>
        <v/>
      </c>
      <c r="BQ29" s="232" t="str">
        <f>IF(O29="---","",IF(O29="","",(VLOOKUP(O29,List1678[],2,FALSE))))</f>
        <v/>
      </c>
      <c r="BR29" s="232" t="str">
        <f>IF(P29="---","",IF(P29="","",(VLOOKUP(P29,List1678[],2,FALSE))))</f>
        <v/>
      </c>
      <c r="BS29" s="232" t="str">
        <f>IF(Q29="---","",IF(Q29="","",(VLOOKUP(Q29,List1678[],2,FALSE))))</f>
        <v/>
      </c>
      <c r="BT29" s="232" t="str">
        <f>IF(R29="---","",IF(R29="","",(VLOOKUP(R29,List1678[],2,FALSE))))</f>
        <v/>
      </c>
      <c r="BU29" s="252" t="s">
        <v>165</v>
      </c>
      <c r="BV29" s="232" t="str">
        <f>IF(Y29="---","",IF(Y29="","",VLOOKUP(Y29,List1678[],2,FALSE)))</f>
        <v/>
      </c>
      <c r="BW29" s="232" t="str">
        <f>IF(Z29="---","",IF(Z29="","",VLOOKUP(Z29,List1678[],2,FALSE)))</f>
        <v/>
      </c>
      <c r="BX29" s="232" t="str">
        <f>IF(AA29="---","",IF(AA29="","",VLOOKUP(AA29,List1678[],2,FALSE)))</f>
        <v/>
      </c>
      <c r="BY29" s="232" t="str">
        <f>IF(AB29="---","",IF(AB29="","",VLOOKUP(AB29,List1678[],2,FALSE)))</f>
        <v/>
      </c>
      <c r="BZ29" s="232" t="str">
        <f>IF(AC29="---","",IF(AC29="","",VLOOKUP(AC29,List1678[],2,FALSE)))</f>
        <v/>
      </c>
      <c r="CA29" s="232" t="str">
        <f>IF(AD29="---","",IF(AD29="","",VLOOKUP(AD29,List1678[],2,FALSE)))</f>
        <v/>
      </c>
      <c r="CB29" s="232" t="str">
        <f>IF(AE29="---","",IF(AE29="","",VLOOKUP(AE29,List1678[],2,FALSE)))</f>
        <v/>
      </c>
      <c r="CC29" s="232" t="str">
        <f>IF(AF29="---","",IF(AF29="","",VLOOKUP(AF29,List1678[],2,FALSE)))</f>
        <v/>
      </c>
      <c r="CD29" s="232" t="str">
        <f>IF(AG29="---","",IF(AG29="","",VLOOKUP(AG29,List1678[],2,FALSE)))</f>
        <v/>
      </c>
      <c r="CE29" s="232" t="str">
        <f>IF(AH29="---","",IF(AH29="","",VLOOKUP(AH29,List1678[],2,FALSE)))</f>
        <v/>
      </c>
      <c r="CF29" s="252" t="s">
        <v>165</v>
      </c>
      <c r="CG29" s="232" t="str">
        <f t="shared" si="15"/>
        <v>NA</v>
      </c>
      <c r="CH29" s="232" t="str">
        <f t="shared" si="5"/>
        <v>NA</v>
      </c>
      <c r="CI29" s="232" t="str">
        <f t="shared" si="6"/>
        <v>NA</v>
      </c>
      <c r="CJ29" s="232" t="str">
        <f t="shared" si="7"/>
        <v>NA</v>
      </c>
      <c r="CK29" s="232" t="str">
        <f t="shared" si="8"/>
        <v>NA</v>
      </c>
      <c r="CL29" s="232" t="str">
        <f t="shared" si="9"/>
        <v>NA</v>
      </c>
      <c r="CM29" s="232" t="str">
        <f t="shared" si="10"/>
        <v>NA</v>
      </c>
      <c r="CN29" s="232" t="str">
        <f t="shared" si="11"/>
        <v>NA</v>
      </c>
      <c r="CO29" s="232" t="str">
        <f t="shared" si="12"/>
        <v>NA</v>
      </c>
      <c r="CP29" s="232" t="str">
        <f t="shared" si="13"/>
        <v>NA</v>
      </c>
      <c r="CQ29" s="252" t="s">
        <v>165</v>
      </c>
      <c r="CR29" s="232" t="str">
        <f t="shared" si="16"/>
        <v>NA</v>
      </c>
      <c r="CS29" s="232" t="str">
        <f t="shared" si="18"/>
        <v>NA</v>
      </c>
      <c r="CT29" s="232" t="str">
        <f t="shared" si="18"/>
        <v>NA</v>
      </c>
      <c r="CU29" s="232" t="str">
        <f t="shared" si="18"/>
        <v>NA</v>
      </c>
      <c r="CV29" s="232" t="str">
        <f t="shared" si="18"/>
        <v>NA</v>
      </c>
      <c r="CW29" s="232" t="str">
        <f t="shared" si="18"/>
        <v>NA</v>
      </c>
      <c r="CX29" s="232" t="str">
        <f t="shared" si="18"/>
        <v>NA</v>
      </c>
      <c r="CY29" s="232" t="str">
        <f t="shared" si="18"/>
        <v>NA</v>
      </c>
      <c r="CZ29" s="232" t="str">
        <f t="shared" si="18"/>
        <v>NA</v>
      </c>
      <c r="DA29" s="232" t="str">
        <f t="shared" si="18"/>
        <v>NA</v>
      </c>
    </row>
    <row r="30" spans="2:105" s="8" customFormat="1" ht="13.9" customHeight="1">
      <c r="B30" s="387"/>
      <c r="C30" s="408"/>
      <c r="D30" s="409"/>
      <c r="E30" s="218" t="s">
        <v>273</v>
      </c>
      <c r="F30" s="218"/>
      <c r="G30" s="219"/>
      <c r="H30" s="203" t="s">
        <v>109</v>
      </c>
      <c r="I30" s="203" t="s">
        <v>109</v>
      </c>
      <c r="J30" s="203" t="s">
        <v>109</v>
      </c>
      <c r="K30" s="203" t="s">
        <v>109</v>
      </c>
      <c r="L30" s="36" t="s">
        <v>109</v>
      </c>
      <c r="M30" s="36" t="s">
        <v>109</v>
      </c>
      <c r="N30" s="36" t="s">
        <v>109</v>
      </c>
      <c r="O30" s="36" t="s">
        <v>109</v>
      </c>
      <c r="P30" s="36" t="s">
        <v>109</v>
      </c>
      <c r="Q30" s="36" t="s">
        <v>109</v>
      </c>
      <c r="R30" s="203" t="s">
        <v>109</v>
      </c>
      <c r="S30" s="1"/>
      <c r="T30" s="1"/>
      <c r="U30" s="1"/>
      <c r="V30" s="1"/>
      <c r="W30" s="1"/>
      <c r="X30" s="1"/>
      <c r="Y30" s="203" t="s">
        <v>109</v>
      </c>
      <c r="Z30" s="203" t="s">
        <v>109</v>
      </c>
      <c r="AA30" s="203" t="s">
        <v>109</v>
      </c>
      <c r="AB30" s="203" t="s">
        <v>109</v>
      </c>
      <c r="AC30" s="203" t="s">
        <v>109</v>
      </c>
      <c r="AD30" s="25" t="s">
        <v>109</v>
      </c>
      <c r="AE30" s="25" t="s">
        <v>109</v>
      </c>
      <c r="AF30" s="25" t="s">
        <v>109</v>
      </c>
      <c r="AG30" s="25" t="s">
        <v>109</v>
      </c>
      <c r="AH30" s="164" t="s">
        <v>109</v>
      </c>
      <c r="AK30" s="27" t="str">
        <f t="shared" si="20"/>
        <v/>
      </c>
      <c r="AL30" s="27" t="str">
        <f t="shared" si="20"/>
        <v/>
      </c>
      <c r="AM30" s="27" t="str">
        <f t="shared" si="20"/>
        <v/>
      </c>
      <c r="AN30" s="27" t="str">
        <f t="shared" si="20"/>
        <v/>
      </c>
      <c r="AO30" s="27" t="str">
        <f t="shared" si="20"/>
        <v/>
      </c>
      <c r="AP30" s="27" t="str">
        <f t="shared" si="19"/>
        <v/>
      </c>
      <c r="AQ30" s="27" t="str">
        <f t="shared" si="19"/>
        <v/>
      </c>
      <c r="AR30" s="27" t="str">
        <f t="shared" si="19"/>
        <v/>
      </c>
      <c r="AS30" s="27" t="str">
        <f t="shared" si="19"/>
        <v/>
      </c>
      <c r="AT30" s="27" t="str">
        <f t="shared" si="19"/>
        <v/>
      </c>
      <c r="AU30" s="1"/>
      <c r="AV30" s="28"/>
      <c r="AW30" s="232" t="s">
        <v>167</v>
      </c>
      <c r="AX30" s="232" t="str">
        <f t="shared" si="1"/>
        <v>---</v>
      </c>
      <c r="AY30" s="232" t="e">
        <f>VALUE(IF(AX30="---","",VLOOKUP(AX30,List1678[],2,FALSE)))</f>
        <v>#VALUE!</v>
      </c>
      <c r="AZ30" s="232" t="str">
        <f t="shared" si="2"/>
        <v>---</v>
      </c>
      <c r="BA30" s="232" t="e">
        <f>VALUE(IF(AZ30="---","",VLOOKUP(AZ30,List1678[],2,FALSE)))</f>
        <v>#VALUE!</v>
      </c>
      <c r="BB30" s="232" t="str">
        <f t="shared" si="3"/>
        <v>---</v>
      </c>
      <c r="BC30" s="232" t="str">
        <f t="shared" si="4"/>
        <v>---</v>
      </c>
      <c r="BD30" s="1"/>
      <c r="BE30" s="1"/>
      <c r="BF30" s="1"/>
      <c r="BG30" s="1"/>
      <c r="BH30" s="1"/>
      <c r="BI30" s="232" t="s">
        <v>167</v>
      </c>
      <c r="BJ30" s="232" t="str">
        <f>IF(H30="---","",IF(H30="","",(VLOOKUP(H30,List1678[],2,FALSE))))</f>
        <v/>
      </c>
      <c r="BK30" s="232" t="str">
        <f>IF(I30="---","",IF(I30="","",(VLOOKUP(I30,List1678[],2,FALSE))))</f>
        <v/>
      </c>
      <c r="BL30" s="232" t="str">
        <f>IF(J30="---","",IF(J30="","",(VLOOKUP(J30,List1678[],2,FALSE))))</f>
        <v/>
      </c>
      <c r="BM30" s="232" t="str">
        <f>IF(K30="---","",IF(K30="","",(VLOOKUP(K30,List1678[],2,FALSE))))</f>
        <v/>
      </c>
      <c r="BN30" s="232" t="str">
        <f>IF(L30="---","",IF(L30="","",(VLOOKUP(L30,List1678[],2,FALSE))))</f>
        <v/>
      </c>
      <c r="BO30" s="232" t="str">
        <f>IF(M30="---","",IF(M30="","",(VLOOKUP(M30,List1678[],2,FALSE))))</f>
        <v/>
      </c>
      <c r="BP30" s="232" t="str">
        <f>IF(N30="---","",IF(N30="","",(VLOOKUP(N30,List1678[],2,FALSE))))</f>
        <v/>
      </c>
      <c r="BQ30" s="232" t="str">
        <f>IF(O30="---","",IF(O30="","",(VLOOKUP(O30,List1678[],2,FALSE))))</f>
        <v/>
      </c>
      <c r="BR30" s="232" t="str">
        <f>IF(P30="---","",IF(P30="","",(VLOOKUP(P30,List1678[],2,FALSE))))</f>
        <v/>
      </c>
      <c r="BS30" s="232" t="str">
        <f>IF(Q30="---","",IF(Q30="","",(VLOOKUP(Q30,List1678[],2,FALSE))))</f>
        <v/>
      </c>
      <c r="BT30" s="232" t="str">
        <f>IF(R30="---","",IF(R30="","",(VLOOKUP(R30,List1678[],2,FALSE))))</f>
        <v/>
      </c>
      <c r="BU30" s="252" t="s">
        <v>167</v>
      </c>
      <c r="BV30" s="232" t="str">
        <f>IF(Y30="---","",IF(Y30="","",VLOOKUP(Y30,List1678[],2,FALSE)))</f>
        <v/>
      </c>
      <c r="BW30" s="232" t="str">
        <f>IF(Z30="---","",IF(Z30="","",VLOOKUP(Z30,List1678[],2,FALSE)))</f>
        <v/>
      </c>
      <c r="BX30" s="232" t="str">
        <f>IF(AA30="---","",IF(AA30="","",VLOOKUP(AA30,List1678[],2,FALSE)))</f>
        <v/>
      </c>
      <c r="BY30" s="232" t="str">
        <f>IF(AB30="---","",IF(AB30="","",VLOOKUP(AB30,List1678[],2,FALSE)))</f>
        <v/>
      </c>
      <c r="BZ30" s="232" t="str">
        <f>IF(AC30="---","",IF(AC30="","",VLOOKUP(AC30,List1678[],2,FALSE)))</f>
        <v/>
      </c>
      <c r="CA30" s="232" t="str">
        <f>IF(AD30="---","",IF(AD30="","",VLOOKUP(AD30,List1678[],2,FALSE)))</f>
        <v/>
      </c>
      <c r="CB30" s="232" t="str">
        <f>IF(AE30="---","",IF(AE30="","",VLOOKUP(AE30,List1678[],2,FALSE)))</f>
        <v/>
      </c>
      <c r="CC30" s="232" t="str">
        <f>IF(AF30="---","",IF(AF30="","",VLOOKUP(AF30,List1678[],2,FALSE)))</f>
        <v/>
      </c>
      <c r="CD30" s="232" t="str">
        <f>IF(AG30="---","",IF(AG30="","",VLOOKUP(AG30,List1678[],2,FALSE)))</f>
        <v/>
      </c>
      <c r="CE30" s="232" t="str">
        <f>IF(AH30="---","",IF(AH30="","",VLOOKUP(AH30,List1678[],2,FALSE)))</f>
        <v/>
      </c>
      <c r="CF30" s="252" t="s">
        <v>167</v>
      </c>
      <c r="CG30" s="232" t="str">
        <f t="shared" si="15"/>
        <v>NA</v>
      </c>
      <c r="CH30" s="232" t="str">
        <f t="shared" si="5"/>
        <v>NA</v>
      </c>
      <c r="CI30" s="232" t="str">
        <f t="shared" si="6"/>
        <v>NA</v>
      </c>
      <c r="CJ30" s="232" t="str">
        <f t="shared" si="7"/>
        <v>NA</v>
      </c>
      <c r="CK30" s="232" t="str">
        <f t="shared" si="8"/>
        <v>NA</v>
      </c>
      <c r="CL30" s="232" t="str">
        <f t="shared" si="9"/>
        <v>NA</v>
      </c>
      <c r="CM30" s="232" t="str">
        <f t="shared" si="10"/>
        <v>NA</v>
      </c>
      <c r="CN30" s="232" t="str">
        <f t="shared" si="11"/>
        <v>NA</v>
      </c>
      <c r="CO30" s="232" t="str">
        <f t="shared" si="12"/>
        <v>NA</v>
      </c>
      <c r="CP30" s="232" t="str">
        <f t="shared" si="13"/>
        <v>NA</v>
      </c>
      <c r="CQ30" s="252" t="s">
        <v>167</v>
      </c>
      <c r="CR30" s="232" t="str">
        <f t="shared" si="18"/>
        <v>NA</v>
      </c>
      <c r="CS30" s="232" t="str">
        <f t="shared" si="18"/>
        <v>NA</v>
      </c>
      <c r="CT30" s="232" t="str">
        <f t="shared" si="18"/>
        <v>NA</v>
      </c>
      <c r="CU30" s="232" t="str">
        <f t="shared" si="18"/>
        <v>NA</v>
      </c>
      <c r="CV30" s="232" t="str">
        <f t="shared" si="18"/>
        <v>NA</v>
      </c>
      <c r="CW30" s="232" t="str">
        <f t="shared" si="18"/>
        <v>NA</v>
      </c>
      <c r="CX30" s="232" t="str">
        <f t="shared" si="18"/>
        <v>NA</v>
      </c>
      <c r="CY30" s="232" t="str">
        <f t="shared" si="18"/>
        <v>NA</v>
      </c>
      <c r="CZ30" s="232" t="str">
        <f t="shared" si="18"/>
        <v>NA</v>
      </c>
      <c r="DA30" s="232" t="str">
        <f t="shared" si="18"/>
        <v>NA</v>
      </c>
    </row>
    <row r="31" spans="2:105" s="8" customFormat="1" ht="13.9" customHeight="1" thickBot="1">
      <c r="B31" s="410" t="s">
        <v>168</v>
      </c>
      <c r="C31" s="411"/>
      <c r="D31" s="411"/>
      <c r="E31" s="411"/>
      <c r="F31" s="411"/>
      <c r="G31" s="412"/>
      <c r="H31" s="204" t="str">
        <f>IF(COUNTIF(Year0Range,BE5)+COUNTIF(Year0Range,BE4)+COUNTIF(Year0Range,"*60")&gt;0,COUNTIF(Year0Range,BE4),"")</f>
        <v/>
      </c>
      <c r="I31" s="204" t="str">
        <f>IF(COUNTIF(Year1Range,BE4)+COUNTIF(Year1Range,BE5)+COUNTIF(Year1Range,"*60")&gt;0,COUNTIF(Year1Range,BE4),"")</f>
        <v/>
      </c>
      <c r="J31" s="204" t="str">
        <f>IF(COUNTIF(Year2Range,BE4)+COUNTIF(Year2Range,BE5)+COUNTIF(Year2Range,"*60")&gt;0,COUNTIF(Year2Range,BE4),"")</f>
        <v/>
      </c>
      <c r="K31" s="204" t="str">
        <f>IF(COUNTIF(Year3Range,BE4)+COUNTIF(Year3Range,BE5)+COUNTIF(Year3Range,"*60")&gt;0,COUNTIF(Year3Range,BE4),"")</f>
        <v/>
      </c>
      <c r="L31" s="204" t="str">
        <f>IF(COUNTIF(Year4Range,BE4)+COUNTIF(Year4Range,BE5)+COUNTIF(Year4Range,"*60")&gt;0,COUNTIF(Year4Range,BE4),"")</f>
        <v/>
      </c>
      <c r="M31" s="204" t="str">
        <f>IF(COUNTIF(Year5Range,BE4)+COUNTIF(Year5Range,BE5)+COUNTIF(Year5Range,"*60")&gt;0,COUNTIF(Year5Range,BE4),"")</f>
        <v/>
      </c>
      <c r="N31" s="204" t="str">
        <f>IF(COUNTIF(Year6Range,BE4)+COUNTIF(Year6Range,BE5)+COUNTIF(Year6Range,"*60")&gt;0,COUNTIF(Year6Range,BE4),"")</f>
        <v/>
      </c>
      <c r="O31" s="204" t="str">
        <f>IF(COUNTIF(Year7Range,BE4)+COUNTIF(Year7Range,BE5)+COUNTIF(Year7Range,"*60")&gt;0,COUNTIF(Year7Range,BE4),"")</f>
        <v/>
      </c>
      <c r="P31" s="204" t="str">
        <f>IF(COUNTIF(Year8Range,BE4)+COUNTIF(Year8Range,BE5)+COUNTIF(Year8Range,"*60")&gt;0,COUNTIF(Year8Range,BE4),"")</f>
        <v/>
      </c>
      <c r="Q31" s="204" t="str">
        <f>IF(COUNTIF(Year9Range,BE4)+COUNTIF(Year9Range,BE5)+COUNTIF(Year9Range,"*60")&gt;0,COUNTIF(Year9Range,BE4),"")</f>
        <v/>
      </c>
      <c r="R31" s="204" t="str">
        <f>IF(COUNTIF(Year10Range,BE4)+COUNTIF(Year10Range,BE5)+COUNTIF(Year10Range,"*60")&gt;0,COUNTIF(Year10Range,BE4),"")</f>
        <v/>
      </c>
      <c r="S31" s="1"/>
      <c r="T31" s="1"/>
      <c r="U31" s="1"/>
      <c r="V31" s="1"/>
      <c r="W31" s="1"/>
      <c r="X31" s="1"/>
      <c r="Y31" s="204" t="str">
        <f>IF(COUNTIF(Year1Expected,BE5)+COUNTIF(Year1Expected,BE4)+COUNTIF(Year1Expected,"*60")&gt;0,COUNTIF(Year1Expected,$BE$4),"")</f>
        <v/>
      </c>
      <c r="Z31" s="204" t="str">
        <f>IF(COUNTIF(Year2Expected,$BE$5)+COUNTIF(Year2Expected,$BE$4)+COUNTIF(Year2Expected,"*60")&gt;0,COUNTIF(Year2Expected,$BE$4),"")</f>
        <v/>
      </c>
      <c r="AA31" s="204" t="str">
        <f>IF(COUNTIF(Year3Expected,BE5)+COUNTIF(Year3Expected,BE4)+COUNTIF(Year3Expected,"*60")&gt;0,COUNTIF(Year3Expected,$BE$4),"")</f>
        <v/>
      </c>
      <c r="AB31" s="204" t="str">
        <f>IF(COUNTIF(Year4Expected,BE5)+COUNTIF(Year4Expected,BE4)+COUNTIF(Year4Expected,"*60")&gt;0,COUNTIF(Year4Expected,$BE$4),"")</f>
        <v/>
      </c>
      <c r="AC31" s="204" t="str">
        <f>IF(COUNTIF(Year5Expected,BE5)+COUNTIF(Year5Expected,BE4)+COUNTIF(Year5Expected,"*60")&gt;0,COUNTIF(Year5Expected,$BE$4),"")</f>
        <v/>
      </c>
      <c r="AD31" s="204" t="str">
        <f>IF(COUNTIF(Year6Expected,BE5)+COUNTIF(Year6Expected,BE4)+COUNTIF(Year6Expected,"*60")&gt;0,COUNTIF(Year6Expected,$BE$4),"")</f>
        <v/>
      </c>
      <c r="AE31" s="204" t="str">
        <f>IF(COUNTIF(Year7Expected,BE5)+COUNTIF(Year7Expected,BE4)+COUNTIF(Year7Expected,"*60")&gt;0,COUNTIF(Year7Expected,$BE$4),"")</f>
        <v/>
      </c>
      <c r="AF31" s="204" t="str">
        <f>IF(COUNTIF(Year8Expected,BE5)+COUNTIF(Year8Expected,BE4)+COUNTIF(Year8Expected,"*60")&gt;0,COUNTIF(Year8Expected,$BE$4),"")</f>
        <v/>
      </c>
      <c r="AG31" s="204" t="str">
        <f>IF(COUNTIF(Year9Expected,BE5)+COUNTIF(Year9Expected,BE4)+COUNTIF(Year9Expected,"*60")&gt;0,COUNTIF(Year9Expected,$BE$4),"")</f>
        <v/>
      </c>
      <c r="AH31" s="204" t="str">
        <f>IF(COUNTIF(Year10Expected,BE5)+COUNTIF(Year10Expected,BE4)+COUNTIF(Year10Expected,"*60")&gt;0,COUNTIF(Year10Expected,$BE$4),"")</f>
        <v/>
      </c>
      <c r="AK31" s="1"/>
      <c r="AL31" s="1"/>
      <c r="AM31" s="1"/>
      <c r="AN31" s="1"/>
      <c r="AO31" s="1"/>
      <c r="AP31" s="1"/>
      <c r="AQ31" s="1"/>
      <c r="AR31" s="1"/>
      <c r="AS31" s="1"/>
      <c r="AT31" s="1"/>
      <c r="AU31" s="1"/>
      <c r="AV31" s="1"/>
      <c r="AW31" s="1"/>
      <c r="AX31" s="1" t="e">
        <f>LOOKUP(2,1/(H34:R34&lt;&gt;""),H$2:R$2)</f>
        <v>#N/A</v>
      </c>
      <c r="AY31" s="1"/>
      <c r="AZ31" s="1" t="e">
        <f>AX31</f>
        <v>#N/A</v>
      </c>
      <c r="BA31" s="1"/>
      <c r="BB31" s="1"/>
      <c r="BC31" s="1"/>
      <c r="BD31" s="1"/>
      <c r="BE31" s="1"/>
      <c r="BF31" s="1"/>
      <c r="BG31" s="1"/>
      <c r="BH31" s="1"/>
      <c r="BI31" s="233" t="s">
        <v>169</v>
      </c>
      <c r="BJ31" s="234">
        <f t="shared" ref="BJ31:BT31" si="21">COUNTIF(BJ3:BJ30,1)</f>
        <v>0</v>
      </c>
      <c r="BK31" s="234">
        <f t="shared" si="21"/>
        <v>0</v>
      </c>
      <c r="BL31" s="234">
        <f t="shared" si="21"/>
        <v>0</v>
      </c>
      <c r="BM31" s="234">
        <f t="shared" si="21"/>
        <v>0</v>
      </c>
      <c r="BN31" s="234">
        <f t="shared" si="21"/>
        <v>0</v>
      </c>
      <c r="BO31" s="234">
        <f t="shared" si="21"/>
        <v>0</v>
      </c>
      <c r="BP31" s="234">
        <f t="shared" si="21"/>
        <v>0</v>
      </c>
      <c r="BQ31" s="234">
        <f t="shared" si="21"/>
        <v>0</v>
      </c>
      <c r="BR31" s="234">
        <f t="shared" si="21"/>
        <v>0</v>
      </c>
      <c r="BS31" s="234">
        <f t="shared" si="21"/>
        <v>0</v>
      </c>
      <c r="BT31" s="234">
        <f t="shared" si="21"/>
        <v>0</v>
      </c>
      <c r="BU31" s="233" t="s">
        <v>169</v>
      </c>
      <c r="BV31" s="235">
        <f t="shared" ref="BV31:CE31" si="22">COUNTIF(BV3:BV30,1)</f>
        <v>0</v>
      </c>
      <c r="BW31" s="235">
        <f t="shared" si="22"/>
        <v>0</v>
      </c>
      <c r="BX31" s="235">
        <f t="shared" si="22"/>
        <v>0</v>
      </c>
      <c r="BY31" s="235">
        <f t="shared" si="22"/>
        <v>0</v>
      </c>
      <c r="BZ31" s="235">
        <f t="shared" si="22"/>
        <v>0</v>
      </c>
      <c r="CA31" s="235">
        <f t="shared" si="22"/>
        <v>0</v>
      </c>
      <c r="CB31" s="235">
        <f t="shared" si="22"/>
        <v>0</v>
      </c>
      <c r="CC31" s="235">
        <f t="shared" si="22"/>
        <v>0</v>
      </c>
      <c r="CD31" s="235">
        <f t="shared" si="22"/>
        <v>0</v>
      </c>
      <c r="CE31" s="235">
        <f t="shared" si="22"/>
        <v>0</v>
      </c>
      <c r="CF31" s="244" t="s">
        <v>274</v>
      </c>
      <c r="CG31" s="30">
        <f>COUNTIF(CG3:CG30,1.1)+COUNTIF(CG3:CG30,1)</f>
        <v>0</v>
      </c>
      <c r="CH31" s="30">
        <f>COUNTIF(CH3:CH30,1.1)+COUNTIF(CH3:CH30,1)</f>
        <v>0</v>
      </c>
      <c r="CI31" s="30">
        <f t="shared" ref="CI31:CP31" si="23">COUNTIF(CI3:CI30,1.1)+COUNTIF(CI3:CI30,1)</f>
        <v>0</v>
      </c>
      <c r="CJ31" s="30">
        <f t="shared" si="23"/>
        <v>0</v>
      </c>
      <c r="CK31" s="30">
        <f t="shared" si="23"/>
        <v>0</v>
      </c>
      <c r="CL31" s="30">
        <f t="shared" si="23"/>
        <v>0</v>
      </c>
      <c r="CM31" s="30">
        <f t="shared" si="23"/>
        <v>0</v>
      </c>
      <c r="CN31" s="30">
        <f t="shared" si="23"/>
        <v>0</v>
      </c>
      <c r="CO31" s="30">
        <f t="shared" si="23"/>
        <v>0</v>
      </c>
      <c r="CP31" s="30">
        <f t="shared" si="23"/>
        <v>0</v>
      </c>
      <c r="CQ31" s="236" t="s">
        <v>275</v>
      </c>
      <c r="CR31" s="237">
        <f>COUNTIF(CR3:CR30,"Achieved")</f>
        <v>0</v>
      </c>
      <c r="CS31" s="237">
        <f t="shared" ref="CS31:DA31" si="24">COUNTIF(CS3:CS30,"Achieved")</f>
        <v>0</v>
      </c>
      <c r="CT31" s="237">
        <f t="shared" si="24"/>
        <v>0</v>
      </c>
      <c r="CU31" s="237">
        <f t="shared" si="24"/>
        <v>0</v>
      </c>
      <c r="CV31" s="237">
        <f t="shared" si="24"/>
        <v>0</v>
      </c>
      <c r="CW31" s="237">
        <f t="shared" si="24"/>
        <v>0</v>
      </c>
      <c r="CX31" s="237">
        <f t="shared" si="24"/>
        <v>0</v>
      </c>
      <c r="CY31" s="237">
        <f>COUNTIF(CY3:CY30,"Achieved")</f>
        <v>0</v>
      </c>
      <c r="CZ31" s="237">
        <f t="shared" si="24"/>
        <v>0</v>
      </c>
      <c r="DA31" s="237">
        <f t="shared" si="24"/>
        <v>0</v>
      </c>
    </row>
    <row r="32" spans="2:105" s="8" customFormat="1" ht="13.9" customHeight="1" thickBot="1">
      <c r="B32" s="410" t="s">
        <v>170</v>
      </c>
      <c r="C32" s="411"/>
      <c r="D32" s="411"/>
      <c r="E32" s="411"/>
      <c r="F32" s="411"/>
      <c r="G32" s="412"/>
      <c r="H32" s="204" t="str">
        <f>IF(COUNTIF(Year0Range,BE5)+COUNTIF(Year0Range,BE4)+COUNTIF(Year0Range,"*60")&gt;0,COUNTIF(Year0Range,BE5),"")</f>
        <v/>
      </c>
      <c r="I32" s="205" t="str">
        <f>IF(COUNTIF(Year1Range,BE4)+COUNTIF(Year1Range,BE5)+COUNTIF(Year1Range,"*60")&gt;0,COUNTIF(Year1Range,BE5),"")</f>
        <v/>
      </c>
      <c r="J32" s="205" t="str">
        <f>IF(COUNTIF(Year2Range,BE5)+COUNTIF(Year2Range,BE4)+COUNTIF(Year2Range,"*60")&gt;0,COUNTIF(Year2Range,BE5),"")</f>
        <v/>
      </c>
      <c r="K32" s="205" t="str">
        <f>IF(COUNTIF(Year3Range,BE4)+COUNTIF(Year3Range,BE5)+COUNTIF(Year3Range,"*60")&gt;0,COUNTIF(Year3Range,BE5),"")</f>
        <v/>
      </c>
      <c r="L32" s="205" t="str">
        <f>IF(COUNTIF(Year4Range,BE4)+COUNTIF(Year4Range,BE5)+COUNTIF(Year4Range,"*60")&gt;0,COUNTIF(Year4Range,BE5),"")</f>
        <v/>
      </c>
      <c r="M32" s="205" t="str">
        <f>IF(COUNTIF(Year5Range,BE5)+COUNTIF(Year5Range,BE4)+COUNTIF(Year5Range,"*60")&gt;0,COUNTIF(Year5Range,BE5),"")</f>
        <v/>
      </c>
      <c r="N32" s="205" t="str">
        <f>IF(COUNTIF(Year6Range,BE4)+COUNTIF(Year6Range,BE5)+COUNTIF(Year6Range,"*60")&gt;0,COUNTIF(Year6Range,BE5),"")</f>
        <v/>
      </c>
      <c r="O32" s="205" t="str">
        <f>IF(COUNTIF(Year7Range,BE4)+COUNTIF(Year7Range,BE5)+COUNTIF(Year7Range,"*60")&gt;0,COUNTIF(Year7Range,BE5),"")</f>
        <v/>
      </c>
      <c r="P32" s="205" t="str">
        <f>IF(COUNTIF(Year8Range,BE4)+COUNTIF(Year8Range,BE5)+COUNTIF(Year8Range,"*60")&gt;0,COUNTIF(Year8Range,BE5),"")</f>
        <v/>
      </c>
      <c r="Q32" s="205" t="str">
        <f>IF(COUNTIF(Year9Range,BE4)+COUNTIF(Year9Range,BE5)+COUNTIF(Year9Range,"*60")&gt;0,COUNTIF(Year9Range,BE5),"")</f>
        <v/>
      </c>
      <c r="R32" s="205" t="str">
        <f>IF(COUNTIF(Year10Range,BE5)+COUNTIF(Year10Range,BE5)+COUNTIF(Year10Range,"*60")&gt;0,COUNTIF(Year10Range,BE5),"")</f>
        <v/>
      </c>
      <c r="S32" s="1"/>
      <c r="T32" s="1"/>
      <c r="U32" s="1"/>
      <c r="V32" s="1"/>
      <c r="W32" s="1"/>
      <c r="X32" s="1"/>
      <c r="Y32" s="204" t="str">
        <f>IF(COUNTIF(Year1Expected,BE5)+COUNTIF(Year1Expected,BE4)+COUNTIF(Year1Expected,"*60")&gt;0,COUNTIF(Year1Expected,$BE$5),"")</f>
        <v/>
      </c>
      <c r="Z32" s="204" t="str">
        <f>IF(COUNTIF(Year2Expected,$BE$5)+COUNTIF(Year2Expected,$BE$4)+COUNTIF(Year2Expected,"*60")&gt;0,COUNTIF(Year2Expected,$BE$5),"")</f>
        <v/>
      </c>
      <c r="AA32" s="204" t="str">
        <f>IF(COUNTIF(Year3Expected,BE5)+COUNTIF(Year3Expected,BE4)+COUNTIF(Year3Expected,"*60")&gt;0,COUNTIF(Year3Expected,$BE$5),"")</f>
        <v/>
      </c>
      <c r="AB32" s="204" t="str">
        <f>IF(COUNTIF(Year4Expected,BE5)+COUNTIF(Year4Expected,BE4)+COUNTIF(Year4Expected,"*60")&gt;0,COUNTIF(Year4Expected,$BE$5),"")</f>
        <v/>
      </c>
      <c r="AC32" s="204" t="str">
        <f>IF(COUNTIF(Year5Expected,BE5)+COUNTIF(Year5Expected,BE4)+COUNTIF(Year5Expected,"*60")&gt;0,COUNTIF(Year5Expected,$BE$5),"")</f>
        <v/>
      </c>
      <c r="AD32" s="204" t="str">
        <f>IF(COUNTIF(Year6Expected,BE5)+COUNTIF(Year6Expected,BE4)+COUNTIF(Year6Expected,"*60")&gt;0,COUNTIF(Year6Expected,$BE$5),"")</f>
        <v/>
      </c>
      <c r="AE32" s="204" t="str">
        <f>IF(COUNTIF(Year7Expected,BE5)+COUNTIF(Year7Expected,BE4)+COUNTIF(Year7Expected,"*60")&gt;0,COUNTIF(Year7Expected,$BE$5),"")</f>
        <v/>
      </c>
      <c r="AF32" s="204" t="str">
        <f>IF(COUNTIF(Year8Expected,BE5)+COUNTIF(Year8Expected,BE4)+COUNTIF(Year8Expected,"*60")&gt;0,COUNTIF(Year8Expected,$BE$5),"")</f>
        <v/>
      </c>
      <c r="AG32" s="204" t="str">
        <f>IF(COUNTIF(Year9Expected,BE5)+COUNTIF(Year9Expected,BE4)+COUNTIF(Year9Expected,"*60")&gt;0,COUNTIF(Year9Expected,$BE$5),"")</f>
        <v/>
      </c>
      <c r="AH32" s="204" t="str">
        <f>IF(COUNTIF(Year10Expected,BE5)+COUNTIF(Year10Expected,BE4)+COUNTIF(Year10Expected,"*60")&gt;0,COUNTIF(Year10Expected,$BE$5),"")</f>
        <v/>
      </c>
      <c r="AK32" s="1"/>
      <c r="AL32" s="1"/>
      <c r="AM32" s="1"/>
      <c r="AN32" s="1"/>
      <c r="AO32" s="1"/>
      <c r="AP32" s="1"/>
      <c r="AQ32" s="1"/>
      <c r="AR32" s="1"/>
      <c r="AS32" s="1"/>
      <c r="AT32" s="1"/>
      <c r="AU32" s="1"/>
      <c r="AV32" s="1"/>
      <c r="AW32" s="1"/>
      <c r="AX32" s="1"/>
      <c r="AY32" s="1"/>
      <c r="AZ32" s="1"/>
      <c r="BA32" s="1"/>
      <c r="BB32" s="1"/>
      <c r="BC32" s="1"/>
      <c r="BD32" s="1"/>
      <c r="BE32" s="1"/>
      <c r="BF32" s="1"/>
      <c r="BG32" s="1"/>
      <c r="BH32" s="1"/>
      <c r="BI32" s="233" t="s">
        <v>171</v>
      </c>
      <c r="BJ32" s="234">
        <f t="shared" ref="BJ32:BT32" si="25">COUNTIF(BJ3:BJ30,0.5)</f>
        <v>0</v>
      </c>
      <c r="BK32" s="234">
        <f t="shared" si="25"/>
        <v>0</v>
      </c>
      <c r="BL32" s="234">
        <f t="shared" si="25"/>
        <v>0</v>
      </c>
      <c r="BM32" s="234">
        <f t="shared" si="25"/>
        <v>0</v>
      </c>
      <c r="BN32" s="234">
        <f t="shared" si="25"/>
        <v>0</v>
      </c>
      <c r="BO32" s="234">
        <f t="shared" si="25"/>
        <v>0</v>
      </c>
      <c r="BP32" s="234">
        <f t="shared" si="25"/>
        <v>0</v>
      </c>
      <c r="BQ32" s="234">
        <f t="shared" si="25"/>
        <v>0</v>
      </c>
      <c r="BR32" s="234">
        <f t="shared" si="25"/>
        <v>0</v>
      </c>
      <c r="BS32" s="234">
        <f t="shared" si="25"/>
        <v>0</v>
      </c>
      <c r="BT32" s="234">
        <f t="shared" si="25"/>
        <v>0</v>
      </c>
      <c r="BU32" s="233" t="s">
        <v>171</v>
      </c>
      <c r="BV32" s="235">
        <f t="shared" ref="BV32:CE32" si="26">COUNTIF(BV3:BV30,0.5)</f>
        <v>0</v>
      </c>
      <c r="BW32" s="235">
        <f t="shared" si="26"/>
        <v>0</v>
      </c>
      <c r="BX32" s="235">
        <f t="shared" si="26"/>
        <v>0</v>
      </c>
      <c r="BY32" s="235">
        <f t="shared" si="26"/>
        <v>0</v>
      </c>
      <c r="BZ32" s="235">
        <f t="shared" si="26"/>
        <v>0</v>
      </c>
      <c r="CA32" s="235">
        <f t="shared" si="26"/>
        <v>0</v>
      </c>
      <c r="CB32" s="235">
        <f t="shared" si="26"/>
        <v>0</v>
      </c>
      <c r="CC32" s="235">
        <f t="shared" si="26"/>
        <v>0</v>
      </c>
      <c r="CD32" s="235">
        <f t="shared" si="26"/>
        <v>0</v>
      </c>
      <c r="CE32" s="235">
        <f t="shared" si="26"/>
        <v>0</v>
      </c>
      <c r="CF32" s="244" t="s">
        <v>276</v>
      </c>
      <c r="CG32" s="30" t="str" cm="1">
        <f t="array" ref="CG32">_xlfn.TEXTJOIN(", ", TRUE, IF((CG3:CG30=1.1) + (CG3:CG30=1), $CF$3:$CF$30, ""))</f>
        <v/>
      </c>
      <c r="CH32" s="30" t="str" cm="1">
        <f t="array" ref="CH32">_xlfn.TEXTJOIN(", ", TRUE, IF((CH3:CH30=1.1) + (CH3:CH30=1), $CF$3:$CF$30, ""))</f>
        <v/>
      </c>
      <c r="CI32" s="30" t="str" cm="1">
        <f t="array" ref="CI32">_xlfn.TEXTJOIN(", ", TRUE, IF((CI3:CI30=1.1) + (CI3:CI30=1), $CF$3:$CF$30, ""))</f>
        <v/>
      </c>
      <c r="CJ32" s="30" t="str" cm="1">
        <f t="array" ref="CJ32">_xlfn.TEXTJOIN(", ", TRUE, IF((CJ3:CJ30=1.1) + (CJ3:CJ30=1), $CF$3:$CF$30, ""))</f>
        <v/>
      </c>
      <c r="CK32" s="30" t="str" cm="1">
        <f t="array" ref="CK32">_xlfn.TEXTJOIN(", ", TRUE, IF((CK3:CK30=1.1) + (CK3:CK30=1), $CF$3:$CF$30, ""))</f>
        <v/>
      </c>
      <c r="CL32" s="30" t="str" cm="1">
        <f t="array" ref="CL32">_xlfn.TEXTJOIN(", ", TRUE, IF((CL3:CL30=1.1) + (CL3:CL30=1), $CF$3:$CF$30, ""))</f>
        <v/>
      </c>
      <c r="CM32" s="30" t="str" cm="1">
        <f t="array" ref="CM32">_xlfn.TEXTJOIN(", ", TRUE, IF((CM3:CM30=1.1) + (CM3:CM30=1), $CF$3:$CF$30, ""))</f>
        <v/>
      </c>
      <c r="CN32" s="30" t="str" cm="1">
        <f t="array" ref="CN32">_xlfn.TEXTJOIN(", ", TRUE, IF((CN3:CN30=1.1) + (CN3:CN30=1), $CF$3:$CF$30, ""))</f>
        <v/>
      </c>
      <c r="CO32" s="30" t="str" cm="1">
        <f t="array" ref="CO32">_xlfn.TEXTJOIN(", ", TRUE, IF((CO3:CO30=1.1) + (CO3:CO30=1), $CF$3:$CF$30, ""))</f>
        <v/>
      </c>
      <c r="CP32" s="30" t="str" cm="1">
        <f t="array" ref="CP32">_xlfn.TEXTJOIN(", ", TRUE, IF((CP3:CP30=1.1) + (CP3:CP30=1), $CF$3:$CF$30, ""))</f>
        <v/>
      </c>
      <c r="CQ32" s="236" t="s">
        <v>277</v>
      </c>
      <c r="CR32" s="237">
        <f>COUNTIF(CR3:CR30,"Not Achieved")</f>
        <v>0</v>
      </c>
      <c r="CS32" s="237">
        <f t="shared" ref="CS32:DA32" si="27">COUNTIF(CS3:CS30,"Not Achieved")</f>
        <v>0</v>
      </c>
      <c r="CT32" s="237">
        <f t="shared" si="27"/>
        <v>0</v>
      </c>
      <c r="CU32" s="237">
        <f t="shared" si="27"/>
        <v>0</v>
      </c>
      <c r="CV32" s="237">
        <f t="shared" si="27"/>
        <v>0</v>
      </c>
      <c r="CW32" s="237">
        <f t="shared" si="27"/>
        <v>0</v>
      </c>
      <c r="CX32" s="237">
        <f>COUNTIF(CX3:CX30,"Not Achieved")</f>
        <v>0</v>
      </c>
      <c r="CY32" s="237">
        <f t="shared" si="27"/>
        <v>0</v>
      </c>
      <c r="CZ32" s="237">
        <f t="shared" si="27"/>
        <v>0</v>
      </c>
      <c r="DA32" s="237">
        <f t="shared" si="27"/>
        <v>0</v>
      </c>
    </row>
    <row r="33" spans="2:105" ht="13.9" customHeight="1" thickBot="1">
      <c r="B33" s="410" t="s">
        <v>172</v>
      </c>
      <c r="C33" s="411"/>
      <c r="D33" s="411"/>
      <c r="E33" s="411"/>
      <c r="F33" s="411"/>
      <c r="G33" s="412"/>
      <c r="H33" s="204" t="str">
        <f>IF(COUNTIF(Year0Range,BE5)+COUNTIF(Year0Range,BE4)+COUNTIF(Year0Range,"*60")&gt;0,COUNTIF(Year0Range,"*60"),"")</f>
        <v/>
      </c>
      <c r="I33" s="205" t="str">
        <f>IF(COUNTIF(Year1Range,BE4)+COUNTIF(Year1Range,BE5)+COUNTIF(Year1Range,"*60")&gt;0,COUNTIF(Year1Range,"*60"),"")</f>
        <v/>
      </c>
      <c r="J33" s="205" t="str">
        <f>IF(COUNTIF(Year2Range,BE5)+COUNTIF(Year2Range,BE4)+COUNTIF(Year2Range,"*60")&gt;0,COUNTIF(Year2Range,"*60"),"")</f>
        <v/>
      </c>
      <c r="K33" s="205" t="str">
        <f>IF(COUNTIF(Year3Range,BE4)+COUNTIF(Year3Range,BE5)+COUNTIF(Year3Range,"*60")&gt;0,COUNTIF(Year3Range,"*60"),"")</f>
        <v/>
      </c>
      <c r="L33" s="205" t="str">
        <f>IF(COUNTIF(Year4Range,BE4)+COUNTIF(Year4Range,BE5)+COUNTIF(Year4Range,"*60")&gt;0,COUNTIF(Year4Range,"*60"),"")</f>
        <v/>
      </c>
      <c r="M33" s="205" t="str">
        <f>IF(COUNTIF(Year5Range,BE4)+COUNTIF(Year5Range,BE5)+COUNTIF(Year5Range,"*60")&gt;0,COUNTIF(Year5Range,"*60"),"")</f>
        <v/>
      </c>
      <c r="N33" s="205" t="str">
        <f>IF(COUNTIF(Year6Range,BE4)+COUNTIF(Year6Range,BE5)+COUNTIF(Year6Range,"*60")&gt;0,COUNTIF(Year6Range,"*60"),"")</f>
        <v/>
      </c>
      <c r="O33" s="205" t="str">
        <f>IF(COUNTIF(Year7Range,BE4)+COUNTIF(Year7Range,BE5)+COUNTIF(Year7Range,"*60")&gt;0,COUNTIF(Year7Range,"*60"),"")</f>
        <v/>
      </c>
      <c r="P33" s="205" t="str">
        <f>IF(COUNTIF(Year8Range,BE4)+COUNTIF(Year8Range,BE5)+COUNTIF(Year8Range,"*60")&gt;0,COUNTIF(Year8Range,"*60"),"")</f>
        <v/>
      </c>
      <c r="Q33" s="205" t="str">
        <f>IF(COUNTIF(Year9Range,BE4)+COUNTIF(Year9Range,BE5)+COUNTIF(Year9Range,"*60")&gt;0,COUNTIF(Year9Range,"*60"),"")</f>
        <v/>
      </c>
      <c r="R33" s="205" t="str">
        <f>IF(COUNTIF(Year10Range,BN4)+COUNTIF(Year10Range,BE5)+COUNTIF(Year10Range,"*60")&gt;0,COUNTIF(Year10Range,"*60"),"")</f>
        <v/>
      </c>
      <c r="Y33" s="204" t="str">
        <f>IF(COUNTIF(Year1Expected,BE5)+COUNTIF(Year1Expected,BE4)+COUNTIF(Year1Expected,"*60")&gt;0,COUNTIF(Year1Expected,"*60"),"")</f>
        <v/>
      </c>
      <c r="Z33" s="204" t="str">
        <f>IF(COUNTIF(Year2Expected,$BE$5)+COUNTIF(Year2Expected,$BE$4)+COUNTIF(Year2Expected,"*60")&gt;0,COUNTIF(Year2Expected,"*60"),"")</f>
        <v/>
      </c>
      <c r="AA33" s="204" t="str">
        <f>IF(COUNTIF(Year3Expected,BE5)+COUNTIF(Year3Expected,BE4)+COUNTIF(Year3Expected,"*60")&gt;0,COUNTIF(Year3Expected,"*60"),"")</f>
        <v/>
      </c>
      <c r="AB33" s="204" t="str">
        <f>IF(COUNTIF(Year4Expected,BE5)+COUNTIF(Year4Expected,BE4)+COUNTIF(Year4Expected,"*60")&gt;0,COUNTIF(Year4Expected,"*60"),"")</f>
        <v/>
      </c>
      <c r="AC33" s="204" t="str">
        <f>IF(COUNTIF(Year5Expected,BE5)+COUNTIF(Year5Expected,BE4)+COUNTIF(Year5Expected,"*60")&gt;0,COUNTIF(Year5Expected,"*60"),"")</f>
        <v/>
      </c>
      <c r="AD33" s="204" t="str">
        <f>IF(COUNTIF(Year6Expected,BE5)+COUNTIF(Year6Expected,BE4)+COUNTIF(Year6Expected,"*60")&gt;0,COUNTIF(Year6Expected,"*60"),"")</f>
        <v/>
      </c>
      <c r="AE33" s="204" t="str">
        <f>IF(COUNTIF(Year7Expected,BE5)+COUNTIF(Year7Expected,BE4)+COUNTIF(Year7Expected,"*60")&gt;0,COUNTIF(Year7Expected,"*60"),"")</f>
        <v/>
      </c>
      <c r="AF33" s="204" t="str">
        <f>IF(COUNTIF(Year8Expected,BE5)+COUNTIF(Year8Expected,BE4)+COUNTIF(Year8Expected,"*60")&gt;0,COUNTIF(Year8Expected,"*60"),"")</f>
        <v/>
      </c>
      <c r="AG33" s="204" t="str">
        <f>IF(COUNTIF(Year9Expected,BE5)+COUNTIF(Year9Expected,BE4)+COUNTIF(Year9Expected,"*60")&gt;0,COUNTIF(Year9Expected,"*60"),"")</f>
        <v/>
      </c>
      <c r="AH33" s="204" t="str">
        <f>IF(COUNTIF(Year10Expected,BE5)+COUNTIF(Year10Expected,BE4)+COUNTIF(Year10Expected,"*60")&gt;0,COUNTIF(Year10Expected,"*60"),"")</f>
        <v/>
      </c>
      <c r="BI33" s="233" t="s">
        <v>173</v>
      </c>
      <c r="BJ33" s="234">
        <f t="shared" ref="BJ33:BT33" si="28">COUNTIF(BJ3:BJ30,0)</f>
        <v>0</v>
      </c>
      <c r="BK33" s="234">
        <f t="shared" si="28"/>
        <v>0</v>
      </c>
      <c r="BL33" s="234">
        <f t="shared" si="28"/>
        <v>0</v>
      </c>
      <c r="BM33" s="234">
        <f t="shared" si="28"/>
        <v>0</v>
      </c>
      <c r="BN33" s="234">
        <f t="shared" si="28"/>
        <v>0</v>
      </c>
      <c r="BO33" s="234">
        <f t="shared" si="28"/>
        <v>0</v>
      </c>
      <c r="BP33" s="234">
        <f t="shared" si="28"/>
        <v>0</v>
      </c>
      <c r="BQ33" s="234">
        <f t="shared" si="28"/>
        <v>0</v>
      </c>
      <c r="BR33" s="234">
        <f t="shared" si="28"/>
        <v>0</v>
      </c>
      <c r="BS33" s="234">
        <f t="shared" si="28"/>
        <v>0</v>
      </c>
      <c r="BT33" s="234">
        <f t="shared" si="28"/>
        <v>0</v>
      </c>
      <c r="BU33" s="233" t="s">
        <v>173</v>
      </c>
      <c r="BV33" s="235">
        <f t="shared" ref="BV33:CE33" si="29">COUNTIF(BV3:BV30,0)</f>
        <v>0</v>
      </c>
      <c r="BW33" s="235">
        <f t="shared" si="29"/>
        <v>0</v>
      </c>
      <c r="BX33" s="235">
        <f t="shared" si="29"/>
        <v>0</v>
      </c>
      <c r="BY33" s="235">
        <f t="shared" si="29"/>
        <v>0</v>
      </c>
      <c r="BZ33" s="235">
        <f t="shared" si="29"/>
        <v>0</v>
      </c>
      <c r="CA33" s="235">
        <f t="shared" si="29"/>
        <v>0</v>
      </c>
      <c r="CB33" s="235">
        <f t="shared" si="29"/>
        <v>0</v>
      </c>
      <c r="CC33" s="235">
        <f t="shared" si="29"/>
        <v>0</v>
      </c>
      <c r="CD33" s="235">
        <f t="shared" si="29"/>
        <v>0</v>
      </c>
      <c r="CE33" s="235">
        <f t="shared" si="29"/>
        <v>0</v>
      </c>
      <c r="CF33" s="244" t="s">
        <v>278</v>
      </c>
      <c r="CG33" s="30" t="str" cm="1">
        <f t="array" ref="CG33">_xlfn.TEXTJOIN(", ", TRUE, IF((CG3:CG30=1.1) + (CG3:CG30=0.1),  $CF$3:$CF$30, ""))</f>
        <v/>
      </c>
      <c r="CH33" s="245" t="str" cm="1">
        <f t="array" ref="CH33">_xlfn.TEXTJOIN(", ", TRUE, IF((CH3:CH30=1.1) + (CH3:CH30=0.1),  $CF$3:$CF$30, ""))</f>
        <v/>
      </c>
      <c r="CI33" s="245" t="str" cm="1">
        <f t="array" ref="CI33">_xlfn.TEXTJOIN(", ", TRUE, IF((CI3:CI30=1.1) + (CI3:CI30=0.1),  $CF$3:$CF$30, ""))</f>
        <v/>
      </c>
      <c r="CJ33" s="245" t="str" cm="1">
        <f t="array" ref="CJ33">_xlfn.TEXTJOIN(", ", TRUE, IF((CJ3:CJ30=1.1) + (CJ3:CJ30=0.1),  $CF$3:$CF$30, ""))</f>
        <v/>
      </c>
      <c r="CK33" s="245" t="str" cm="1">
        <f t="array" ref="CK33">_xlfn.TEXTJOIN(", ", TRUE, IF((CK3:CK30=1.1) + (CK3:CK30=0.1),  $CF$3:$CF$30, ""))</f>
        <v/>
      </c>
      <c r="CL33" s="245" t="str" cm="1">
        <f t="array" ref="CL33">_xlfn.TEXTJOIN(", ", TRUE, IF((CL3:CL30=1.1) + (CL3:CL30=0.1),  $CF$3:$CF$30, ""))</f>
        <v/>
      </c>
      <c r="CM33" s="245" t="str" cm="1">
        <f t="array" ref="CM33">_xlfn.TEXTJOIN(", ", TRUE, IF((CM3:CM30=1.1) + (CM3:CM30=0.1),  $CF$3:$CF$30, ""))</f>
        <v/>
      </c>
      <c r="CN33" s="245" t="str" cm="1">
        <f t="array" ref="CN33">_xlfn.TEXTJOIN(", ", TRUE, IF((CN3:CN30=1.1) + (CN3:CN30=0.1),  $CF$3:$CF$30, ""))</f>
        <v/>
      </c>
      <c r="CO33" s="245" t="str" cm="1">
        <f t="array" ref="CO33">_xlfn.TEXTJOIN(", ", TRUE, IF((CO3:CO30=1.1) + (CO3:CO30=0.1),  $CF$3:$CF$30, ""))</f>
        <v/>
      </c>
      <c r="CP33" s="245" t="str" cm="1">
        <f t="array" ref="CP33">_xlfn.TEXTJOIN(", ", TRUE, IF((CP3:CP30=1.1) + (CP3:CP30=0.1),  $CF$3:$CF$30, ""))</f>
        <v/>
      </c>
      <c r="CQ33" s="238" t="s">
        <v>279</v>
      </c>
      <c r="CR33" s="237">
        <f>COUNTIF(CG3:CG30,1.1)+COUNTIF(CG3:CG30,0.1)</f>
        <v>0</v>
      </c>
      <c r="CS33" s="237">
        <f t="shared" ref="CS33:DA33" si="30">COUNTIF(CH3:CH30,1.1)+COUNTIF(CH3:CH30,0.1)</f>
        <v>0</v>
      </c>
      <c r="CT33" s="237">
        <f t="shared" si="30"/>
        <v>0</v>
      </c>
      <c r="CU33" s="237">
        <f t="shared" si="30"/>
        <v>0</v>
      </c>
      <c r="CV33" s="237">
        <f t="shared" si="30"/>
        <v>0</v>
      </c>
      <c r="CW33" s="237">
        <f t="shared" si="30"/>
        <v>0</v>
      </c>
      <c r="CX33" s="237">
        <f>COUNTIF(CM3:CM30,1.1)+COUNTIF(CM3:CM30,0.1)</f>
        <v>0</v>
      </c>
      <c r="CY33" s="237">
        <f t="shared" si="30"/>
        <v>0</v>
      </c>
      <c r="CZ33" s="237">
        <f t="shared" si="30"/>
        <v>0</v>
      </c>
      <c r="DA33" s="237">
        <f t="shared" si="30"/>
        <v>0</v>
      </c>
    </row>
    <row r="34" spans="2:105" ht="13.9" customHeight="1" thickBot="1">
      <c r="B34" s="353" t="s">
        <v>174</v>
      </c>
      <c r="C34" s="354"/>
      <c r="D34" s="354"/>
      <c r="E34" s="354"/>
      <c r="F34" s="355"/>
      <c r="G34" s="191"/>
      <c r="H34" s="40" t="str">
        <f t="shared" ref="H34:R34" si="31">IF(ISERROR(AVERAGE(BJ24:BJ30,BJ12:BJ23, BJ3:BJ11)),"",AVERAGE(BJ24:BJ30,BJ12:BJ23, BJ3:BJ11))</f>
        <v/>
      </c>
      <c r="I34" s="40" t="str">
        <f t="shared" si="31"/>
        <v/>
      </c>
      <c r="J34" s="40" t="str">
        <f t="shared" si="31"/>
        <v/>
      </c>
      <c r="K34" s="40" t="str">
        <f t="shared" si="31"/>
        <v/>
      </c>
      <c r="L34" s="40" t="str">
        <f t="shared" si="31"/>
        <v/>
      </c>
      <c r="M34" s="40" t="str">
        <f t="shared" si="31"/>
        <v/>
      </c>
      <c r="N34" s="40" t="str">
        <f t="shared" si="31"/>
        <v/>
      </c>
      <c r="O34" s="40" t="str">
        <f t="shared" si="31"/>
        <v/>
      </c>
      <c r="P34" s="40" t="str">
        <f t="shared" si="31"/>
        <v/>
      </c>
      <c r="Q34" s="40" t="str">
        <f t="shared" si="31"/>
        <v/>
      </c>
      <c r="R34" s="40" t="str">
        <f t="shared" si="31"/>
        <v/>
      </c>
      <c r="Y34" s="40" t="str">
        <f t="shared" ref="Y34:AH34" si="32">IF(ISERROR(AVERAGE(BV24:BV30,BV12:BV23, BV3:BV11)),"",AVERAGE(BV24:BV30,BV12:BV23, BV3:BV11))</f>
        <v/>
      </c>
      <c r="Z34" s="40" t="str">
        <f t="shared" si="32"/>
        <v/>
      </c>
      <c r="AA34" s="40" t="str">
        <f t="shared" si="32"/>
        <v/>
      </c>
      <c r="AB34" s="40" t="str">
        <f t="shared" si="32"/>
        <v/>
      </c>
      <c r="AC34" s="40" t="str">
        <f t="shared" si="32"/>
        <v/>
      </c>
      <c r="AD34" s="40" t="str">
        <f t="shared" si="32"/>
        <v/>
      </c>
      <c r="AE34" s="40" t="str">
        <f t="shared" si="32"/>
        <v/>
      </c>
      <c r="AF34" s="40" t="str">
        <f t="shared" si="32"/>
        <v/>
      </c>
      <c r="AG34" s="40" t="str">
        <f t="shared" si="32"/>
        <v/>
      </c>
      <c r="AH34" s="40" t="str">
        <f t="shared" si="32"/>
        <v/>
      </c>
      <c r="AI34" s="1"/>
      <c r="AJ34" s="1"/>
      <c r="AX34" s="33" t="s">
        <v>110</v>
      </c>
      <c r="AY34" s="34" t="s">
        <v>108</v>
      </c>
      <c r="AZ34" s="239" t="s">
        <v>116</v>
      </c>
      <c r="BA34" s="1" t="s">
        <v>175</v>
      </c>
      <c r="BB34" s="41"/>
      <c r="BC34" s="41"/>
      <c r="BD34" s="41"/>
      <c r="BE34" s="41"/>
      <c r="BG34" s="8"/>
      <c r="BH34" s="8"/>
      <c r="BI34" s="233" t="s">
        <v>174</v>
      </c>
      <c r="BJ34" s="240" t="str">
        <f>IF(ISERROR(AVERAGE(BJ24:BJ30,BJ12:BJ23,BJ3:BJ11)),"",(AVERAGE(BJ24:BJ30,BJ12:BJ23,BJ3:BJ11)))</f>
        <v/>
      </c>
      <c r="BK34" s="240" t="str">
        <f t="shared" ref="BK34:BT34" si="33">IF(ISERROR(AVERAGE(BK24:BK30,BK12:BK23,BK3:BK11)),"",(AVERAGE(BK24:BK30,BK12:BK23,BK3:BK11)))</f>
        <v/>
      </c>
      <c r="BL34" s="240" t="str">
        <f t="shared" si="33"/>
        <v/>
      </c>
      <c r="BM34" s="240" t="str">
        <f t="shared" si="33"/>
        <v/>
      </c>
      <c r="BN34" s="240" t="str">
        <f t="shared" si="33"/>
        <v/>
      </c>
      <c r="BO34" s="240" t="str">
        <f t="shared" si="33"/>
        <v/>
      </c>
      <c r="BP34" s="240" t="str">
        <f t="shared" si="33"/>
        <v/>
      </c>
      <c r="BQ34" s="240" t="str">
        <f t="shared" si="33"/>
        <v/>
      </c>
      <c r="BR34" s="240" t="str">
        <f t="shared" si="33"/>
        <v/>
      </c>
      <c r="BS34" s="240" t="str">
        <f t="shared" si="33"/>
        <v/>
      </c>
      <c r="BT34" s="240" t="str">
        <f t="shared" si="33"/>
        <v/>
      </c>
      <c r="BU34" s="233" t="s">
        <v>174</v>
      </c>
      <c r="BV34" s="240" t="str">
        <f>IF(ISERROR(AVERAGE(BV24:BV30,BV12:BV23,BV3:BV11)),"",(AVERAGE(BV24:BV30,BV12:BV23,BV3:BV11)))</f>
        <v/>
      </c>
      <c r="BW34" s="240" t="str">
        <f t="shared" ref="BW34:CE34" si="34">IF(ISERROR(AVERAGE(BW24:BW30,BW12:BW23,BW3:BW11)),"",(AVERAGE(BW24:BW30,BW12:BW23,BW3:BW11)))</f>
        <v/>
      </c>
      <c r="BX34" s="240" t="str">
        <f t="shared" si="34"/>
        <v/>
      </c>
      <c r="BY34" s="240" t="str">
        <f t="shared" si="34"/>
        <v/>
      </c>
      <c r="BZ34" s="240" t="str">
        <f t="shared" si="34"/>
        <v/>
      </c>
      <c r="CA34" s="240" t="str">
        <f t="shared" si="34"/>
        <v/>
      </c>
      <c r="CB34" s="240" t="str">
        <f t="shared" si="34"/>
        <v/>
      </c>
      <c r="CC34" s="240" t="str">
        <f t="shared" si="34"/>
        <v/>
      </c>
      <c r="CD34" s="240" t="str">
        <f>IF(ISERROR(AVERAGE(CD24:CD30,CD12:CD23,CD3:CD11)),"",(AVERAGE(CD24:CD30,CD12:CD23,CD3:CD11)))</f>
        <v/>
      </c>
      <c r="CE34" s="240" t="str">
        <f t="shared" si="34"/>
        <v/>
      </c>
      <c r="CF34" s="244" t="s">
        <v>275</v>
      </c>
      <c r="CG34" s="30" t="str" cm="1">
        <f t="array" ref="CG34">_xlfn.TEXTJOIN(", ", TRUE, IF(CR3:CR30="Achieved", $CF$3:$CF$30, ""))</f>
        <v/>
      </c>
      <c r="CH34" s="245" t="str" cm="1">
        <f t="array" ref="CH34">_xlfn.TEXTJOIN(", ", TRUE, IF(CS3:CS30="Achieved", $CF$3:$CF$30, ""))</f>
        <v/>
      </c>
      <c r="CI34" s="245" t="str" cm="1">
        <f t="array" ref="CI34">_xlfn.TEXTJOIN(", ", TRUE, IF(CT3:CT30="Achieved", $CF$3:$CF$30, ""))</f>
        <v/>
      </c>
      <c r="CJ34" s="245" t="str" cm="1">
        <f t="array" ref="CJ34">_xlfn.TEXTJOIN(", ", TRUE, IF(CU3:CU30="Achieved", $CF$3:$CF$30, ""))</f>
        <v/>
      </c>
      <c r="CK34" s="245" t="str" cm="1">
        <f t="array" ref="CK34">_xlfn.TEXTJOIN(", ", TRUE, IF(CV3:CV30="Achieved", $CF$3:$CF$30, ""))</f>
        <v/>
      </c>
      <c r="CL34" s="245" t="str" cm="1">
        <f t="array" ref="CL34">_xlfn.TEXTJOIN(", ", TRUE, IF(CW3:CW30="Achieved", $CF$3:$CF$30, ""))</f>
        <v/>
      </c>
      <c r="CM34" s="245" t="str" cm="1">
        <f t="array" ref="CM34">_xlfn.TEXTJOIN(", ", TRUE, IF(CX3:CX30="Achieved", $CF$3:$CF$30, ""))</f>
        <v/>
      </c>
      <c r="CN34" s="245" t="str" cm="1">
        <f t="array" ref="CN34">_xlfn.TEXTJOIN(", ", TRUE, IF(CY3:CY30="Achieved", $CF$3:$CF$30, ""))</f>
        <v/>
      </c>
      <c r="CO34" s="245" t="str" cm="1">
        <f t="array" ref="CO34">_xlfn.TEXTJOIN(", ", TRUE, IF(CZ3:CZ30="Achieved", $CF$3:$CF$30, ""))</f>
        <v/>
      </c>
      <c r="CP34" s="245" t="str" cm="1">
        <f t="array" ref="CP34">_xlfn.TEXTJOIN(", ", TRUE, IF(DA3:DA30="Achieved", $CF$3:$CF$30, ""))</f>
        <v/>
      </c>
      <c r="CQ34" s="238" t="s">
        <v>280</v>
      </c>
      <c r="CR34" s="241" t="str">
        <f t="shared" ref="CR34:DA34" si="35">IF(SUM(CR31:CR32)=0,"",CR31/SUM(CR31:CR32))</f>
        <v/>
      </c>
      <c r="CS34" s="241" t="str">
        <f t="shared" si="35"/>
        <v/>
      </c>
      <c r="CT34" s="241" t="str">
        <f t="shared" si="35"/>
        <v/>
      </c>
      <c r="CU34" s="241" t="str">
        <f t="shared" si="35"/>
        <v/>
      </c>
      <c r="CV34" s="241" t="str">
        <f t="shared" si="35"/>
        <v/>
      </c>
      <c r="CW34" s="241" t="str">
        <f t="shared" si="35"/>
        <v/>
      </c>
      <c r="CX34" s="241" t="str">
        <f t="shared" si="35"/>
        <v/>
      </c>
      <c r="CY34" s="241" t="str">
        <f t="shared" si="35"/>
        <v/>
      </c>
      <c r="CZ34" s="241" t="str">
        <f t="shared" si="35"/>
        <v/>
      </c>
      <c r="DA34" s="241" t="str">
        <f t="shared" si="35"/>
        <v/>
      </c>
    </row>
    <row r="35" spans="2:105" ht="13.9" customHeight="1" thickBot="1">
      <c r="B35" s="395" t="s">
        <v>281</v>
      </c>
      <c r="C35" s="396"/>
      <c r="D35" s="396"/>
      <c r="E35" s="396"/>
      <c r="F35" s="396"/>
      <c r="G35" s="397"/>
      <c r="H35" s="206"/>
      <c r="I35" s="206" t="str">
        <f>IF(I34="","",_xlfn.CONCAT(CG31," / ",CR31))</f>
        <v/>
      </c>
      <c r="J35" s="206" t="str">
        <f t="shared" ref="J35:R35" si="36">IF(J34="","",_xlfn.CONCAT(CH31," / ",CS31))</f>
        <v/>
      </c>
      <c r="K35" s="206" t="str">
        <f t="shared" si="36"/>
        <v/>
      </c>
      <c r="L35" s="206" t="str">
        <f t="shared" si="36"/>
        <v/>
      </c>
      <c r="M35" s="206" t="str">
        <f t="shared" si="36"/>
        <v/>
      </c>
      <c r="N35" s="204" t="str">
        <f t="shared" si="36"/>
        <v/>
      </c>
      <c r="O35" s="204" t="str">
        <f t="shared" si="36"/>
        <v/>
      </c>
      <c r="P35" s="204" t="str">
        <f t="shared" si="36"/>
        <v/>
      </c>
      <c r="Q35" s="204" t="str">
        <f t="shared" si="36"/>
        <v/>
      </c>
      <c r="R35" s="204" t="str">
        <f t="shared" si="36"/>
        <v/>
      </c>
      <c r="AA35" s="44"/>
      <c r="AD35" s="44"/>
      <c r="AE35" s="44"/>
      <c r="AF35" s="44"/>
      <c r="AG35" s="44"/>
      <c r="AH35" s="44"/>
      <c r="AI35" s="44"/>
      <c r="AJ35" s="44"/>
      <c r="AW35" s="49" t="s">
        <v>178</v>
      </c>
      <c r="AX35" s="50">
        <f>COUNTIF(AY3:AY11,BF4)</f>
        <v>0</v>
      </c>
      <c r="AY35" s="50">
        <f>VALUE(COUNTIF(AY3:AY11,BF5))</f>
        <v>0</v>
      </c>
      <c r="AZ35" s="50">
        <f>VALUE(COUNTIF(AY3:AY11,0))</f>
        <v>0</v>
      </c>
      <c r="BA35" s="50" t="e">
        <f>AVERAGEIF(AY3:AY11,"&gt;=0")</f>
        <v>#DIV/0!</v>
      </c>
      <c r="BI35" s="233" t="s">
        <v>176</v>
      </c>
      <c r="BJ35" s="230" t="str">
        <f>IF(ISERROR(AVERAGE(BJ3:BJ11)),"",(AVERAGE(BJ3:BJ11)))</f>
        <v/>
      </c>
      <c r="BK35" s="230" t="str">
        <f t="shared" ref="BK35:BT35" si="37">IF(ISERROR(AVERAGE(BK3:BK11)),"",(AVERAGE(BK3:BK11)))</f>
        <v/>
      </c>
      <c r="BL35" s="230" t="str">
        <f t="shared" si="37"/>
        <v/>
      </c>
      <c r="BM35" s="230" t="str">
        <f t="shared" si="37"/>
        <v/>
      </c>
      <c r="BN35" s="230" t="str">
        <f t="shared" si="37"/>
        <v/>
      </c>
      <c r="BO35" s="230" t="str">
        <f t="shared" si="37"/>
        <v/>
      </c>
      <c r="BP35" s="230" t="str">
        <f t="shared" si="37"/>
        <v/>
      </c>
      <c r="BQ35" s="230" t="str">
        <f t="shared" si="37"/>
        <v/>
      </c>
      <c r="BR35" s="230" t="str">
        <f t="shared" si="37"/>
        <v/>
      </c>
      <c r="BS35" s="230" t="str">
        <f t="shared" si="37"/>
        <v/>
      </c>
      <c r="BT35" s="230" t="str">
        <f t="shared" si="37"/>
        <v/>
      </c>
      <c r="BU35" s="233" t="s">
        <v>176</v>
      </c>
      <c r="BV35" s="230" t="str">
        <f>IF(ISERROR(AVERAGE(BV3:BV11)),"",(AVERAGE(BV3:BV11)))</f>
        <v/>
      </c>
      <c r="BW35" s="230" t="str">
        <f t="shared" ref="BW35:CE35" si="38">IF(ISERROR(AVERAGE(BW3:BW11)),"",(AVERAGE(BW3:BW11)))</f>
        <v/>
      </c>
      <c r="BX35" s="230" t="str">
        <f t="shared" si="38"/>
        <v/>
      </c>
      <c r="BY35" s="230" t="str">
        <f t="shared" si="38"/>
        <v/>
      </c>
      <c r="BZ35" s="230" t="str">
        <f t="shared" si="38"/>
        <v/>
      </c>
      <c r="CA35" s="230" t="str">
        <f t="shared" si="38"/>
        <v/>
      </c>
      <c r="CB35" s="230" t="str">
        <f t="shared" si="38"/>
        <v/>
      </c>
      <c r="CC35" s="230" t="str">
        <f t="shared" si="38"/>
        <v/>
      </c>
      <c r="CD35" s="230" t="str">
        <f t="shared" si="38"/>
        <v/>
      </c>
      <c r="CE35" s="230" t="str">
        <f t="shared" si="38"/>
        <v/>
      </c>
      <c r="CG35"/>
      <c r="CJ35" s="1"/>
      <c r="CL35" s="1"/>
      <c r="CN35" s="1"/>
      <c r="CQ35" s="238" t="s">
        <v>282</v>
      </c>
      <c r="CR35" s="1" t="str">
        <f t="shared" ref="CR35:DA35" si="39">IF(CR34="","ADEQUATE",IF(CR34&gt;0.5,"ADEQUATE",IF(BK34&gt;=BV34,"ADEQUATE","INADEQUATE")))</f>
        <v>ADEQUATE</v>
      </c>
      <c r="CS35" s="1" t="str">
        <f t="shared" si="39"/>
        <v>ADEQUATE</v>
      </c>
      <c r="CT35" s="1" t="str">
        <f t="shared" si="39"/>
        <v>ADEQUATE</v>
      </c>
      <c r="CU35" s="1" t="str">
        <f t="shared" si="39"/>
        <v>ADEQUATE</v>
      </c>
      <c r="CV35" s="1" t="str">
        <f t="shared" si="39"/>
        <v>ADEQUATE</v>
      </c>
      <c r="CW35" s="1" t="str">
        <f t="shared" si="39"/>
        <v>ADEQUATE</v>
      </c>
      <c r="CX35" s="1" t="str">
        <f t="shared" si="39"/>
        <v>ADEQUATE</v>
      </c>
      <c r="CY35" s="1" t="str">
        <f t="shared" si="39"/>
        <v>ADEQUATE</v>
      </c>
      <c r="CZ35" s="1" t="str">
        <f t="shared" si="39"/>
        <v>ADEQUATE</v>
      </c>
      <c r="DA35" s="1" t="str">
        <f t="shared" si="39"/>
        <v>ADEQUATE</v>
      </c>
    </row>
    <row r="36" spans="2:105" ht="13.9" customHeight="1" thickBot="1">
      <c r="B36" s="392" t="s">
        <v>283</v>
      </c>
      <c r="C36" s="390"/>
      <c r="D36" s="390"/>
      <c r="E36" s="390"/>
      <c r="F36" s="390"/>
      <c r="G36" s="391"/>
      <c r="H36" s="207"/>
      <c r="I36" s="207" t="str">
        <f>IF(I34="","",IF(I37="Yes",CR35,"N/A"))</f>
        <v/>
      </c>
      <c r="J36" s="207" t="str">
        <f t="shared" ref="J36:R36" si="40">IF(J34="","",IF(J37="Yes",CS35,"N/A"))</f>
        <v/>
      </c>
      <c r="K36" s="207" t="str">
        <f t="shared" si="40"/>
        <v/>
      </c>
      <c r="L36" s="207" t="str">
        <f t="shared" si="40"/>
        <v/>
      </c>
      <c r="M36" s="207" t="str">
        <f t="shared" si="40"/>
        <v/>
      </c>
      <c r="N36" s="207" t="str">
        <f t="shared" si="40"/>
        <v/>
      </c>
      <c r="O36" s="207" t="str">
        <f t="shared" si="40"/>
        <v/>
      </c>
      <c r="P36" s="207" t="str">
        <f t="shared" si="40"/>
        <v/>
      </c>
      <c r="Q36" s="207" t="str">
        <f t="shared" si="40"/>
        <v/>
      </c>
      <c r="R36" s="207" t="str">
        <f t="shared" si="40"/>
        <v/>
      </c>
      <c r="AA36" s="44"/>
      <c r="AD36" s="44"/>
      <c r="AE36" s="44"/>
      <c r="AF36" s="44"/>
      <c r="AG36" s="44"/>
      <c r="AH36" s="44"/>
      <c r="AI36" s="44"/>
      <c r="AJ36" s="44"/>
      <c r="AW36" s="49" t="s">
        <v>180</v>
      </c>
      <c r="AX36" s="50">
        <f>COUNTIF(AY12:AY23,BF4)</f>
        <v>0</v>
      </c>
      <c r="AY36" s="50">
        <f>VALUE(COUNTIF(AY12:AY23,BF5))</f>
        <v>0</v>
      </c>
      <c r="AZ36" s="50">
        <f>VALUE(COUNTIF(AY12:AY23,0))</f>
        <v>0</v>
      </c>
      <c r="BA36" s="50" t="e">
        <f>AVERAGEIF(AY12:AY23,"&gt;=0")</f>
        <v>#DIV/0!</v>
      </c>
      <c r="BI36" s="29" t="s">
        <v>179</v>
      </c>
      <c r="BJ36" s="242" t="str">
        <f>IF(ISERROR(AVERAGE(BJ12:BJ23)),"",(AVERAGE(BJ12:BJ23)))</f>
        <v/>
      </c>
      <c r="BK36" s="242" t="str">
        <f t="shared" ref="BK36:BT36" si="41">IF(ISERROR(AVERAGE(BK12:BK23)),"",(AVERAGE(BK12:BK23)))</f>
        <v/>
      </c>
      <c r="BL36" s="242" t="str">
        <f t="shared" si="41"/>
        <v/>
      </c>
      <c r="BM36" s="242" t="str">
        <f t="shared" si="41"/>
        <v/>
      </c>
      <c r="BN36" s="242" t="str">
        <f t="shared" si="41"/>
        <v/>
      </c>
      <c r="BO36" s="242" t="str">
        <f t="shared" si="41"/>
        <v/>
      </c>
      <c r="BP36" s="242" t="str">
        <f t="shared" si="41"/>
        <v/>
      </c>
      <c r="BQ36" s="242" t="str">
        <f t="shared" si="41"/>
        <v/>
      </c>
      <c r="BR36" s="242" t="str">
        <f t="shared" si="41"/>
        <v/>
      </c>
      <c r="BS36" s="242" t="str">
        <f t="shared" si="41"/>
        <v/>
      </c>
      <c r="BT36" s="242" t="str">
        <f t="shared" si="41"/>
        <v/>
      </c>
      <c r="BU36" s="29" t="s">
        <v>179</v>
      </c>
      <c r="BV36" s="242" t="str">
        <f>IF(ISERROR(AVERAGE(BV12:BV23)),"",(AVERAGE(BV12:BV23)))</f>
        <v/>
      </c>
      <c r="BW36" s="242" t="str">
        <f t="shared" ref="BW36:CE36" si="42">IF(ISERROR(AVERAGE(BW12:BW23)),"",(AVERAGE(BW12:BW23)))</f>
        <v/>
      </c>
      <c r="BX36" s="242" t="str">
        <f t="shared" si="42"/>
        <v/>
      </c>
      <c r="BY36" s="242" t="str">
        <f t="shared" si="42"/>
        <v/>
      </c>
      <c r="BZ36" s="242" t="str">
        <f t="shared" si="42"/>
        <v/>
      </c>
      <c r="CA36" s="242" t="str">
        <f t="shared" si="42"/>
        <v/>
      </c>
      <c r="CB36" s="242" t="str">
        <f t="shared" si="42"/>
        <v/>
      </c>
      <c r="CC36" s="242" t="str">
        <f t="shared" si="42"/>
        <v/>
      </c>
      <c r="CD36" s="242" t="str">
        <f t="shared" si="42"/>
        <v/>
      </c>
      <c r="CE36" s="242" t="str">
        <f t="shared" si="42"/>
        <v/>
      </c>
      <c r="CJ36" s="1"/>
      <c r="CL36" s="1"/>
      <c r="CN36" s="1"/>
      <c r="CQ36" s="1" t="s">
        <v>284</v>
      </c>
      <c r="CR36" s="1" t="str">
        <f t="shared" ref="CR36:DA36" si="43">IF(CR33&gt;0,"New IAP","No")</f>
        <v>No</v>
      </c>
      <c r="CS36" s="1" t="str">
        <f t="shared" si="43"/>
        <v>No</v>
      </c>
      <c r="CT36" s="1" t="str">
        <f t="shared" si="43"/>
        <v>No</v>
      </c>
      <c r="CU36" s="1" t="str">
        <f t="shared" si="43"/>
        <v>No</v>
      </c>
      <c r="CV36" s="1" t="str">
        <f t="shared" si="43"/>
        <v>No</v>
      </c>
      <c r="CW36" s="1" t="str">
        <f t="shared" si="43"/>
        <v>No</v>
      </c>
      <c r="CX36" s="1" t="str">
        <f t="shared" si="43"/>
        <v>No</v>
      </c>
      <c r="CY36" s="1" t="str">
        <f t="shared" si="43"/>
        <v>No</v>
      </c>
      <c r="CZ36" s="1" t="str">
        <f t="shared" si="43"/>
        <v>No</v>
      </c>
      <c r="DA36" s="1" t="str">
        <f t="shared" si="43"/>
        <v>No</v>
      </c>
    </row>
    <row r="37" spans="2:105" ht="13.9" customHeight="1">
      <c r="B37" s="395" t="s">
        <v>285</v>
      </c>
      <c r="C37" s="396"/>
      <c r="D37" s="396"/>
      <c r="E37" s="396"/>
      <c r="F37" s="396"/>
      <c r="G37" s="397"/>
      <c r="H37" s="208"/>
      <c r="I37" s="209" t="s">
        <v>109</v>
      </c>
      <c r="J37" s="209" t="s">
        <v>109</v>
      </c>
      <c r="K37" s="209" t="s">
        <v>109</v>
      </c>
      <c r="L37" s="209" t="s">
        <v>109</v>
      </c>
      <c r="M37" s="209" t="s">
        <v>109</v>
      </c>
      <c r="N37" s="209" t="s">
        <v>109</v>
      </c>
      <c r="O37" s="209" t="s">
        <v>109</v>
      </c>
      <c r="P37" s="209" t="s">
        <v>109</v>
      </c>
      <c r="Q37" s="209" t="s">
        <v>109</v>
      </c>
      <c r="R37" s="209" t="s">
        <v>109</v>
      </c>
      <c r="AA37" s="44"/>
      <c r="AD37" s="44"/>
      <c r="AE37" s="44"/>
      <c r="AF37" s="44"/>
      <c r="AG37" s="44"/>
      <c r="AH37" s="44"/>
      <c r="AI37" s="44"/>
      <c r="AJ37" s="44"/>
      <c r="AW37" s="49" t="s">
        <v>183</v>
      </c>
      <c r="AX37" s="50">
        <f>COUNTIF(AY24:AY30,BF4)</f>
        <v>0</v>
      </c>
      <c r="AY37" s="50">
        <f>COUNTIF(AY24:AY30,BF5)</f>
        <v>0</v>
      </c>
      <c r="AZ37" s="50">
        <f>VALUE(COUNTIF(AY24:AY30,0))</f>
        <v>0</v>
      </c>
      <c r="BA37" s="50" t="e">
        <f>AVERAGEIF(AY24:AY30,"&gt;=0")</f>
        <v>#DIV/0!</v>
      </c>
      <c r="BI37" s="29" t="s">
        <v>181</v>
      </c>
      <c r="BJ37" s="243" t="str">
        <f>IF(ISERROR(AVERAGE(BJ24:BJ30)),"",(AVERAGE(BJ24:BJ30)))</f>
        <v/>
      </c>
      <c r="BK37" s="243" t="str">
        <f t="shared" ref="BK37:BT37" si="44">IF(ISERROR(AVERAGE(BK24:BK30)),"",(AVERAGE(BK24:BK30)))</f>
        <v/>
      </c>
      <c r="BL37" s="243" t="str">
        <f t="shared" si="44"/>
        <v/>
      </c>
      <c r="BM37" s="243" t="str">
        <f t="shared" si="44"/>
        <v/>
      </c>
      <c r="BN37" s="243" t="str">
        <f t="shared" si="44"/>
        <v/>
      </c>
      <c r="BO37" s="243" t="str">
        <f t="shared" si="44"/>
        <v/>
      </c>
      <c r="BP37" s="243" t="str">
        <f t="shared" si="44"/>
        <v/>
      </c>
      <c r="BQ37" s="243" t="str">
        <f t="shared" si="44"/>
        <v/>
      </c>
      <c r="BR37" s="243" t="str">
        <f t="shared" si="44"/>
        <v/>
      </c>
      <c r="BS37" s="243" t="str">
        <f t="shared" si="44"/>
        <v/>
      </c>
      <c r="BT37" s="243" t="str">
        <f t="shared" si="44"/>
        <v/>
      </c>
      <c r="BU37" s="29" t="s">
        <v>181</v>
      </c>
      <c r="BV37" s="243" t="str">
        <f>IF(ISERROR(AVERAGE(BV24:BV30)),"",(AVERAGE(BV24:BV30)))</f>
        <v/>
      </c>
      <c r="BW37" s="243" t="str">
        <f t="shared" ref="BW37:CD37" si="45">IF(ISERROR(AVERAGE(BW24:BW30)),"",(AVERAGE(BW24:BW30)))</f>
        <v/>
      </c>
      <c r="BX37" s="243" t="str">
        <f t="shared" si="45"/>
        <v/>
      </c>
      <c r="BY37" s="243" t="str">
        <f t="shared" si="45"/>
        <v/>
      </c>
      <c r="BZ37" s="243" t="str">
        <f t="shared" si="45"/>
        <v/>
      </c>
      <c r="CA37" s="243" t="str">
        <f t="shared" si="45"/>
        <v/>
      </c>
      <c r="CB37" s="243" t="str">
        <f t="shared" si="45"/>
        <v/>
      </c>
      <c r="CC37" s="243" t="str">
        <f t="shared" si="45"/>
        <v/>
      </c>
      <c r="CD37" s="243" t="str">
        <f t="shared" si="45"/>
        <v/>
      </c>
      <c r="CE37" s="243" t="str">
        <f>IF(ISERROR(AVERAGE(CE24:CE30)),"",(AVERAGE(CE24:CE30)))</f>
        <v/>
      </c>
    </row>
    <row r="38" spans="2:105" ht="13.9" customHeight="1" thickBot="1">
      <c r="B38" s="395" t="s">
        <v>286</v>
      </c>
      <c r="C38" s="396"/>
      <c r="D38" s="396"/>
      <c r="E38" s="396"/>
      <c r="F38" s="396"/>
      <c r="G38" s="397"/>
      <c r="H38" s="210"/>
      <c r="I38" s="211" t="str">
        <f>IF(COUNTIF(Year1Range,$BE$5)+COUNTIF(Year1Range,$BE$4)+COUNTIF(Year1Range,"*60")&gt;0,CR36,"")</f>
        <v/>
      </c>
      <c r="J38" s="211" t="str">
        <f>IF(COUNTIF(Year2Range,$BE$5)+COUNTIF(Year2Range,$BE$4)+COUNTIF(Year2Range,"*60")&gt;0,CS36,"")</f>
        <v/>
      </c>
      <c r="K38" s="211" t="str">
        <f>IF(COUNTIF(Year3Range,$BE$5)+COUNTIF(Year3Range,$BE$4)+COUNTIF(Year3Range,"*60")&gt;0,CT36,"")</f>
        <v/>
      </c>
      <c r="L38" s="211" t="str">
        <f>IF(COUNTIF(Year4Range,$BE$5)+COUNTIF(Year4Range,$BE$4)+COUNTIF(Year4Range,"*60")&gt;0,CU36,"")</f>
        <v/>
      </c>
      <c r="M38" s="211" t="str">
        <f>IF(COUNTIF(Year5Range,$BE$5)+COUNTIF(Year5Range,$BE$4)+COUNTIF(Year5Range,"*60")&gt;0,CV36,"")</f>
        <v/>
      </c>
      <c r="N38" s="212" t="str">
        <f>IF(COUNTIF(Year6Range,$BE$5)+COUNTIF(Year6Range,$BE$4)+COUNTIF(Year6Range,"*60")&gt;0,CW36,"")</f>
        <v/>
      </c>
      <c r="O38" s="212" t="str">
        <f>IF(COUNTIF(Year7Range,$BE$5)+COUNTIF(Year7Range,$BE$4)+COUNTIF(Year7Range,"*60")&gt;0,CX36,"")</f>
        <v/>
      </c>
      <c r="P38" s="212" t="str">
        <f>IF(COUNTIF(Year8Range,$BE$5)+COUNTIF(Year8Range,$BE$4)+COUNTIF(Year8Range,"*60")&gt;0,CY36,"")</f>
        <v/>
      </c>
      <c r="Q38" s="212" t="str">
        <f>IF(COUNTIF(Year9Range,$BE$5)+COUNTIF(Year9Range,$BE$4)+COUNTIF(Year9Range,"*60")&gt;0,CZ36,"")</f>
        <v/>
      </c>
      <c r="R38" s="212" t="str">
        <f>IF(COUNTIF(Year10Range,$BE$5)+COUNTIF(Year10Range,$BE$4)+COUNTIF(Year10Range,"*60")&gt;0,DA36,"")</f>
        <v/>
      </c>
      <c r="AA38" s="44"/>
      <c r="AD38" s="44"/>
      <c r="AE38" s="44"/>
      <c r="AF38" s="44"/>
      <c r="AG38" s="44"/>
      <c r="AH38" s="44"/>
      <c r="AI38" s="44"/>
      <c r="AJ38" s="44"/>
      <c r="AW38" s="1" t="s">
        <v>184</v>
      </c>
      <c r="AX38" s="50">
        <f>VALUE(SUM(AX35:AX37))</f>
        <v>0</v>
      </c>
      <c r="AY38" s="50">
        <f>VALUE(SUM(AY35:AY37))</f>
        <v>0</v>
      </c>
      <c r="AZ38" s="50">
        <f>VALUE(SUM(AZ35:AZ37))</f>
        <v>0</v>
      </c>
      <c r="BA38" s="50" t="e">
        <f>AVERAGEIF(AY3:AY30,"&gt;=0")</f>
        <v>#DIV/0!</v>
      </c>
      <c r="BL38" s="1"/>
      <c r="BM38" s="1"/>
      <c r="BN38" s="1"/>
      <c r="BO38" s="1"/>
      <c r="BP38" s="1"/>
      <c r="BQ38" s="1"/>
      <c r="BR38" s="1"/>
      <c r="BS38" s="1"/>
      <c r="BT38" s="1"/>
      <c r="BU38" s="1"/>
      <c r="BV38" s="1"/>
      <c r="BW38" s="1"/>
      <c r="BX38" s="1"/>
      <c r="BY38" s="1"/>
      <c r="BZ38" s="1"/>
      <c r="CA38" s="1"/>
      <c r="CB38" s="1"/>
      <c r="CC38" s="1"/>
      <c r="CD38" s="1"/>
      <c r="CE38" s="1"/>
    </row>
    <row r="39" spans="2:105" ht="13.9" customHeight="1" thickBot="1">
      <c r="AA39" s="44"/>
      <c r="AD39" s="44"/>
      <c r="AE39" s="44"/>
      <c r="AF39" s="44"/>
      <c r="AG39" s="44"/>
      <c r="AH39" s="44"/>
      <c r="AI39" s="44"/>
      <c r="AJ39" s="44"/>
      <c r="AW39" s="49" t="s">
        <v>185</v>
      </c>
      <c r="BA39" s="50" t="str">
        <f>IF(ISERROR(AVERAGE(AY24:AY30,AY9:AY23,AY3:AY8)),"",(AVERAGE(AY24:AY30,AY9:AY23,AY3:AY8)))</f>
        <v/>
      </c>
      <c r="BL39" s="1"/>
      <c r="BM39" s="1"/>
      <c r="BN39" s="1"/>
      <c r="BO39" s="1"/>
      <c r="BP39" s="1"/>
      <c r="BQ39" s="1"/>
      <c r="BR39" s="1"/>
      <c r="BS39" s="1"/>
      <c r="BT39" s="1"/>
      <c r="BU39" s="1"/>
      <c r="BV39" s="1"/>
      <c r="BW39" s="1"/>
      <c r="BX39" s="1"/>
      <c r="BY39" s="1"/>
      <c r="BZ39" s="1"/>
      <c r="CA39" s="1"/>
      <c r="CB39" s="1"/>
      <c r="CC39" s="1"/>
      <c r="CD39" s="1"/>
      <c r="CE39" s="1"/>
    </row>
    <row r="40" spans="2:105" ht="13.9" customHeight="1" thickBot="1">
      <c r="B40" s="213"/>
      <c r="C40" s="390" t="s">
        <v>287</v>
      </c>
      <c r="D40" s="390"/>
      <c r="E40" s="390"/>
      <c r="F40" s="391"/>
      <c r="G40" s="392" t="s">
        <v>288</v>
      </c>
      <c r="H40" s="390"/>
      <c r="I40" s="390"/>
      <c r="J40" s="391"/>
      <c r="K40" s="392" t="s">
        <v>289</v>
      </c>
      <c r="L40" s="390"/>
      <c r="M40" s="391"/>
      <c r="N40" s="1"/>
      <c r="O40" s="1"/>
      <c r="P40" s="1"/>
      <c r="AA40" s="44"/>
      <c r="AD40" s="44"/>
      <c r="AE40" s="44"/>
      <c r="AF40" s="44"/>
      <c r="AG40" s="44"/>
      <c r="AH40" s="44"/>
      <c r="AI40" s="44"/>
      <c r="AJ40" s="44"/>
      <c r="AX40" s="33" t="s">
        <v>110</v>
      </c>
      <c r="AY40" s="34" t="s">
        <v>108</v>
      </c>
      <c r="AZ40" s="239" t="s">
        <v>116</v>
      </c>
      <c r="BA40" s="1" t="s">
        <v>175</v>
      </c>
      <c r="BL40" s="1"/>
      <c r="BM40" s="1"/>
      <c r="BN40" s="1"/>
      <c r="BO40" s="1"/>
      <c r="BP40" s="1"/>
      <c r="BQ40" s="1"/>
      <c r="BR40" s="1"/>
      <c r="BS40" s="1"/>
      <c r="BT40" s="1"/>
      <c r="BU40" s="1"/>
      <c r="BV40" s="1"/>
      <c r="BW40" s="1"/>
      <c r="BX40" s="1"/>
      <c r="BY40" s="1"/>
      <c r="BZ40" s="1"/>
      <c r="CA40" s="1"/>
      <c r="CB40" s="1"/>
      <c r="CC40" s="1"/>
      <c r="CD40" s="1"/>
      <c r="CE40" s="1"/>
    </row>
    <row r="41" spans="2:105" ht="28.15" customHeight="1" thickBot="1">
      <c r="B41" s="214" t="s">
        <v>86</v>
      </c>
      <c r="C41" s="393" t="str">
        <f>CG32</f>
        <v/>
      </c>
      <c r="D41" s="394"/>
      <c r="E41" s="394"/>
      <c r="F41" s="394"/>
      <c r="G41" s="394" t="str">
        <f>CG34</f>
        <v/>
      </c>
      <c r="H41" s="394"/>
      <c r="I41" s="394"/>
      <c r="J41" s="394"/>
      <c r="K41" s="394" t="str">
        <f>CG33</f>
        <v/>
      </c>
      <c r="L41" s="394"/>
      <c r="M41" s="394"/>
      <c r="N41" s="1"/>
      <c r="O41" s="1"/>
      <c r="P41" s="1"/>
      <c r="AA41" s="44"/>
      <c r="AD41" s="44"/>
      <c r="AE41" s="44"/>
      <c r="AF41" s="44"/>
      <c r="AG41" s="44"/>
      <c r="AH41" s="44"/>
      <c r="AI41" s="44"/>
      <c r="AJ41" s="44"/>
      <c r="AW41" s="49" t="s">
        <v>187</v>
      </c>
      <c r="AX41" s="50">
        <f>COUNTIF(BA3:BA11,BF4)</f>
        <v>0</v>
      </c>
      <c r="AY41" s="50">
        <f>COUNTIF(BA3:BA11,BF5)</f>
        <v>0</v>
      </c>
      <c r="AZ41" s="50">
        <f>COUNTIF(BA3:BA11,0)</f>
        <v>0</v>
      </c>
      <c r="BA41" s="50" t="e">
        <f>AVERAGEIF(BA3:BA11,"&gt;=0")</f>
        <v>#DIV/0!</v>
      </c>
      <c r="BL41" s="1"/>
      <c r="BM41" s="1"/>
      <c r="BN41" s="1"/>
      <c r="BO41" s="1"/>
      <c r="BP41" s="1"/>
      <c r="BQ41" s="1"/>
      <c r="BR41" s="1"/>
      <c r="BS41" s="1"/>
      <c r="BT41" s="1"/>
      <c r="BU41" s="1"/>
      <c r="BV41" s="1"/>
      <c r="BW41" s="1"/>
      <c r="BX41" s="1"/>
      <c r="BY41" s="1"/>
      <c r="BZ41" s="1"/>
      <c r="CA41" s="1"/>
      <c r="CB41" s="1"/>
      <c r="CC41" s="1"/>
      <c r="CD41" s="1"/>
      <c r="CE41" s="1"/>
    </row>
    <row r="42" spans="2:105" ht="28.15" customHeight="1" thickBot="1">
      <c r="B42" s="213" t="s">
        <v>87</v>
      </c>
      <c r="C42" s="388" t="str">
        <f>CH32</f>
        <v/>
      </c>
      <c r="D42" s="389"/>
      <c r="E42" s="389"/>
      <c r="F42" s="389"/>
      <c r="G42" s="389" t="str">
        <f>CH34</f>
        <v/>
      </c>
      <c r="H42" s="389"/>
      <c r="I42" s="389"/>
      <c r="J42" s="389"/>
      <c r="K42" s="389" t="str">
        <f>CH33</f>
        <v/>
      </c>
      <c r="L42" s="389"/>
      <c r="M42" s="389"/>
      <c r="N42" s="1"/>
      <c r="O42" s="1"/>
      <c r="P42" s="1"/>
      <c r="AA42" s="44"/>
      <c r="AD42" s="44"/>
      <c r="AE42" s="44"/>
      <c r="AF42" s="44"/>
      <c r="AG42" s="44"/>
      <c r="AH42" s="44"/>
      <c r="AI42" s="44"/>
      <c r="AJ42" s="44"/>
      <c r="AW42" s="49" t="s">
        <v>189</v>
      </c>
      <c r="AX42" s="50">
        <f>COUNTIF(BA12:BA23,BF4)</f>
        <v>0</v>
      </c>
      <c r="AY42" s="50">
        <f>COUNTIF(BA12:BA23,BF5)</f>
        <v>0</v>
      </c>
      <c r="AZ42" s="50">
        <f>COUNTIF(BA12:BA23,0)</f>
        <v>0</v>
      </c>
      <c r="BA42" s="50" t="e">
        <f>AVERAGEIF(BA12:BA23,"&gt;=0")</f>
        <v>#DIV/0!</v>
      </c>
      <c r="BL42" s="1"/>
      <c r="BM42" s="1"/>
      <c r="BN42" s="1"/>
      <c r="BO42" s="1"/>
      <c r="BP42" s="1"/>
      <c r="BQ42" s="1"/>
      <c r="BR42" s="1"/>
      <c r="BS42" s="1"/>
      <c r="BT42" s="1"/>
      <c r="BU42" s="1"/>
      <c r="BV42" s="1"/>
      <c r="BW42" s="1"/>
      <c r="BX42" s="1"/>
      <c r="BY42" s="1"/>
      <c r="BZ42" s="1"/>
      <c r="CA42" s="1"/>
      <c r="CB42" s="1"/>
      <c r="CC42" s="1"/>
      <c r="CD42" s="1"/>
      <c r="CE42" s="1"/>
    </row>
    <row r="43" spans="2:105" ht="28.15" customHeight="1" thickBot="1">
      <c r="B43" s="213" t="s">
        <v>88</v>
      </c>
      <c r="C43" s="388" t="str">
        <f>CI32</f>
        <v/>
      </c>
      <c r="D43" s="389"/>
      <c r="E43" s="389"/>
      <c r="F43" s="389"/>
      <c r="G43" s="389" t="str">
        <f>CI34</f>
        <v/>
      </c>
      <c r="H43" s="389"/>
      <c r="I43" s="389"/>
      <c r="J43" s="389"/>
      <c r="K43" s="389" t="str">
        <f>CI33</f>
        <v/>
      </c>
      <c r="L43" s="389"/>
      <c r="M43" s="389"/>
      <c r="N43" s="1"/>
      <c r="O43" s="1"/>
      <c r="P43" s="1"/>
      <c r="AA43" s="44"/>
      <c r="AD43" s="44"/>
      <c r="AE43" s="44"/>
      <c r="AF43" s="44"/>
      <c r="AG43" s="44"/>
      <c r="AH43" s="44"/>
      <c r="AI43" s="44"/>
      <c r="AJ43" s="44"/>
      <c r="AW43" s="49" t="s">
        <v>194</v>
      </c>
      <c r="AX43" s="50">
        <f>COUNTIF(BA24:BA30,BF4)</f>
        <v>0</v>
      </c>
      <c r="AY43" s="50">
        <f>COUNTIF(BA24:BA30,BF5)</f>
        <v>0</v>
      </c>
      <c r="AZ43" s="50">
        <f>COUNTIF(BA24:BA30,0)</f>
        <v>0</v>
      </c>
      <c r="BA43" s="50" t="e">
        <f>AVERAGEIF(BA24:BA30,"&gt;=0")</f>
        <v>#DIV/0!</v>
      </c>
      <c r="BL43" s="1"/>
      <c r="BM43" s="1"/>
      <c r="BN43" s="1"/>
      <c r="BO43" s="1"/>
      <c r="BP43" s="1"/>
      <c r="BQ43" s="1"/>
      <c r="BR43" s="1"/>
      <c r="BS43" s="1"/>
      <c r="BT43" s="1"/>
      <c r="BU43" s="1"/>
      <c r="BV43" s="1"/>
      <c r="BW43" s="1"/>
      <c r="BX43" s="1"/>
      <c r="BY43" s="1"/>
      <c r="BZ43" s="1"/>
      <c r="CA43" s="1"/>
      <c r="CB43" s="1"/>
      <c r="CC43" s="1"/>
      <c r="CD43" s="1"/>
      <c r="CE43" s="1"/>
    </row>
    <row r="44" spans="2:105" ht="28.15" customHeight="1" thickBot="1">
      <c r="B44" s="213" t="s">
        <v>89</v>
      </c>
      <c r="C44" s="388" t="str">
        <f>CJ32</f>
        <v/>
      </c>
      <c r="D44" s="389"/>
      <c r="E44" s="389"/>
      <c r="F44" s="389"/>
      <c r="G44" s="389" t="str">
        <f>CJ34</f>
        <v/>
      </c>
      <c r="H44" s="389"/>
      <c r="I44" s="389"/>
      <c r="J44" s="389"/>
      <c r="K44" s="389" t="str">
        <f>CJ33</f>
        <v/>
      </c>
      <c r="L44" s="389"/>
      <c r="M44" s="389"/>
      <c r="N44" s="1"/>
      <c r="O44" s="1"/>
      <c r="P44" s="1"/>
      <c r="AA44" s="44"/>
      <c r="AD44" s="44"/>
      <c r="AE44" s="44"/>
      <c r="AF44" s="44"/>
      <c r="AG44" s="44"/>
      <c r="AH44" s="44"/>
      <c r="AI44" s="44"/>
      <c r="AJ44" s="44"/>
      <c r="AW44" s="1" t="s">
        <v>197</v>
      </c>
      <c r="AX44" s="50">
        <f>SUM(AX41:AX43)</f>
        <v>0</v>
      </c>
      <c r="AY44" s="50">
        <f>SUM(AY41:AY43)</f>
        <v>0</v>
      </c>
      <c r="AZ44" s="50">
        <f>SUM(AZ41:AZ43)</f>
        <v>0</v>
      </c>
      <c r="BA44" s="50"/>
      <c r="BL44" s="1"/>
      <c r="BM44" s="1"/>
      <c r="BN44" s="1"/>
      <c r="BO44" s="1"/>
      <c r="BP44" s="1"/>
      <c r="BQ44" s="1"/>
      <c r="BR44" s="1"/>
      <c r="BS44" s="1"/>
      <c r="BT44" s="1"/>
      <c r="BU44" s="1"/>
      <c r="BV44" s="1"/>
      <c r="BW44" s="1"/>
      <c r="BX44" s="1"/>
      <c r="BY44" s="1"/>
      <c r="BZ44" s="1"/>
      <c r="CA44" s="1"/>
      <c r="CB44" s="1"/>
      <c r="CC44" s="1"/>
      <c r="CD44" s="1"/>
      <c r="CE44" s="1"/>
    </row>
    <row r="45" spans="2:105" ht="28.15" customHeight="1" thickBot="1">
      <c r="B45" s="213" t="s">
        <v>90</v>
      </c>
      <c r="C45" s="388" t="str">
        <f>CK32</f>
        <v/>
      </c>
      <c r="D45" s="389"/>
      <c r="E45" s="389"/>
      <c r="F45" s="389"/>
      <c r="G45" s="389" t="str">
        <f>CK34</f>
        <v/>
      </c>
      <c r="H45" s="389"/>
      <c r="I45" s="389"/>
      <c r="J45" s="389"/>
      <c r="K45" s="389" t="str">
        <f>CK33</f>
        <v/>
      </c>
      <c r="L45" s="389"/>
      <c r="M45" s="389"/>
      <c r="N45" s="1"/>
      <c r="O45" s="1"/>
      <c r="P45" s="1"/>
      <c r="AA45" s="44"/>
      <c r="AD45" s="44"/>
      <c r="AE45" s="44"/>
      <c r="AF45" s="44"/>
      <c r="AG45" s="44"/>
      <c r="AH45" s="44"/>
      <c r="AI45" s="44"/>
      <c r="AJ45" s="44"/>
      <c r="AW45" s="49" t="s">
        <v>198</v>
      </c>
      <c r="AX45" s="50"/>
      <c r="AY45" s="50"/>
      <c r="AZ45" s="50"/>
      <c r="BA45" s="50" t="str">
        <f>IF(ISERROR(AVERAGE(BA24:BA30,BA9:BA23,BA3:BA8)),"",(AVERAGE(BA24:BA30,BA9:BA23,BA3:BA8)))</f>
        <v/>
      </c>
      <c r="BL45" s="1"/>
      <c r="BM45" s="1"/>
      <c r="BN45" s="1"/>
      <c r="BO45" s="1"/>
      <c r="BP45" s="1"/>
      <c r="BQ45" s="1"/>
      <c r="BR45" s="1"/>
      <c r="BS45" s="1"/>
      <c r="BT45" s="1"/>
      <c r="BU45" s="1"/>
      <c r="BV45" s="1"/>
      <c r="BW45" s="1"/>
      <c r="BX45" s="1"/>
      <c r="BY45" s="1"/>
      <c r="BZ45" s="1"/>
      <c r="CA45" s="1"/>
      <c r="CB45" s="1"/>
      <c r="CC45" s="1"/>
      <c r="CD45" s="1"/>
      <c r="CE45" s="1"/>
    </row>
    <row r="46" spans="2:105" ht="28.15" hidden="1" customHeight="1" thickBot="1">
      <c r="B46" s="213" t="s">
        <v>91</v>
      </c>
      <c r="C46" s="388" t="str">
        <f>CL32</f>
        <v/>
      </c>
      <c r="D46" s="389"/>
      <c r="E46" s="389"/>
      <c r="F46" s="389"/>
      <c r="G46" s="389" t="str">
        <f>CL34</f>
        <v/>
      </c>
      <c r="H46" s="389"/>
      <c r="I46" s="389"/>
      <c r="J46" s="389"/>
      <c r="K46" s="389" t="str">
        <f>CL33</f>
        <v/>
      </c>
      <c r="L46" s="389"/>
      <c r="M46" s="389"/>
      <c r="N46" s="1"/>
      <c r="O46" s="1"/>
      <c r="P46" s="1"/>
      <c r="AA46" s="44"/>
      <c r="AD46" s="44"/>
      <c r="AE46" s="44"/>
      <c r="AF46" s="44"/>
      <c r="AG46" s="44"/>
      <c r="AH46" s="44"/>
      <c r="AI46" s="44"/>
      <c r="AJ46" s="44"/>
      <c r="BL46" s="1"/>
      <c r="BM46" s="1"/>
      <c r="BN46" s="1"/>
      <c r="BO46" s="1"/>
      <c r="BP46" s="1"/>
      <c r="BQ46" s="1"/>
      <c r="BR46" s="1"/>
      <c r="BS46" s="1"/>
      <c r="BT46" s="1"/>
      <c r="BU46" s="1"/>
      <c r="BV46" s="1"/>
      <c r="BW46" s="1"/>
      <c r="BX46" s="1"/>
      <c r="BY46" s="1"/>
      <c r="BZ46" s="1"/>
      <c r="CA46" s="1"/>
      <c r="CB46" s="1"/>
      <c r="CC46" s="1"/>
      <c r="CD46" s="1"/>
      <c r="CE46" s="1"/>
    </row>
    <row r="47" spans="2:105" ht="28.15" hidden="1" customHeight="1" thickBot="1">
      <c r="B47" s="213" t="s">
        <v>92</v>
      </c>
      <c r="C47" s="388" t="str">
        <f>CM32</f>
        <v/>
      </c>
      <c r="D47" s="389"/>
      <c r="E47" s="389"/>
      <c r="F47" s="389"/>
      <c r="G47" s="389" t="str">
        <f>CM34</f>
        <v/>
      </c>
      <c r="H47" s="389"/>
      <c r="I47" s="389"/>
      <c r="J47" s="389"/>
      <c r="K47" s="389" t="str">
        <f>CM33</f>
        <v/>
      </c>
      <c r="L47" s="389"/>
      <c r="M47" s="389"/>
      <c r="N47" s="1"/>
      <c r="O47" s="1"/>
      <c r="P47" s="1"/>
      <c r="AA47" s="44"/>
      <c r="AD47" s="44"/>
      <c r="AE47" s="44"/>
      <c r="AF47" s="44"/>
      <c r="AG47" s="44"/>
      <c r="AH47" s="44"/>
      <c r="AI47" s="44"/>
      <c r="AJ47" s="44"/>
      <c r="BL47" s="1"/>
      <c r="BM47" s="1"/>
      <c r="BN47" s="1"/>
      <c r="BO47" s="1"/>
      <c r="BP47" s="1"/>
      <c r="BQ47" s="1"/>
      <c r="BR47" s="1"/>
      <c r="BS47" s="1"/>
      <c r="BT47" s="1"/>
      <c r="BU47" s="1"/>
      <c r="BV47" s="1"/>
      <c r="BW47" s="1"/>
      <c r="BX47" s="1"/>
      <c r="BY47" s="1"/>
      <c r="BZ47" s="1"/>
      <c r="CA47" s="1"/>
      <c r="CB47" s="1"/>
      <c r="CC47" s="1"/>
      <c r="CD47" s="1"/>
      <c r="CE47" s="1"/>
    </row>
    <row r="48" spans="2:105" ht="28.15" hidden="1" customHeight="1" thickBot="1">
      <c r="B48" s="213" t="s">
        <v>93</v>
      </c>
      <c r="C48" s="388" t="str">
        <f>CN32</f>
        <v/>
      </c>
      <c r="D48" s="389"/>
      <c r="E48" s="389"/>
      <c r="F48" s="389"/>
      <c r="G48" s="389" t="str">
        <f>CN34</f>
        <v/>
      </c>
      <c r="H48" s="389"/>
      <c r="I48" s="389"/>
      <c r="J48" s="389"/>
      <c r="K48" s="389" t="str">
        <f>CN33</f>
        <v/>
      </c>
      <c r="L48" s="389"/>
      <c r="M48" s="389"/>
      <c r="N48" s="1"/>
      <c r="O48" s="1"/>
      <c r="P48" s="1"/>
      <c r="AA48" s="44"/>
      <c r="AD48" s="44"/>
      <c r="AE48" s="44"/>
      <c r="AF48" s="44"/>
      <c r="AG48" s="44"/>
      <c r="AH48" s="44"/>
      <c r="AI48" s="44"/>
      <c r="AJ48" s="44"/>
      <c r="BL48" s="1"/>
      <c r="BM48" s="1"/>
      <c r="BN48" s="1"/>
      <c r="BO48" s="1"/>
      <c r="BP48" s="1"/>
      <c r="BQ48" s="1"/>
      <c r="BR48" s="1"/>
      <c r="BS48" s="1"/>
      <c r="BT48" s="1"/>
      <c r="BU48" s="1"/>
      <c r="BV48" s="1"/>
      <c r="BW48" s="1"/>
      <c r="BX48" s="1"/>
      <c r="BY48" s="1"/>
      <c r="BZ48" s="1"/>
      <c r="CA48" s="1"/>
      <c r="CB48" s="1"/>
      <c r="CC48" s="1"/>
      <c r="CD48" s="1"/>
      <c r="CE48" s="1"/>
    </row>
    <row r="49" spans="2:92" ht="28.15" hidden="1" customHeight="1" thickBot="1">
      <c r="B49" s="213" t="s">
        <v>94</v>
      </c>
      <c r="C49" s="388" t="str">
        <f>CO32</f>
        <v/>
      </c>
      <c r="D49" s="389"/>
      <c r="E49" s="389"/>
      <c r="F49" s="389"/>
      <c r="G49" s="389" t="str">
        <f>CO34</f>
        <v/>
      </c>
      <c r="H49" s="389"/>
      <c r="I49" s="389"/>
      <c r="J49" s="389"/>
      <c r="K49" s="389" t="str">
        <f>CO33</f>
        <v/>
      </c>
      <c r="L49" s="389"/>
      <c r="M49" s="389"/>
      <c r="N49" s="1"/>
      <c r="O49" s="1"/>
      <c r="P49" s="1"/>
      <c r="AA49" s="44"/>
      <c r="AD49" s="44"/>
      <c r="AE49" s="44"/>
      <c r="AF49" s="44"/>
      <c r="AG49" s="44"/>
      <c r="AH49" s="44"/>
      <c r="AI49" s="44"/>
      <c r="AJ49" s="44"/>
      <c r="BL49" s="1"/>
      <c r="BM49" s="1"/>
      <c r="BN49" s="1"/>
      <c r="BO49" s="1"/>
      <c r="BP49" s="1"/>
      <c r="BQ49" s="1"/>
      <c r="BR49" s="1"/>
      <c r="BS49" s="1"/>
      <c r="BT49" s="1"/>
      <c r="BU49" s="1"/>
      <c r="BV49" s="1"/>
      <c r="BW49" s="1"/>
      <c r="BX49" s="1"/>
      <c r="BY49" s="1"/>
      <c r="BZ49" s="1"/>
      <c r="CA49" s="1"/>
      <c r="CB49" s="1"/>
      <c r="CC49" s="1"/>
      <c r="CD49" s="1"/>
      <c r="CE49" s="1"/>
    </row>
    <row r="50" spans="2:92" ht="28.15" hidden="1" customHeight="1" thickBot="1">
      <c r="B50" s="213" t="s">
        <v>95</v>
      </c>
      <c r="C50" s="388" t="str">
        <f>CP32</f>
        <v/>
      </c>
      <c r="D50" s="389"/>
      <c r="E50" s="389"/>
      <c r="F50" s="389"/>
      <c r="G50" s="389" t="str">
        <f>CP34</f>
        <v/>
      </c>
      <c r="H50" s="389"/>
      <c r="I50" s="389"/>
      <c r="J50" s="389"/>
      <c r="K50" s="389" t="str">
        <f>CP33</f>
        <v/>
      </c>
      <c r="L50" s="389"/>
      <c r="M50" s="389"/>
      <c r="N50" s="1"/>
      <c r="O50" s="1"/>
      <c r="P50" s="1"/>
      <c r="AA50" s="44"/>
      <c r="AD50" s="44"/>
      <c r="AE50" s="44"/>
      <c r="AF50" s="44"/>
      <c r="AG50" s="44"/>
      <c r="AH50" s="44"/>
      <c r="AI50" s="44"/>
      <c r="AJ50" s="44"/>
      <c r="BL50" s="1"/>
      <c r="BM50" s="1"/>
      <c r="BN50" s="1"/>
      <c r="BO50" s="1"/>
      <c r="BP50" s="1"/>
      <c r="BQ50" s="1"/>
      <c r="BR50" s="1"/>
      <c r="BS50" s="1"/>
      <c r="BT50" s="1"/>
      <c r="BU50" s="1"/>
      <c r="BV50" s="1"/>
      <c r="BW50" s="1"/>
      <c r="BX50" s="1"/>
      <c r="BY50" s="1"/>
      <c r="BZ50" s="1"/>
      <c r="CA50" s="1"/>
      <c r="CB50" s="1"/>
      <c r="CC50" s="1"/>
      <c r="CD50" s="1"/>
      <c r="CE50" s="1"/>
    </row>
    <row r="51" spans="2:92" ht="13.15" customHeight="1">
      <c r="B51" s="43"/>
      <c r="C51" s="43"/>
      <c r="D51" s="44"/>
      <c r="E51" s="44"/>
      <c r="F51" s="44"/>
      <c r="G51" s="44"/>
      <c r="H51" s="44"/>
      <c r="I51" s="44"/>
      <c r="J51" s="44"/>
      <c r="K51" s="44"/>
      <c r="L51" s="44"/>
      <c r="M51" s="44"/>
      <c r="N51" s="44"/>
      <c r="O51" s="44"/>
      <c r="P51" s="44"/>
      <c r="AA51" s="44"/>
      <c r="AD51" s="44"/>
      <c r="AE51" s="44"/>
      <c r="AF51" s="44"/>
      <c r="AG51" s="44"/>
      <c r="AH51" s="44"/>
      <c r="AI51" s="44"/>
      <c r="AJ51" s="44"/>
      <c r="BL51" s="1"/>
      <c r="BM51" s="1"/>
      <c r="BN51" s="1"/>
      <c r="BO51" s="1"/>
      <c r="BP51" s="1"/>
      <c r="BQ51" s="1"/>
      <c r="BR51" s="1"/>
      <c r="BS51" s="1"/>
      <c r="BT51" s="1"/>
      <c r="BU51" s="1"/>
      <c r="BV51" s="1"/>
      <c r="BW51" s="1"/>
      <c r="BX51" s="1"/>
      <c r="BY51" s="1"/>
      <c r="BZ51" s="1"/>
      <c r="CA51" s="1"/>
      <c r="CB51" s="1"/>
      <c r="CC51" s="1"/>
      <c r="CD51" s="1"/>
      <c r="CE51" s="1"/>
    </row>
    <row r="52" spans="2:92" ht="13.15" customHeight="1">
      <c r="B52" s="356" t="s">
        <v>177</v>
      </c>
      <c r="C52" s="356"/>
      <c r="M52" s="44"/>
      <c r="N52" s="44"/>
      <c r="O52" s="44"/>
      <c r="P52" s="44"/>
      <c r="AA52" s="44"/>
      <c r="AD52" s="44"/>
      <c r="AE52" s="44"/>
      <c r="AF52" s="44"/>
      <c r="AG52" s="44"/>
      <c r="AH52" s="44"/>
      <c r="AI52" s="44"/>
      <c r="AJ52" s="44"/>
      <c r="BL52" s="1"/>
      <c r="BM52" s="1"/>
      <c r="BN52" s="1"/>
      <c r="BO52" s="1"/>
      <c r="BP52" s="1"/>
      <c r="BQ52" s="1"/>
      <c r="BR52" s="1"/>
      <c r="BS52" s="1"/>
      <c r="BT52" s="1"/>
      <c r="BU52" s="1"/>
      <c r="BV52" s="1"/>
      <c r="BW52" s="1"/>
      <c r="BX52" s="1"/>
      <c r="BY52" s="1"/>
      <c r="BZ52" s="1"/>
      <c r="CA52" s="1"/>
      <c r="CB52" s="1"/>
      <c r="CC52" s="1"/>
      <c r="CD52" s="1"/>
      <c r="CE52" s="1"/>
      <c r="CF52" s="1"/>
      <c r="CH52" s="1"/>
      <c r="CJ52" s="1"/>
      <c r="CL52" s="1"/>
      <c r="CN52" s="1"/>
    </row>
    <row r="53" spans="2:92" ht="13.5" customHeight="1">
      <c r="B53" s="356"/>
      <c r="C53" s="356"/>
      <c r="D53" s="52"/>
      <c r="E53" s="52"/>
      <c r="F53" s="8"/>
      <c r="G53" s="8"/>
      <c r="BL53" s="1"/>
      <c r="BM53" s="1"/>
      <c r="BN53" s="1"/>
      <c r="BO53" s="1"/>
      <c r="BP53" s="1"/>
      <c r="BQ53" s="1"/>
      <c r="BR53" s="1"/>
      <c r="BS53" s="1"/>
      <c r="BT53" s="1"/>
      <c r="BU53" s="1"/>
      <c r="BV53" s="1"/>
      <c r="BW53" s="1"/>
      <c r="BX53" s="1"/>
      <c r="BY53" s="1"/>
      <c r="BZ53" s="1"/>
      <c r="CA53" s="1"/>
      <c r="CB53" s="1"/>
      <c r="CC53" s="1"/>
      <c r="CD53" s="1"/>
      <c r="CE53" s="1"/>
      <c r="CF53" s="1"/>
      <c r="CH53" s="1"/>
      <c r="CJ53" s="1"/>
      <c r="CL53" s="1"/>
      <c r="CN53" s="1"/>
    </row>
    <row r="54" spans="2:92" ht="22.9" customHeight="1">
      <c r="B54" s="357" t="s">
        <v>182</v>
      </c>
      <c r="C54" s="358"/>
      <c r="D54" s="358"/>
      <c r="E54" s="358"/>
      <c r="F54" s="358"/>
      <c r="G54" s="358"/>
      <c r="H54" s="358"/>
      <c r="I54" s="358"/>
      <c r="J54" s="358"/>
      <c r="K54" s="359"/>
      <c r="BG54" s="8"/>
      <c r="BH54" s="8"/>
      <c r="BI54" s="8"/>
      <c r="BJ54" s="8"/>
      <c r="BK54" s="8"/>
      <c r="BO54" s="1"/>
      <c r="BP54" s="1"/>
      <c r="BQ54" s="1"/>
      <c r="BR54" s="1"/>
      <c r="BS54" s="1"/>
      <c r="BT54" s="1"/>
      <c r="CB54" s="1"/>
    </row>
    <row r="55" spans="2:92" ht="21" customHeight="1">
      <c r="B55" s="360" t="s">
        <v>9</v>
      </c>
      <c r="C55" s="361"/>
      <c r="D55" s="362"/>
      <c r="E55" s="363" t="s">
        <v>10</v>
      </c>
      <c r="F55" s="364"/>
      <c r="G55" s="364"/>
      <c r="H55" s="365"/>
      <c r="I55" s="363" t="s">
        <v>11</v>
      </c>
      <c r="J55" s="364"/>
      <c r="K55" s="365"/>
    </row>
    <row r="56" spans="2:92" ht="22.15" customHeight="1">
      <c r="B56" s="366"/>
      <c r="C56" s="367"/>
      <c r="D56" s="368"/>
      <c r="E56" s="431"/>
      <c r="F56" s="432"/>
      <c r="G56" s="432"/>
      <c r="H56" s="433"/>
      <c r="I56" s="369"/>
      <c r="J56" s="432"/>
      <c r="K56" s="433"/>
      <c r="BK56" s="8"/>
      <c r="CB56" s="1"/>
    </row>
    <row r="57" spans="2:92">
      <c r="B57" s="8"/>
      <c r="C57" s="8"/>
      <c r="D57" s="8"/>
      <c r="E57" s="8"/>
      <c r="F57" s="8"/>
      <c r="G57" s="8"/>
      <c r="AK57" s="49"/>
      <c r="BK57" s="8"/>
      <c r="CB57" s="1"/>
    </row>
    <row r="58" spans="2:92" ht="19.149999999999999" customHeight="1">
      <c r="B58" s="140" t="s">
        <v>186</v>
      </c>
      <c r="C58" s="54"/>
      <c r="D58" s="55"/>
      <c r="E58" s="55"/>
      <c r="F58" s="55"/>
      <c r="G58" s="55"/>
      <c r="H58" s="55"/>
      <c r="BK58" s="8"/>
      <c r="CB58" s="1"/>
    </row>
    <row r="59" spans="2:92" ht="17.25" thickBot="1">
      <c r="B59" s="95" t="s">
        <v>188</v>
      </c>
      <c r="C59" s="95"/>
      <c r="D59" s="56" t="str">
        <f>_xlfn.IFNA(AX31,"")</f>
        <v/>
      </c>
      <c r="E59" s="56"/>
      <c r="F59" s="55"/>
      <c r="G59" s="57"/>
      <c r="H59" s="57"/>
      <c r="BK59" s="8"/>
      <c r="CB59" s="1"/>
    </row>
    <row r="60" spans="2:92" ht="16.5">
      <c r="B60" s="58"/>
      <c r="C60" s="59"/>
      <c r="D60" s="135" t="s">
        <v>190</v>
      </c>
      <c r="E60" s="136"/>
      <c r="F60" s="137" t="s">
        <v>191</v>
      </c>
      <c r="G60" s="138"/>
      <c r="H60" s="137" t="s">
        <v>192</v>
      </c>
      <c r="I60" s="138"/>
      <c r="J60" s="137" t="s">
        <v>193</v>
      </c>
      <c r="K60" s="139"/>
      <c r="BK60" s="8"/>
      <c r="CB60" s="1"/>
    </row>
    <row r="61" spans="2:92" ht="16.5">
      <c r="B61" s="93" t="s">
        <v>195</v>
      </c>
      <c r="C61" s="94"/>
      <c r="D61" s="106"/>
      <c r="E61" s="107"/>
      <c r="F61" s="110" t="s">
        <v>196</v>
      </c>
      <c r="G61" s="112"/>
      <c r="H61" s="110" t="s">
        <v>196</v>
      </c>
      <c r="I61" s="112"/>
      <c r="J61" s="110" t="s">
        <v>196</v>
      </c>
      <c r="K61" s="111"/>
      <c r="BK61" s="8"/>
      <c r="CB61" s="1"/>
    </row>
    <row r="62" spans="2:92" ht="16.5">
      <c r="B62" s="104" t="str">
        <f>BE4</f>
        <v>≥80</v>
      </c>
      <c r="C62" s="105"/>
      <c r="D62" s="108" t="e">
        <f>IF(AX38=0,NA(),AX38)</f>
        <v>#N/A</v>
      </c>
      <c r="E62" s="108"/>
      <c r="F62" s="108" t="e">
        <f>IF(AX35=0,NA(),AX35)</f>
        <v>#N/A</v>
      </c>
      <c r="G62" s="108"/>
      <c r="H62" s="108" t="e">
        <f>IF(AX36=0,NA(),AX36)</f>
        <v>#N/A</v>
      </c>
      <c r="I62" s="108"/>
      <c r="J62" s="108" t="e">
        <f>IF(AX37=0,NA(),AX37)</f>
        <v>#N/A</v>
      </c>
      <c r="K62" s="108"/>
      <c r="BK62" s="8"/>
      <c r="CB62" s="1"/>
    </row>
    <row r="63" spans="2:92" ht="16.5">
      <c r="B63" s="102" t="str">
        <f>BE5</f>
        <v>60-79</v>
      </c>
      <c r="C63" s="103"/>
      <c r="D63" s="108" t="e">
        <f>IF(AY38=0,NA(),AY38)</f>
        <v>#N/A</v>
      </c>
      <c r="E63" s="108"/>
      <c r="F63" s="108" t="e">
        <f>IF(AY35=0,NA(),AY35)</f>
        <v>#N/A</v>
      </c>
      <c r="G63" s="108"/>
      <c r="H63" s="108" t="e">
        <f>IF(AY36=0,NA(),AY36)</f>
        <v>#N/A</v>
      </c>
      <c r="I63" s="108"/>
      <c r="J63" s="108" t="e">
        <f>IF(AY37=0,NA(),AY37)</f>
        <v>#N/A</v>
      </c>
      <c r="K63" s="108"/>
      <c r="AQ63" s="8"/>
      <c r="BK63" s="8"/>
      <c r="CB63" s="1"/>
    </row>
    <row r="64" spans="2:92" ht="16.5">
      <c r="B64" s="100" t="str">
        <f>BE6</f>
        <v>&lt;60</v>
      </c>
      <c r="C64" s="101"/>
      <c r="D64" s="108" t="e">
        <f>IF(AZ38=0,NA(),AZ38)</f>
        <v>#N/A</v>
      </c>
      <c r="E64" s="108"/>
      <c r="F64" s="108" t="e">
        <f>IF(AZ35=0,NA(),AZ35)</f>
        <v>#N/A</v>
      </c>
      <c r="G64" s="108"/>
      <c r="H64" s="108" t="e">
        <f>IF(AZ36=0,NA(),AZ36)</f>
        <v>#N/A</v>
      </c>
      <c r="I64" s="108"/>
      <c r="J64" s="108" t="e">
        <f>IF(AZ37=0,NA(),AZ37)</f>
        <v>#N/A</v>
      </c>
      <c r="K64" s="108"/>
      <c r="AQ64" s="8"/>
      <c r="BK64" s="8"/>
      <c r="CB64" s="1"/>
    </row>
    <row r="65" spans="2:10" s="8" customFormat="1" ht="17.25" thickBot="1">
      <c r="B65" s="98" t="s">
        <v>199</v>
      </c>
      <c r="C65" s="99"/>
      <c r="D65" s="96" t="str">
        <f>IFERROR(BA38,"n/a")</f>
        <v>n/a</v>
      </c>
      <c r="E65" s="97"/>
      <c r="F65" s="96" t="str">
        <f>IFERROR(BA35,"n/a")</f>
        <v>n/a</v>
      </c>
      <c r="G65" s="97"/>
      <c r="H65" s="96" t="str">
        <f>IFERROR(BA36,"n/a")</f>
        <v>n/a</v>
      </c>
      <c r="I65" s="97"/>
      <c r="J65" s="96" t="str">
        <f>IFERROR(BA37,"n/a")</f>
        <v>n/a</v>
      </c>
    </row>
    <row r="90" spans="2:11" s="8" customFormat="1" ht="20.25" thickBot="1">
      <c r="B90" s="140" t="s">
        <v>200</v>
      </c>
      <c r="C90" s="54"/>
      <c r="D90" s="55"/>
      <c r="E90" s="55"/>
      <c r="F90" s="55"/>
      <c r="G90" s="55"/>
      <c r="H90" s="55"/>
      <c r="I90" s="55"/>
      <c r="J90" s="55"/>
    </row>
    <row r="91" spans="2:11" s="8" customFormat="1" ht="16.5">
      <c r="B91" s="61"/>
      <c r="C91" s="62"/>
      <c r="D91" s="62"/>
      <c r="E91" s="115" t="s">
        <v>201</v>
      </c>
      <c r="F91" s="62"/>
      <c r="G91" s="63" t="s">
        <v>199</v>
      </c>
      <c r="H91" s="63"/>
      <c r="I91" s="63"/>
      <c r="J91" s="63"/>
      <c r="K91" s="64"/>
    </row>
    <row r="92" spans="2:11" s="8" customFormat="1" ht="16.5">
      <c r="B92" s="65"/>
      <c r="C92" s="128"/>
      <c r="D92" s="66"/>
      <c r="E92" s="67"/>
      <c r="F92" s="67" t="s">
        <v>85</v>
      </c>
      <c r="G92" s="67" t="s">
        <v>86</v>
      </c>
      <c r="H92" s="67" t="s">
        <v>87</v>
      </c>
      <c r="I92" s="67" t="s">
        <v>88</v>
      </c>
      <c r="J92" s="67" t="s">
        <v>89</v>
      </c>
      <c r="K92" s="68" t="s">
        <v>90</v>
      </c>
    </row>
    <row r="93" spans="2:11" s="8" customFormat="1" ht="17.45" customHeight="1">
      <c r="B93" s="116" t="s">
        <v>202</v>
      </c>
      <c r="C93" s="127"/>
      <c r="D93" s="117"/>
      <c r="E93" s="69" t="s">
        <v>203</v>
      </c>
      <c r="F93" s="69" t="str">
        <f>_xlfn.IFNA(S105,"")</f>
        <v/>
      </c>
      <c r="G93" s="69" t="str">
        <f>_xlfn.IFNA(S106,"")</f>
        <v/>
      </c>
      <c r="H93" s="69" t="str">
        <f>_xlfn.IFNA(S107,"")</f>
        <v/>
      </c>
      <c r="I93" s="69" t="str">
        <f>_xlfn.IFNA(S108,"")</f>
        <v/>
      </c>
      <c r="J93" s="69" t="str">
        <f>_xlfn.IFNA(S109,"")</f>
        <v/>
      </c>
      <c r="K93" s="69" t="str">
        <f>_xlfn.IFNA(S110,"")</f>
        <v/>
      </c>
    </row>
    <row r="94" spans="2:11" s="8" customFormat="1" ht="17.45" customHeight="1">
      <c r="B94" s="118"/>
      <c r="C94" s="129"/>
      <c r="D94" s="119"/>
      <c r="E94" s="70" t="s">
        <v>79</v>
      </c>
      <c r="F94" s="70"/>
      <c r="G94" s="71" t="str">
        <f>_xlfn.IFNA(R106,"")</f>
        <v/>
      </c>
      <c r="H94" s="71" t="str">
        <f>_xlfn.IFNA(R107,"")</f>
        <v/>
      </c>
      <c r="I94" s="71" t="str">
        <f>_xlfn.IFNA(R108,"")</f>
        <v/>
      </c>
      <c r="J94" s="71" t="str">
        <f>_xlfn.IFNA(R109,"")</f>
        <v/>
      </c>
      <c r="K94" s="71" t="str">
        <f>_xlfn.IFNA(R110,"")</f>
        <v/>
      </c>
    </row>
    <row r="95" spans="2:11" s="8" customFormat="1" ht="17.45" customHeight="1">
      <c r="B95" s="116" t="s">
        <v>204</v>
      </c>
      <c r="C95" s="127"/>
      <c r="D95" s="117"/>
      <c r="E95" s="72" t="s">
        <v>203</v>
      </c>
      <c r="F95" s="69" t="str">
        <f>_xlfn.IFNA(U105,"")</f>
        <v/>
      </c>
      <c r="G95" s="69" t="str">
        <f>_xlfn.IFNA(U106,"")</f>
        <v/>
      </c>
      <c r="H95" s="69" t="str">
        <f>_xlfn.IFNA(U107,"")</f>
        <v/>
      </c>
      <c r="I95" s="69" t="str">
        <f>_xlfn.IFNA(U108,"")</f>
        <v/>
      </c>
      <c r="J95" s="69" t="str">
        <f>_xlfn.IFNA(U109,"")</f>
        <v/>
      </c>
      <c r="K95" s="69" t="str">
        <f>_xlfn.IFNA(U110,"")</f>
        <v/>
      </c>
    </row>
    <row r="96" spans="2:11" s="8" customFormat="1" ht="17.45" customHeight="1">
      <c r="B96" s="118"/>
      <c r="C96" s="129"/>
      <c r="D96" s="119"/>
      <c r="E96" s="70" t="s">
        <v>79</v>
      </c>
      <c r="F96" s="70"/>
      <c r="G96" s="71" t="str">
        <f>_xlfn.IFNA(T106,"")</f>
        <v/>
      </c>
      <c r="H96" s="71" t="str">
        <f>_xlfn.IFNA(T107,"")</f>
        <v/>
      </c>
      <c r="I96" s="71" t="str">
        <f>_xlfn.IFNA(T108,"")</f>
        <v/>
      </c>
      <c r="J96" s="71" t="str">
        <f>_xlfn.IFNA(T109,"")</f>
        <v/>
      </c>
      <c r="K96" s="71" t="str">
        <f>_xlfn.IFNA(T110,"")</f>
        <v/>
      </c>
    </row>
    <row r="97" spans="2:23" ht="17.45" customHeight="1">
      <c r="B97" s="116" t="s">
        <v>205</v>
      </c>
      <c r="C97" s="127"/>
      <c r="D97" s="117"/>
      <c r="E97" s="72" t="s">
        <v>203</v>
      </c>
      <c r="F97" s="69" t="str">
        <f>_xlfn.IFNA(W105,"")</f>
        <v/>
      </c>
      <c r="G97" s="69" t="str">
        <f>_xlfn.IFNA(W106,"")</f>
        <v/>
      </c>
      <c r="H97" s="69" t="str">
        <f>_xlfn.IFNA(W107,"")</f>
        <v/>
      </c>
      <c r="I97" s="69" t="str">
        <f>_xlfn.IFNA(W108,"")</f>
        <v/>
      </c>
      <c r="J97" s="69" t="str">
        <f>_xlfn.IFNA(W109,"")</f>
        <v/>
      </c>
      <c r="K97" s="69" t="str">
        <f>_xlfn.IFNA(W110,"")</f>
        <v/>
      </c>
    </row>
    <row r="98" spans="2:23" ht="17.45" customHeight="1">
      <c r="B98" s="118"/>
      <c r="C98" s="127"/>
      <c r="D98" s="126"/>
      <c r="E98" s="70" t="s">
        <v>79</v>
      </c>
      <c r="F98" s="70"/>
      <c r="G98" s="71" t="str">
        <f>_xlfn.IFNA(V106,"")</f>
        <v/>
      </c>
      <c r="H98" s="71" t="str">
        <f>_xlfn.IFNA(V107,"")</f>
        <v/>
      </c>
      <c r="I98" s="71" t="str">
        <f>_xlfn.IFNA(V108,"")</f>
        <v/>
      </c>
      <c r="J98" s="71" t="str">
        <f>_xlfn.IFNA(V109,"")</f>
        <v/>
      </c>
      <c r="K98" s="71" t="str">
        <f>_xlfn.IFNA(V110,"")</f>
        <v/>
      </c>
    </row>
    <row r="99" spans="2:23" ht="17.45" customHeight="1">
      <c r="B99" s="113" t="s">
        <v>206</v>
      </c>
      <c r="C99" s="130"/>
      <c r="D99" s="133"/>
      <c r="E99" s="132" t="s">
        <v>203</v>
      </c>
      <c r="F99" s="69" t="str">
        <f>_xlfn.IFNA(Q105,"")</f>
        <v/>
      </c>
      <c r="G99" s="69" t="str">
        <f>_xlfn.IFNA(Q106,"")</f>
        <v/>
      </c>
      <c r="H99" s="69" t="str">
        <f>_xlfn.IFNA(Q107,"")</f>
        <v/>
      </c>
      <c r="I99" s="69" t="str">
        <f>_xlfn.IFNA(Q108,"")</f>
        <v/>
      </c>
      <c r="J99" s="69" t="str">
        <f>_xlfn.IFNA(Q109,"")</f>
        <v/>
      </c>
      <c r="K99" s="69" t="str">
        <f>_xlfn.IFNA(Q110,"")</f>
        <v/>
      </c>
    </row>
    <row r="100" spans="2:23" ht="17.45" customHeight="1">
      <c r="B100" s="114"/>
      <c r="C100" s="131"/>
      <c r="D100" s="130"/>
      <c r="E100" s="134" t="s">
        <v>79</v>
      </c>
      <c r="F100" s="70"/>
      <c r="G100" s="73" t="str">
        <f>_xlfn.IFNA(P106,"")</f>
        <v/>
      </c>
      <c r="H100" s="73" t="str">
        <f>_xlfn.IFNA(P107,"")</f>
        <v/>
      </c>
      <c r="I100" s="73" t="str">
        <f>_xlfn.IFNA(P108,"")</f>
        <v/>
      </c>
      <c r="J100" s="73" t="str">
        <f>_xlfn.IFNA(P109,"")</f>
        <v/>
      </c>
      <c r="K100" s="73" t="str">
        <f>_xlfn.IFNA(P110,"")</f>
        <v/>
      </c>
    </row>
    <row r="103" spans="2:23">
      <c r="O103" s="74" t="s">
        <v>207</v>
      </c>
      <c r="P103" s="5"/>
      <c r="Q103" s="5"/>
      <c r="R103" s="5"/>
      <c r="S103" s="5"/>
      <c r="T103" s="5"/>
      <c r="U103" s="6"/>
      <c r="V103" s="5"/>
      <c r="W103" s="5"/>
    </row>
    <row r="104" spans="2:23">
      <c r="O104" s="75" t="s">
        <v>82</v>
      </c>
      <c r="P104" s="75" t="s">
        <v>208</v>
      </c>
      <c r="Q104" s="75" t="s">
        <v>209</v>
      </c>
      <c r="R104" s="75" t="s">
        <v>210</v>
      </c>
      <c r="S104" s="75" t="s">
        <v>211</v>
      </c>
      <c r="T104" s="75" t="s">
        <v>212</v>
      </c>
      <c r="U104" s="76" t="s">
        <v>213</v>
      </c>
      <c r="V104" s="75" t="s">
        <v>214</v>
      </c>
      <c r="W104" s="75" t="s">
        <v>215</v>
      </c>
    </row>
    <row r="105" spans="2:23">
      <c r="O105" s="75" t="s">
        <v>85</v>
      </c>
      <c r="P105" s="77"/>
      <c r="Q105" s="78" t="e">
        <f>IF(BJ34="",NA(),BJ34)</f>
        <v>#N/A</v>
      </c>
      <c r="R105" s="79"/>
      <c r="S105" s="78" t="e">
        <f>IF(BJ35="",NA(),BJ35)</f>
        <v>#N/A</v>
      </c>
      <c r="T105" s="79"/>
      <c r="U105" s="78" t="e">
        <f>IF(BJ36="",NA(),BJ36)</f>
        <v>#N/A</v>
      </c>
      <c r="V105" s="79"/>
      <c r="W105" s="78" t="e">
        <f>IF(BJ37="",NA(),BJ37)</f>
        <v>#N/A</v>
      </c>
    </row>
    <row r="106" spans="2:23">
      <c r="O106" s="75" t="s">
        <v>86</v>
      </c>
      <c r="P106" s="80" t="e">
        <f>IF(BV34="",NA(),BV34)</f>
        <v>#N/A</v>
      </c>
      <c r="Q106" s="78" t="e">
        <f>IF(BK34="",NA(),BK34)</f>
        <v>#N/A</v>
      </c>
      <c r="R106" s="80" t="e">
        <f>IF(BV35="",NA(),BV35)</f>
        <v>#N/A</v>
      </c>
      <c r="S106" s="78" t="e">
        <f>IF(BK35="",NA(),BK35)</f>
        <v>#N/A</v>
      </c>
      <c r="T106" s="80" t="e">
        <f>IF(BV36="",NA(),BV36)</f>
        <v>#N/A</v>
      </c>
      <c r="U106" s="78" t="e">
        <f>IF(BK36="",NA(),BK36)</f>
        <v>#N/A</v>
      </c>
      <c r="V106" s="80" t="e">
        <f>IF(BV37="",NA(),BV37)</f>
        <v>#N/A</v>
      </c>
      <c r="W106" s="78" t="e">
        <f>IF(BK37="",NA(),BK37)</f>
        <v>#N/A</v>
      </c>
    </row>
    <row r="107" spans="2:23">
      <c r="O107" s="75" t="s">
        <v>87</v>
      </c>
      <c r="P107" s="80" t="e">
        <f>IF(BW34="",NA(),BW34)</f>
        <v>#N/A</v>
      </c>
      <c r="Q107" s="78" t="e">
        <f>IF(BL34="",NA(),BL34)</f>
        <v>#N/A</v>
      </c>
      <c r="R107" s="80" t="e">
        <f>IF(BW35="",NA(),BW35)</f>
        <v>#N/A</v>
      </c>
      <c r="S107" s="78" t="e">
        <f>IF(BL35="",NA(),BL35)</f>
        <v>#N/A</v>
      </c>
      <c r="T107" s="80" t="e">
        <f>IF(BW36="",NA(),BW36)</f>
        <v>#N/A</v>
      </c>
      <c r="U107" s="78" t="e">
        <f>IF(BL36="",NA(),BL36)</f>
        <v>#N/A</v>
      </c>
      <c r="V107" s="80" t="e">
        <f>IF(BW37="",NA(),BW37)</f>
        <v>#N/A</v>
      </c>
      <c r="W107" s="78" t="e">
        <f>IF(BL37="",NA(),BL37)</f>
        <v>#N/A</v>
      </c>
    </row>
    <row r="108" spans="2:23">
      <c r="O108" s="75" t="s">
        <v>88</v>
      </c>
      <c r="P108" s="80" t="e">
        <f>IF(BX34="",NA(),BX34)</f>
        <v>#N/A</v>
      </c>
      <c r="Q108" s="78" t="e">
        <f>IF(BM34="",NA(),BM34)</f>
        <v>#N/A</v>
      </c>
      <c r="R108" s="81" t="e">
        <f>IF(BX35="",NA(),BX35)</f>
        <v>#N/A</v>
      </c>
      <c r="S108" s="78" t="e">
        <f>IF(BM35="",NA(),BM35)</f>
        <v>#N/A</v>
      </c>
      <c r="T108" s="81" t="e">
        <f>IF(BX36="",NA(),BX36)</f>
        <v>#N/A</v>
      </c>
      <c r="U108" s="78" t="e">
        <f>IF(BM36="",NA(),BM36)</f>
        <v>#N/A</v>
      </c>
      <c r="V108" s="81" t="e">
        <f>IF(BX37="",NA(),BX37)</f>
        <v>#N/A</v>
      </c>
      <c r="W108" s="78" t="e">
        <f>IF(BM37="",NA(),BM37)</f>
        <v>#N/A</v>
      </c>
    </row>
    <row r="109" spans="2:23">
      <c r="O109" s="75" t="s">
        <v>89</v>
      </c>
      <c r="P109" s="80" t="e">
        <f>IF(BY34="",NA(),BY34)</f>
        <v>#N/A</v>
      </c>
      <c r="Q109" s="78" t="e">
        <f>IF(BN34="",NA(),BN34)</f>
        <v>#N/A</v>
      </c>
      <c r="R109" s="81" t="e">
        <f>IF(BY35="",NA(),BY35)</f>
        <v>#N/A</v>
      </c>
      <c r="S109" s="78" t="e">
        <f>IF(BN35="",NA(),BN35)</f>
        <v>#N/A</v>
      </c>
      <c r="T109" s="81" t="e">
        <f>IF(BY36="",NA(),BY36)</f>
        <v>#N/A</v>
      </c>
      <c r="U109" s="78" t="e">
        <f>IF(BN36="",NA(),BN36)</f>
        <v>#N/A</v>
      </c>
      <c r="V109" s="81" t="e">
        <f>IF(BY37="",NA(),BY37)</f>
        <v>#N/A</v>
      </c>
      <c r="W109" s="78" t="e">
        <f>IF(BN37="",NA(),BN37)</f>
        <v>#N/A</v>
      </c>
    </row>
    <row r="110" spans="2:23">
      <c r="O110" s="75" t="s">
        <v>90</v>
      </c>
      <c r="P110" s="80" t="e">
        <f>IF(BZ34="",NA(),BZ34)</f>
        <v>#N/A</v>
      </c>
      <c r="Q110" s="78" t="e">
        <f>IF(BO34="",NA(),BO34)</f>
        <v>#N/A</v>
      </c>
      <c r="R110" s="81" t="e">
        <f>IF(BZ35="",NA(),BZ35)</f>
        <v>#N/A</v>
      </c>
      <c r="S110" s="78" t="e">
        <f>IF(BO35="",NA(),BO35)</f>
        <v>#N/A</v>
      </c>
      <c r="T110" s="81" t="e">
        <f>IF(BZ36="",NA(),BZ36)</f>
        <v>#N/A</v>
      </c>
      <c r="U110" s="78" t="e">
        <f>IF(BO36="",NA(),BO36)</f>
        <v>#N/A</v>
      </c>
      <c r="V110" s="81" t="e">
        <f>IF(BZ37="",NA(),BZ37)</f>
        <v>#N/A</v>
      </c>
      <c r="W110" s="78" t="e">
        <f>IF(BO37="",NA(),BO37)</f>
        <v>#N/A</v>
      </c>
    </row>
    <row r="111" spans="2:23">
      <c r="O111" s="75" t="s">
        <v>91</v>
      </c>
      <c r="P111" s="80" t="e">
        <f>IF(CA34="",NA(),CA34)</f>
        <v>#N/A</v>
      </c>
      <c r="Q111" s="78" t="e">
        <f>IF(BP34="",NA(),BP34)</f>
        <v>#N/A</v>
      </c>
      <c r="R111" s="81" t="e">
        <f>IF(CA35="",NA(),CA35)</f>
        <v>#N/A</v>
      </c>
      <c r="S111" s="78" t="e">
        <f>IF(BP35="",NA(),BP35)</f>
        <v>#N/A</v>
      </c>
      <c r="T111" s="81" t="e">
        <f>IF(CA36="",NA(),CA36)</f>
        <v>#N/A</v>
      </c>
      <c r="U111" s="78" t="e">
        <f>IF(BP36="",NA(),BP36)</f>
        <v>#N/A</v>
      </c>
      <c r="V111" s="81" t="e">
        <f>IF(CA37="",NA(),CA37)</f>
        <v>#N/A</v>
      </c>
      <c r="W111" s="78" t="e">
        <f>IF(BP37="",NA(),BP37)</f>
        <v>#N/A</v>
      </c>
    </row>
    <row r="112" spans="2:23">
      <c r="O112" s="75" t="s">
        <v>92</v>
      </c>
      <c r="P112" s="80" t="e">
        <f>IF(CB34="",NA(),CB34)</f>
        <v>#N/A</v>
      </c>
      <c r="Q112" s="78" t="e">
        <f>IF(BQ34="",NA(),BQ34)</f>
        <v>#N/A</v>
      </c>
      <c r="R112" s="81" t="e">
        <f>IF(CB35="",NA(),CB35)</f>
        <v>#N/A</v>
      </c>
      <c r="S112" s="78" t="e">
        <f>IF(BQ35="",NA(),BQ35)</f>
        <v>#N/A</v>
      </c>
      <c r="T112" s="81" t="e">
        <f>IF(CB36="",NA(),CB36)</f>
        <v>#N/A</v>
      </c>
      <c r="U112" s="78" t="e">
        <f>IF(BQ36="",NA(),BQ36)</f>
        <v>#N/A</v>
      </c>
      <c r="V112" s="81" t="e">
        <f>IF(CB37="",NA(),CB37)</f>
        <v>#N/A</v>
      </c>
      <c r="W112" s="78" t="e">
        <f>IF(BQ37="",NA(),BQ37)</f>
        <v>#N/A</v>
      </c>
    </row>
    <row r="113" spans="2:23" s="8" customFormat="1">
      <c r="B113" s="1"/>
      <c r="C113" s="1"/>
      <c r="D113" s="1"/>
      <c r="E113" s="1"/>
      <c r="F113" s="1"/>
      <c r="G113" s="1"/>
      <c r="O113" s="75" t="s">
        <v>93</v>
      </c>
      <c r="P113" s="80" t="e">
        <f>IF(CC34="",NA(),CC34)</f>
        <v>#N/A</v>
      </c>
      <c r="Q113" s="78" t="e">
        <f>IF(BR34="",NA(),BR34)</f>
        <v>#N/A</v>
      </c>
      <c r="R113" s="81" t="e">
        <f>IF(CC35="",NA(),CC35)</f>
        <v>#N/A</v>
      </c>
      <c r="S113" s="78" t="e">
        <f>IF(BR35="",NA(),BR35)</f>
        <v>#N/A</v>
      </c>
      <c r="T113" s="81" t="e">
        <f>IF(CC36="",NA(),CC36)</f>
        <v>#N/A</v>
      </c>
      <c r="U113" s="78" t="e">
        <f>IF(BR36="",NA(),BR36)</f>
        <v>#N/A</v>
      </c>
      <c r="V113" s="81" t="e">
        <f>IF(CC37="",NA(),CC37)</f>
        <v>#N/A</v>
      </c>
      <c r="W113" s="78" t="e">
        <f>IF(BR37="",NA(),BR37)</f>
        <v>#N/A</v>
      </c>
    </row>
    <row r="114" spans="2:23" s="8" customFormat="1">
      <c r="B114" s="1"/>
      <c r="C114" s="1"/>
      <c r="D114" s="1"/>
      <c r="E114" s="1"/>
      <c r="F114" s="1"/>
      <c r="G114" s="1"/>
      <c r="O114" s="75" t="s">
        <v>94</v>
      </c>
      <c r="P114" s="80" t="e">
        <f>IF(CD34="",NA(),CD34)</f>
        <v>#N/A</v>
      </c>
      <c r="Q114" s="78" t="e">
        <f>IF(BS34="",NA(),BS34)</f>
        <v>#N/A</v>
      </c>
      <c r="R114" s="81" t="e">
        <f>IF(CD35="",NA(),CD35)</f>
        <v>#N/A</v>
      </c>
      <c r="S114" s="78" t="e">
        <f>IF(BS35="",NA(),BS35)</f>
        <v>#N/A</v>
      </c>
      <c r="T114" s="81" t="e">
        <f>IF(CD36="",NA(),CD36)</f>
        <v>#N/A</v>
      </c>
      <c r="U114" s="78" t="e">
        <f>IF(BS36="",NA(),BS36)</f>
        <v>#N/A</v>
      </c>
      <c r="V114" s="81" t="e">
        <f>IF(CD37="",NA(),CD37)</f>
        <v>#N/A</v>
      </c>
      <c r="W114" s="78" t="e">
        <f>IF(BS37="",NA(),BS37)</f>
        <v>#N/A</v>
      </c>
    </row>
    <row r="115" spans="2:23" s="8" customFormat="1">
      <c r="B115" s="1"/>
      <c r="C115" s="1"/>
      <c r="D115" s="1"/>
      <c r="E115" s="1"/>
      <c r="F115" s="1"/>
      <c r="G115" s="1"/>
      <c r="O115" s="75" t="s">
        <v>95</v>
      </c>
      <c r="P115" s="80" t="e">
        <f>IF(CE34="",NA(),BWK34)</f>
        <v>#N/A</v>
      </c>
      <c r="Q115" s="78" t="e">
        <f>IF(BT34="",NA(),BT34)</f>
        <v>#N/A</v>
      </c>
      <c r="R115" s="81" t="e">
        <f>IF(CE35="",NA(),CE35)</f>
        <v>#N/A</v>
      </c>
      <c r="S115" s="78" t="e">
        <f>IF(BT35="",NA(),BT35)</f>
        <v>#N/A</v>
      </c>
      <c r="T115" s="81" t="e">
        <f>IF(CE36="",NA(),CE36)</f>
        <v>#N/A</v>
      </c>
      <c r="U115" s="78" t="e">
        <f>IF(BT36="",NA(),BT36)</f>
        <v>#N/A</v>
      </c>
      <c r="V115" s="81" t="e">
        <f>IF(CE37="",NA(),CE37)</f>
        <v>#N/A</v>
      </c>
      <c r="W115" s="78" t="e">
        <f>IF(BT37="",NA(),BT37)</f>
        <v>#N/A</v>
      </c>
    </row>
    <row r="118" spans="2:23" s="8" customFormat="1" ht="15" customHeight="1">
      <c r="B118" s="1"/>
      <c r="C118" s="1"/>
      <c r="D118" s="1"/>
      <c r="E118" s="1"/>
      <c r="F118" s="1"/>
      <c r="G118" s="1"/>
      <c r="Q118" s="1"/>
      <c r="R118" s="1"/>
      <c r="S118" s="1"/>
      <c r="T118" s="1"/>
      <c r="U118" s="1"/>
      <c r="V118" s="1"/>
      <c r="W118" s="1"/>
    </row>
    <row r="119" spans="2:23" s="8" customFormat="1" ht="15" customHeight="1">
      <c r="B119" s="1"/>
      <c r="C119" s="1"/>
      <c r="D119" s="1"/>
      <c r="E119" s="1"/>
      <c r="F119" s="1"/>
      <c r="G119" s="1"/>
      <c r="Q119" s="1"/>
      <c r="R119" s="1"/>
      <c r="S119" s="1"/>
      <c r="T119" s="1"/>
      <c r="U119" s="1"/>
      <c r="V119" s="1"/>
      <c r="W119" s="1"/>
    </row>
    <row r="120" spans="2:23" s="8" customFormat="1" ht="15" customHeight="1">
      <c r="B120" s="1"/>
      <c r="C120" s="1"/>
      <c r="D120" s="1"/>
      <c r="E120" s="1"/>
      <c r="F120" s="1"/>
      <c r="G120" s="1"/>
      <c r="Q120" s="1"/>
      <c r="R120" s="1"/>
      <c r="S120" s="1"/>
      <c r="T120" s="1"/>
      <c r="U120" s="1"/>
      <c r="V120" s="1"/>
      <c r="W120" s="1"/>
    </row>
    <row r="121" spans="2:23" s="8" customFormat="1" ht="15" customHeight="1">
      <c r="B121" s="1"/>
      <c r="C121" s="1"/>
      <c r="D121" s="1"/>
      <c r="E121" s="1"/>
      <c r="F121" s="1"/>
      <c r="G121" s="1"/>
      <c r="Q121" s="1"/>
      <c r="R121" s="1"/>
      <c r="S121" s="1"/>
      <c r="T121" s="1"/>
      <c r="U121" s="1"/>
      <c r="V121" s="1"/>
      <c r="W121" s="1"/>
    </row>
    <row r="122" spans="2:23" s="8" customFormat="1" ht="15" customHeight="1">
      <c r="B122" s="1"/>
      <c r="C122" s="1"/>
      <c r="D122" s="1"/>
      <c r="E122" s="1"/>
      <c r="F122" s="1"/>
      <c r="G122" s="1"/>
      <c r="Q122" s="1"/>
      <c r="R122" s="1"/>
      <c r="S122" s="1"/>
      <c r="T122" s="1"/>
      <c r="U122" s="1"/>
      <c r="V122" s="1"/>
      <c r="W122" s="1"/>
    </row>
    <row r="123" spans="2:23" s="8" customFormat="1" ht="15" customHeight="1">
      <c r="B123" s="1"/>
      <c r="C123" s="1"/>
      <c r="D123" s="1"/>
      <c r="E123" s="1"/>
      <c r="F123" s="1"/>
      <c r="G123" s="1"/>
      <c r="Q123" s="1"/>
      <c r="R123" s="1"/>
      <c r="S123" s="1"/>
      <c r="T123" s="1"/>
      <c r="U123" s="1"/>
      <c r="V123" s="1"/>
      <c r="W123" s="1"/>
    </row>
    <row r="124" spans="2:23" s="8" customFormat="1" ht="15.6" customHeight="1">
      <c r="B124" s="1"/>
      <c r="C124" s="1"/>
      <c r="D124" s="1"/>
      <c r="E124" s="1"/>
      <c r="F124" s="1"/>
      <c r="G124" s="1"/>
      <c r="Q124" s="1"/>
      <c r="R124" s="1"/>
      <c r="S124" s="1"/>
      <c r="T124" s="1"/>
      <c r="U124" s="1"/>
      <c r="V124" s="1"/>
      <c r="W124" s="1"/>
    </row>
    <row r="125" spans="2:23" s="8" customFormat="1" ht="15.6" customHeight="1">
      <c r="B125" s="1"/>
      <c r="C125" s="1"/>
      <c r="D125" s="1"/>
      <c r="E125" s="1"/>
      <c r="F125" s="1"/>
      <c r="G125" s="1"/>
      <c r="Q125" s="1"/>
      <c r="R125" s="1"/>
      <c r="S125" s="1"/>
      <c r="T125" s="1"/>
      <c r="U125" s="1"/>
      <c r="V125" s="1"/>
      <c r="W125" s="1"/>
    </row>
    <row r="127" spans="2:23" s="8" customFormat="1">
      <c r="B127" s="1"/>
      <c r="C127" s="1"/>
      <c r="D127" s="1"/>
      <c r="E127" s="1"/>
      <c r="F127" s="1"/>
      <c r="G127" s="1"/>
      <c r="Q127" s="1"/>
      <c r="R127" s="1"/>
      <c r="S127" s="1"/>
      <c r="T127" s="1"/>
      <c r="U127" s="1"/>
      <c r="V127" s="1"/>
      <c r="W127" s="1"/>
    </row>
    <row r="128" spans="2:23" s="8" customFormat="1" ht="20.25" thickBot="1">
      <c r="B128" s="60" t="s">
        <v>216</v>
      </c>
      <c r="C128" s="60"/>
      <c r="D128" s="1"/>
      <c r="E128" s="1"/>
      <c r="Q128" s="1"/>
      <c r="R128" s="1"/>
      <c r="S128" s="1"/>
      <c r="T128" s="1"/>
      <c r="U128" s="1"/>
      <c r="V128" s="1"/>
      <c r="W128" s="1"/>
    </row>
    <row r="129" spans="2:11" s="8" customFormat="1" ht="62.65" customHeight="1" thickBot="1">
      <c r="B129" s="82" t="s">
        <v>42</v>
      </c>
      <c r="C129" s="370" t="s">
        <v>43</v>
      </c>
      <c r="D129" s="371"/>
      <c r="E129" s="372" t="s">
        <v>44</v>
      </c>
      <c r="F129" s="373"/>
      <c r="G129" s="374"/>
      <c r="H129" s="82" t="s">
        <v>217</v>
      </c>
      <c r="I129" s="82" t="s">
        <v>218</v>
      </c>
      <c r="J129" s="82" t="s">
        <v>81</v>
      </c>
      <c r="K129" s="82" t="s">
        <v>219</v>
      </c>
    </row>
    <row r="130" spans="2:11" s="8" customFormat="1" ht="17.25" thickBot="1">
      <c r="B130" s="324">
        <v>1</v>
      </c>
      <c r="C130" s="327" t="s">
        <v>106</v>
      </c>
      <c r="D130" s="328"/>
      <c r="E130" s="120" t="s">
        <v>107</v>
      </c>
      <c r="F130" s="83"/>
      <c r="G130" s="121"/>
      <c r="H130" s="85" t="str">
        <f t="shared" ref="H130:H157" si="46">AZ3</f>
        <v>---</v>
      </c>
      <c r="I130" s="85" t="str">
        <f t="shared" ref="I130:I157" si="47">AX3</f>
        <v>---</v>
      </c>
      <c r="J130" s="85" t="str">
        <f t="shared" ref="J130:J157" si="48">BB3</f>
        <v>---</v>
      </c>
      <c r="K130" s="85" t="str">
        <f t="shared" ref="K130:K157" si="49">RIGHT(BC3,6)</f>
        <v>---</v>
      </c>
    </row>
    <row r="131" spans="2:11" s="8" customFormat="1" ht="15.6" customHeight="1" thickBot="1">
      <c r="B131" s="325"/>
      <c r="C131" s="331"/>
      <c r="D131" s="332"/>
      <c r="E131" s="120" t="s">
        <v>220</v>
      </c>
      <c r="F131" s="83"/>
      <c r="G131" s="84"/>
      <c r="H131" s="85" t="str">
        <f t="shared" si="46"/>
        <v>---</v>
      </c>
      <c r="I131" s="85" t="str">
        <f t="shared" si="47"/>
        <v>---</v>
      </c>
      <c r="J131" s="85" t="str">
        <f t="shared" si="48"/>
        <v>---</v>
      </c>
      <c r="K131" s="85" t="str">
        <f t="shared" si="49"/>
        <v>---</v>
      </c>
    </row>
    <row r="132" spans="2:11" s="8" customFormat="1" ht="15.6" customHeight="1" thickBot="1">
      <c r="B132" s="325"/>
      <c r="C132" s="327" t="s">
        <v>114</v>
      </c>
      <c r="D132" s="328"/>
      <c r="E132" s="120" t="s">
        <v>115</v>
      </c>
      <c r="F132" s="83"/>
      <c r="G132" s="84"/>
      <c r="H132" s="85" t="str">
        <f t="shared" si="46"/>
        <v>---</v>
      </c>
      <c r="I132" s="85" t="str">
        <f t="shared" si="47"/>
        <v>---</v>
      </c>
      <c r="J132" s="85" t="str">
        <f t="shared" si="48"/>
        <v>---</v>
      </c>
      <c r="K132" s="85" t="str">
        <f t="shared" si="49"/>
        <v>---</v>
      </c>
    </row>
    <row r="133" spans="2:11" s="8" customFormat="1" ht="15.6" customHeight="1" thickBot="1">
      <c r="B133" s="325"/>
      <c r="C133" s="329"/>
      <c r="D133" s="330"/>
      <c r="E133" s="120" t="s">
        <v>118</v>
      </c>
      <c r="F133" s="83"/>
      <c r="G133" s="84"/>
      <c r="H133" s="85" t="str">
        <f t="shared" si="46"/>
        <v>---</v>
      </c>
      <c r="I133" s="85" t="str">
        <f t="shared" si="47"/>
        <v>---</v>
      </c>
      <c r="J133" s="85" t="str">
        <f t="shared" si="48"/>
        <v>---</v>
      </c>
      <c r="K133" s="85" t="str">
        <f t="shared" si="49"/>
        <v>---</v>
      </c>
    </row>
    <row r="134" spans="2:11" s="8" customFormat="1" ht="15.6" customHeight="1" thickBot="1">
      <c r="B134" s="325"/>
      <c r="C134" s="329"/>
      <c r="D134" s="330"/>
      <c r="E134" s="120" t="s">
        <v>221</v>
      </c>
      <c r="F134" s="83"/>
      <c r="G134" s="84"/>
      <c r="H134" s="85" t="str">
        <f t="shared" si="46"/>
        <v>---</v>
      </c>
      <c r="I134" s="85" t="str">
        <f t="shared" si="47"/>
        <v>---</v>
      </c>
      <c r="J134" s="85" t="str">
        <f t="shared" si="48"/>
        <v>---</v>
      </c>
      <c r="K134" s="85" t="str">
        <f t="shared" si="49"/>
        <v>---</v>
      </c>
    </row>
    <row r="135" spans="2:11" s="8" customFormat="1" ht="15.6" customHeight="1" thickBot="1">
      <c r="B135" s="326"/>
      <c r="C135" s="331"/>
      <c r="D135" s="332"/>
      <c r="E135" s="120" t="s">
        <v>122</v>
      </c>
      <c r="F135" s="83"/>
      <c r="G135" s="84"/>
      <c r="H135" s="85" t="str">
        <f t="shared" si="46"/>
        <v>---</v>
      </c>
      <c r="I135" s="85" t="str">
        <f t="shared" si="47"/>
        <v>---</v>
      </c>
      <c r="J135" s="85" t="str">
        <f t="shared" si="48"/>
        <v>---</v>
      </c>
      <c r="K135" s="85" t="str">
        <f t="shared" si="49"/>
        <v>---</v>
      </c>
    </row>
    <row r="136" spans="2:11" s="8" customFormat="1" ht="15.6" customHeight="1" thickBot="1">
      <c r="B136" s="324">
        <v>2</v>
      </c>
      <c r="C136" s="327" t="s">
        <v>290</v>
      </c>
      <c r="D136" s="328"/>
      <c r="E136" s="120" t="s">
        <v>291</v>
      </c>
      <c r="F136" s="83"/>
      <c r="G136" s="84"/>
      <c r="H136" s="85" t="str">
        <f t="shared" si="46"/>
        <v>---</v>
      </c>
      <c r="I136" s="85" t="str">
        <f t="shared" si="47"/>
        <v>---</v>
      </c>
      <c r="J136" s="85" t="str">
        <f t="shared" si="48"/>
        <v>---</v>
      </c>
      <c r="K136" s="85" t="str">
        <f t="shared" si="49"/>
        <v>---</v>
      </c>
    </row>
    <row r="137" spans="2:11" s="8" customFormat="1" ht="15.6" customHeight="1" thickBot="1">
      <c r="B137" s="325"/>
      <c r="C137" s="329"/>
      <c r="D137" s="330"/>
      <c r="E137" s="120" t="s">
        <v>292</v>
      </c>
      <c r="F137" s="83"/>
      <c r="G137" s="84"/>
      <c r="H137" s="85" t="str">
        <f t="shared" si="46"/>
        <v>---</v>
      </c>
      <c r="I137" s="85" t="str">
        <f t="shared" si="47"/>
        <v>---</v>
      </c>
      <c r="J137" s="85" t="str">
        <f t="shared" si="48"/>
        <v>---</v>
      </c>
      <c r="K137" s="85" t="str">
        <f t="shared" si="49"/>
        <v>---</v>
      </c>
    </row>
    <row r="138" spans="2:11" s="8" customFormat="1" ht="15.6" customHeight="1" thickBot="1">
      <c r="B138" s="325"/>
      <c r="C138" s="331"/>
      <c r="D138" s="332"/>
      <c r="E138" s="120" t="s">
        <v>129</v>
      </c>
      <c r="F138" s="83"/>
      <c r="G138" s="84"/>
      <c r="H138" s="85" t="str">
        <f t="shared" si="46"/>
        <v>---</v>
      </c>
      <c r="I138" s="85" t="str">
        <f t="shared" si="47"/>
        <v>---</v>
      </c>
      <c r="J138" s="85" t="str">
        <f t="shared" si="48"/>
        <v>---</v>
      </c>
      <c r="K138" s="85" t="str">
        <f t="shared" si="49"/>
        <v>---</v>
      </c>
    </row>
    <row r="139" spans="2:11" s="8" customFormat="1" ht="15.6" customHeight="1" thickBot="1">
      <c r="B139" s="325"/>
      <c r="C139" s="327" t="s">
        <v>293</v>
      </c>
      <c r="D139" s="328"/>
      <c r="E139" s="120" t="s">
        <v>294</v>
      </c>
      <c r="F139" s="83"/>
      <c r="G139" s="84"/>
      <c r="H139" s="85" t="str">
        <f t="shared" si="46"/>
        <v>---</v>
      </c>
      <c r="I139" s="85" t="str">
        <f t="shared" si="47"/>
        <v>---</v>
      </c>
      <c r="J139" s="85" t="str">
        <f t="shared" si="48"/>
        <v>---</v>
      </c>
      <c r="K139" s="85" t="str">
        <f t="shared" si="49"/>
        <v>---</v>
      </c>
    </row>
    <row r="140" spans="2:11" s="8" customFormat="1" ht="15.6" customHeight="1" thickBot="1">
      <c r="B140" s="325"/>
      <c r="C140" s="329"/>
      <c r="D140" s="330"/>
      <c r="E140" s="120" t="s">
        <v>295</v>
      </c>
      <c r="F140" s="83"/>
      <c r="G140" s="84"/>
      <c r="H140" s="85" t="str">
        <f t="shared" si="46"/>
        <v>---</v>
      </c>
      <c r="I140" s="85" t="str">
        <f t="shared" si="47"/>
        <v>---</v>
      </c>
      <c r="J140" s="85" t="str">
        <f t="shared" si="48"/>
        <v>---</v>
      </c>
      <c r="K140" s="85" t="str">
        <f t="shared" si="49"/>
        <v>---</v>
      </c>
    </row>
    <row r="141" spans="2:11" s="8" customFormat="1" ht="15.6" customHeight="1" thickBot="1">
      <c r="B141" s="325"/>
      <c r="C141" s="331"/>
      <c r="D141" s="332"/>
      <c r="E141" s="120" t="s">
        <v>136</v>
      </c>
      <c r="F141" s="83"/>
      <c r="G141" s="84"/>
      <c r="H141" s="85" t="str">
        <f t="shared" si="46"/>
        <v>---</v>
      </c>
      <c r="I141" s="85" t="str">
        <f t="shared" si="47"/>
        <v>---</v>
      </c>
      <c r="J141" s="85" t="str">
        <f t="shared" si="48"/>
        <v>---</v>
      </c>
      <c r="K141" s="85" t="str">
        <f t="shared" si="49"/>
        <v>---</v>
      </c>
    </row>
    <row r="142" spans="2:11" s="8" customFormat="1" ht="15.6" customHeight="1" thickBot="1">
      <c r="B142" s="325"/>
      <c r="C142" s="327" t="s">
        <v>296</v>
      </c>
      <c r="D142" s="328"/>
      <c r="E142" s="120" t="s">
        <v>297</v>
      </c>
      <c r="F142" s="83"/>
      <c r="G142" s="84"/>
      <c r="H142" s="85" t="str">
        <f t="shared" si="46"/>
        <v>---</v>
      </c>
      <c r="I142" s="85" t="str">
        <f t="shared" si="47"/>
        <v>---</v>
      </c>
      <c r="J142" s="85" t="str">
        <f t="shared" si="48"/>
        <v>---</v>
      </c>
      <c r="K142" s="85" t="str">
        <f t="shared" si="49"/>
        <v>---</v>
      </c>
    </row>
    <row r="143" spans="2:11" s="8" customFormat="1" ht="17.25" thickBot="1">
      <c r="B143" s="325"/>
      <c r="C143" s="329"/>
      <c r="D143" s="330"/>
      <c r="E143" s="120" t="s">
        <v>298</v>
      </c>
      <c r="F143" s="83"/>
      <c r="G143" s="84"/>
      <c r="H143" s="85" t="str">
        <f t="shared" si="46"/>
        <v>---</v>
      </c>
      <c r="I143" s="85" t="str">
        <f t="shared" si="47"/>
        <v>---</v>
      </c>
      <c r="J143" s="85" t="str">
        <f t="shared" si="48"/>
        <v>---</v>
      </c>
      <c r="K143" s="85" t="str">
        <f t="shared" si="49"/>
        <v>---</v>
      </c>
    </row>
    <row r="144" spans="2:11" s="8" customFormat="1" ht="15.6" customHeight="1" thickBot="1">
      <c r="B144" s="325"/>
      <c r="C144" s="331"/>
      <c r="D144" s="332"/>
      <c r="E144" s="120" t="s">
        <v>143</v>
      </c>
      <c r="F144" s="83"/>
      <c r="G144" s="84"/>
      <c r="H144" s="85" t="str">
        <f t="shared" si="46"/>
        <v>---</v>
      </c>
      <c r="I144" s="85" t="str">
        <f t="shared" si="47"/>
        <v>---</v>
      </c>
      <c r="J144" s="85" t="str">
        <f t="shared" si="48"/>
        <v>---</v>
      </c>
      <c r="K144" s="85" t="str">
        <f t="shared" si="49"/>
        <v>---</v>
      </c>
    </row>
    <row r="145" spans="2:11" s="8" customFormat="1" ht="15.6" customHeight="1" thickBot="1">
      <c r="B145" s="325"/>
      <c r="C145" s="327" t="s">
        <v>138</v>
      </c>
      <c r="D145" s="328"/>
      <c r="E145" s="120" t="s">
        <v>299</v>
      </c>
      <c r="F145" s="83"/>
      <c r="G145" s="84"/>
      <c r="H145" s="85" t="str">
        <f t="shared" si="46"/>
        <v>---</v>
      </c>
      <c r="I145" s="85" t="str">
        <f t="shared" si="47"/>
        <v>---</v>
      </c>
      <c r="J145" s="85" t="str">
        <f t="shared" si="48"/>
        <v>---</v>
      </c>
      <c r="K145" s="85" t="str">
        <f t="shared" si="49"/>
        <v>---</v>
      </c>
    </row>
    <row r="146" spans="2:11" s="8" customFormat="1" ht="15.6" customHeight="1" thickBot="1">
      <c r="B146" s="325"/>
      <c r="C146" s="329"/>
      <c r="D146" s="330"/>
      <c r="E146" s="120" t="s">
        <v>300</v>
      </c>
      <c r="F146" s="83"/>
      <c r="G146" s="84"/>
      <c r="H146" s="85" t="str">
        <f t="shared" si="46"/>
        <v>---</v>
      </c>
      <c r="I146" s="85" t="str">
        <f t="shared" si="47"/>
        <v>---</v>
      </c>
      <c r="J146" s="85" t="str">
        <f t="shared" si="48"/>
        <v>---</v>
      </c>
      <c r="K146" s="85" t="str">
        <f t="shared" si="49"/>
        <v>---</v>
      </c>
    </row>
    <row r="147" spans="2:11" s="8" customFormat="1" ht="15.6" customHeight="1" thickBot="1">
      <c r="B147" s="325"/>
      <c r="C147" s="331"/>
      <c r="D147" s="332"/>
      <c r="E147" s="120" t="s">
        <v>150</v>
      </c>
      <c r="F147" s="83"/>
      <c r="G147" s="84"/>
      <c r="H147" s="85" t="str">
        <f t="shared" si="46"/>
        <v>---</v>
      </c>
      <c r="I147" s="85" t="str">
        <f t="shared" si="47"/>
        <v>---</v>
      </c>
      <c r="J147" s="85" t="str">
        <f t="shared" si="48"/>
        <v>---</v>
      </c>
      <c r="K147" s="85" t="str">
        <f t="shared" si="49"/>
        <v>---</v>
      </c>
    </row>
    <row r="148" spans="2:11" s="8" customFormat="1" ht="15.6" customHeight="1" thickBot="1">
      <c r="B148" s="325"/>
      <c r="C148" s="327" t="s">
        <v>145</v>
      </c>
      <c r="D148" s="328"/>
      <c r="E148" s="120" t="s">
        <v>301</v>
      </c>
      <c r="F148" s="83"/>
      <c r="G148" s="84"/>
      <c r="H148" s="85" t="str">
        <f t="shared" si="46"/>
        <v>---</v>
      </c>
      <c r="I148" s="85" t="str">
        <f t="shared" si="47"/>
        <v>---</v>
      </c>
      <c r="J148" s="85" t="str">
        <f t="shared" si="48"/>
        <v>---</v>
      </c>
      <c r="K148" s="85" t="str">
        <f t="shared" si="49"/>
        <v>---</v>
      </c>
    </row>
    <row r="149" spans="2:11" s="8" customFormat="1" ht="15.6" customHeight="1" thickBot="1">
      <c r="B149" s="325"/>
      <c r="C149" s="329"/>
      <c r="D149" s="330"/>
      <c r="E149" s="120" t="s">
        <v>302</v>
      </c>
      <c r="F149" s="83"/>
      <c r="G149" s="84"/>
      <c r="H149" s="85" t="str">
        <f t="shared" si="46"/>
        <v>---</v>
      </c>
      <c r="I149" s="85" t="str">
        <f t="shared" si="47"/>
        <v>---</v>
      </c>
      <c r="J149" s="85" t="str">
        <f t="shared" si="48"/>
        <v>---</v>
      </c>
      <c r="K149" s="85" t="str">
        <f t="shared" si="49"/>
        <v>---</v>
      </c>
    </row>
    <row r="150" spans="2:11" s="8" customFormat="1" ht="15.6" customHeight="1" thickBot="1">
      <c r="B150" s="326"/>
      <c r="C150" s="331"/>
      <c r="D150" s="332"/>
      <c r="E150" s="120" t="s">
        <v>303</v>
      </c>
      <c r="F150" s="83"/>
      <c r="G150" s="84"/>
      <c r="H150" s="85" t="str">
        <f t="shared" si="46"/>
        <v>---</v>
      </c>
      <c r="I150" s="85" t="str">
        <f t="shared" si="47"/>
        <v>---</v>
      </c>
      <c r="J150" s="85" t="str">
        <f t="shared" si="48"/>
        <v>---</v>
      </c>
      <c r="K150" s="85" t="str">
        <f t="shared" si="49"/>
        <v>---</v>
      </c>
    </row>
    <row r="151" spans="2:11" s="8" customFormat="1" ht="15.6" customHeight="1" thickBot="1">
      <c r="B151" s="324">
        <v>3</v>
      </c>
      <c r="C151" s="327" t="s">
        <v>152</v>
      </c>
      <c r="D151" s="328"/>
      <c r="E151" s="120" t="s">
        <v>229</v>
      </c>
      <c r="F151" s="83"/>
      <c r="G151" s="84"/>
      <c r="H151" s="85" t="str">
        <f t="shared" si="46"/>
        <v>---</v>
      </c>
      <c r="I151" s="85" t="str">
        <f t="shared" si="47"/>
        <v>---</v>
      </c>
      <c r="J151" s="85" t="str">
        <f t="shared" si="48"/>
        <v>---</v>
      </c>
      <c r="K151" s="85" t="str">
        <f t="shared" si="49"/>
        <v>---</v>
      </c>
    </row>
    <row r="152" spans="2:11" s="8" customFormat="1" ht="15.6" customHeight="1" thickBot="1">
      <c r="B152" s="325"/>
      <c r="C152" s="329"/>
      <c r="D152" s="330"/>
      <c r="E152" s="120" t="s">
        <v>155</v>
      </c>
      <c r="F152" s="83"/>
      <c r="G152" s="84"/>
      <c r="H152" s="85" t="str">
        <f t="shared" si="46"/>
        <v>---</v>
      </c>
      <c r="I152" s="85" t="str">
        <f t="shared" si="47"/>
        <v>---</v>
      </c>
      <c r="J152" s="85" t="str">
        <f t="shared" si="48"/>
        <v>---</v>
      </c>
      <c r="K152" s="85" t="str">
        <f t="shared" si="49"/>
        <v>---</v>
      </c>
    </row>
    <row r="153" spans="2:11" s="8" customFormat="1" ht="15.6" customHeight="1" thickBot="1">
      <c r="B153" s="325"/>
      <c r="C153" s="331"/>
      <c r="D153" s="332"/>
      <c r="E153" s="120" t="s">
        <v>157</v>
      </c>
      <c r="F153" s="83"/>
      <c r="G153" s="84"/>
      <c r="H153" s="85" t="str">
        <f t="shared" si="46"/>
        <v>---</v>
      </c>
      <c r="I153" s="85" t="str">
        <f t="shared" si="47"/>
        <v>---</v>
      </c>
      <c r="J153" s="85" t="str">
        <f t="shared" si="48"/>
        <v>---</v>
      </c>
      <c r="K153" s="85" t="str">
        <f t="shared" si="49"/>
        <v>---</v>
      </c>
    </row>
    <row r="154" spans="2:11" s="8" customFormat="1" ht="15.6" customHeight="1" thickBot="1">
      <c r="B154" s="325"/>
      <c r="C154" s="333" t="s">
        <v>230</v>
      </c>
      <c r="D154" s="334"/>
      <c r="E154" s="120" t="s">
        <v>231</v>
      </c>
      <c r="F154" s="83"/>
      <c r="G154" s="84"/>
      <c r="H154" s="85" t="str">
        <f t="shared" si="46"/>
        <v>---</v>
      </c>
      <c r="I154" s="85" t="str">
        <f t="shared" si="47"/>
        <v>---</v>
      </c>
      <c r="J154" s="85" t="str">
        <f t="shared" si="48"/>
        <v>---</v>
      </c>
      <c r="K154" s="85" t="str">
        <f t="shared" si="49"/>
        <v>---</v>
      </c>
    </row>
    <row r="155" spans="2:11" s="8" customFormat="1" ht="15.6" customHeight="1" thickBot="1">
      <c r="B155" s="325"/>
      <c r="C155" s="335"/>
      <c r="D155" s="336"/>
      <c r="E155" s="120" t="s">
        <v>232</v>
      </c>
      <c r="F155" s="83"/>
      <c r="G155" s="84"/>
      <c r="H155" s="85" t="str">
        <f t="shared" si="46"/>
        <v>---</v>
      </c>
      <c r="I155" s="85" t="str">
        <f t="shared" si="47"/>
        <v>---</v>
      </c>
      <c r="J155" s="85" t="str">
        <f t="shared" si="48"/>
        <v>---</v>
      </c>
      <c r="K155" s="85" t="str">
        <f t="shared" si="49"/>
        <v>---</v>
      </c>
    </row>
    <row r="156" spans="2:11" s="8" customFormat="1" ht="15.6" customHeight="1" thickBot="1">
      <c r="B156" s="325"/>
      <c r="C156" s="335"/>
      <c r="D156" s="336"/>
      <c r="E156" s="120" t="s">
        <v>164</v>
      </c>
      <c r="F156" s="83"/>
      <c r="G156" s="84"/>
      <c r="H156" s="85" t="str">
        <f t="shared" si="46"/>
        <v>---</v>
      </c>
      <c r="I156" s="85" t="str">
        <f t="shared" si="47"/>
        <v>---</v>
      </c>
      <c r="J156" s="85" t="str">
        <f t="shared" si="48"/>
        <v>---</v>
      </c>
      <c r="K156" s="85" t="str">
        <f t="shared" si="49"/>
        <v>---</v>
      </c>
    </row>
    <row r="157" spans="2:11" s="8" customFormat="1" ht="15.6" customHeight="1" thickBot="1">
      <c r="B157" s="326"/>
      <c r="C157" s="337"/>
      <c r="D157" s="338"/>
      <c r="E157" s="120" t="s">
        <v>233</v>
      </c>
      <c r="F157" s="83"/>
      <c r="G157" s="86"/>
      <c r="H157" s="85" t="str">
        <f t="shared" si="46"/>
        <v>---</v>
      </c>
      <c r="I157" s="85" t="str">
        <f t="shared" si="47"/>
        <v>---</v>
      </c>
      <c r="J157" s="85" t="str">
        <f t="shared" si="48"/>
        <v>---</v>
      </c>
      <c r="K157" s="85" t="str">
        <f t="shared" si="49"/>
        <v>---</v>
      </c>
    </row>
    <row r="158" spans="2:11" s="8" customFormat="1" ht="17.25" thickBot="1">
      <c r="B158" s="120" t="s">
        <v>168</v>
      </c>
      <c r="C158" s="125"/>
      <c r="D158" s="125"/>
      <c r="E158" s="125"/>
      <c r="F158" s="87"/>
      <c r="G158" s="84"/>
      <c r="H158" s="88">
        <f>AX44</f>
        <v>0</v>
      </c>
      <c r="I158" s="88">
        <f>AX38</f>
        <v>0</v>
      </c>
    </row>
    <row r="159" spans="2:11" s="8" customFormat="1" ht="17.25" thickBot="1">
      <c r="B159" s="120" t="s">
        <v>170</v>
      </c>
      <c r="C159" s="125"/>
      <c r="D159" s="125"/>
      <c r="E159" s="125"/>
      <c r="F159" s="87"/>
      <c r="G159" s="84"/>
      <c r="H159" s="88">
        <f>AY44</f>
        <v>0</v>
      </c>
      <c r="I159" s="88">
        <f>AY38</f>
        <v>0</v>
      </c>
    </row>
    <row r="160" spans="2:11" s="8" customFormat="1" ht="17.25" thickBot="1">
      <c r="B160" s="120" t="s">
        <v>172</v>
      </c>
      <c r="C160" s="125"/>
      <c r="D160" s="125"/>
      <c r="E160" s="125"/>
      <c r="F160" s="87"/>
      <c r="G160" s="84"/>
      <c r="H160" s="88">
        <f>AZ44</f>
        <v>0</v>
      </c>
      <c r="I160" s="88">
        <f>AZ38</f>
        <v>0</v>
      </c>
    </row>
    <row r="161" spans="2:11" s="8" customFormat="1" ht="17.25" thickBot="1">
      <c r="B161" s="89"/>
      <c r="C161" s="122"/>
      <c r="D161" s="123" t="s">
        <v>174</v>
      </c>
      <c r="E161" s="124"/>
      <c r="F161" s="90"/>
      <c r="G161" s="91"/>
      <c r="H161" s="92" t="str">
        <f>BA45</f>
        <v/>
      </c>
      <c r="I161" s="92" t="str">
        <f>BA39</f>
        <v/>
      </c>
    </row>
    <row r="162" spans="2:11" s="8" customFormat="1">
      <c r="B162" s="1"/>
      <c r="C162" s="1"/>
      <c r="D162" s="1"/>
      <c r="E162" s="1"/>
      <c r="F162" s="1"/>
      <c r="G162" s="1"/>
    </row>
    <row r="163" spans="2:11" s="8" customFormat="1" ht="13.15" customHeight="1">
      <c r="B163" s="339" t="s">
        <v>234</v>
      </c>
      <c r="C163" s="340"/>
      <c r="D163" s="340"/>
      <c r="E163" s="340"/>
      <c r="F163" s="340"/>
      <c r="G163" s="340"/>
      <c r="H163" s="340"/>
      <c r="I163" s="340"/>
      <c r="J163" s="340"/>
      <c r="K163" s="341"/>
    </row>
    <row r="164" spans="2:11" s="8" customFormat="1">
      <c r="B164" s="342"/>
      <c r="C164" s="343"/>
      <c r="D164" s="343"/>
      <c r="E164" s="343"/>
      <c r="F164" s="343"/>
      <c r="G164" s="343"/>
      <c r="H164" s="343"/>
      <c r="I164" s="343"/>
      <c r="J164" s="343"/>
      <c r="K164" s="344"/>
    </row>
    <row r="165" spans="2:11" s="8" customFormat="1">
      <c r="B165" s="342"/>
      <c r="C165" s="343"/>
      <c r="D165" s="343"/>
      <c r="E165" s="343"/>
      <c r="F165" s="343"/>
      <c r="G165" s="343"/>
      <c r="H165" s="343"/>
      <c r="I165" s="343"/>
      <c r="J165" s="343"/>
      <c r="K165" s="344"/>
    </row>
    <row r="166" spans="2:11" s="8" customFormat="1">
      <c r="B166" s="342"/>
      <c r="C166" s="343"/>
      <c r="D166" s="343"/>
      <c r="E166" s="343"/>
      <c r="F166" s="343"/>
      <c r="G166" s="343"/>
      <c r="H166" s="343"/>
      <c r="I166" s="343"/>
      <c r="J166" s="343"/>
      <c r="K166" s="344"/>
    </row>
    <row r="167" spans="2:11" s="8" customFormat="1">
      <c r="B167" s="342"/>
      <c r="C167" s="343"/>
      <c r="D167" s="343"/>
      <c r="E167" s="343"/>
      <c r="F167" s="343"/>
      <c r="G167" s="343"/>
      <c r="H167" s="343"/>
      <c r="I167" s="343"/>
      <c r="J167" s="343"/>
      <c r="K167" s="344"/>
    </row>
    <row r="168" spans="2:11" s="8" customFormat="1">
      <c r="B168" s="342"/>
      <c r="C168" s="343"/>
      <c r="D168" s="343"/>
      <c r="E168" s="343"/>
      <c r="F168" s="343"/>
      <c r="G168" s="343"/>
      <c r="H168" s="343"/>
      <c r="I168" s="343"/>
      <c r="J168" s="343"/>
      <c r="K168" s="344"/>
    </row>
    <row r="169" spans="2:11" s="8" customFormat="1">
      <c r="B169" s="342"/>
      <c r="C169" s="343"/>
      <c r="D169" s="343"/>
      <c r="E169" s="343"/>
      <c r="F169" s="343"/>
      <c r="G169" s="343"/>
      <c r="H169" s="343"/>
      <c r="I169" s="343"/>
      <c r="J169" s="343"/>
      <c r="K169" s="344"/>
    </row>
    <row r="170" spans="2:11" s="8" customFormat="1">
      <c r="B170" s="342"/>
      <c r="C170" s="343"/>
      <c r="D170" s="343"/>
      <c r="E170" s="343"/>
      <c r="F170" s="343"/>
      <c r="G170" s="343"/>
      <c r="H170" s="343"/>
      <c r="I170" s="343"/>
      <c r="J170" s="343"/>
      <c r="K170" s="344"/>
    </row>
    <row r="171" spans="2:11" s="8" customFormat="1">
      <c r="B171" s="342"/>
      <c r="C171" s="343"/>
      <c r="D171" s="343"/>
      <c r="E171" s="343"/>
      <c r="F171" s="343"/>
      <c r="G171" s="343"/>
      <c r="H171" s="343"/>
      <c r="I171" s="343"/>
      <c r="J171" s="343"/>
      <c r="K171" s="344"/>
    </row>
    <row r="172" spans="2:11" s="8" customFormat="1">
      <c r="B172" s="342"/>
      <c r="C172" s="343"/>
      <c r="D172" s="343"/>
      <c r="E172" s="343"/>
      <c r="F172" s="343"/>
      <c r="G172" s="343"/>
      <c r="H172" s="343"/>
      <c r="I172" s="343"/>
      <c r="J172" s="343"/>
      <c r="K172" s="344"/>
    </row>
    <row r="173" spans="2:11" s="8" customFormat="1">
      <c r="B173" s="342"/>
      <c r="C173" s="343"/>
      <c r="D173" s="343"/>
      <c r="E173" s="343"/>
      <c r="F173" s="343"/>
      <c r="G173" s="343"/>
      <c r="H173" s="343"/>
      <c r="I173" s="343"/>
      <c r="J173" s="343"/>
      <c r="K173" s="344"/>
    </row>
    <row r="174" spans="2:11" s="8" customFormat="1">
      <c r="B174" s="342"/>
      <c r="C174" s="343"/>
      <c r="D174" s="343"/>
      <c r="E174" s="343"/>
      <c r="F174" s="343"/>
      <c r="G174" s="343"/>
      <c r="H174" s="343"/>
      <c r="I174" s="343"/>
      <c r="J174" s="343"/>
      <c r="K174" s="344"/>
    </row>
    <row r="175" spans="2:11" s="8" customFormat="1">
      <c r="B175" s="342"/>
      <c r="C175" s="343"/>
      <c r="D175" s="343"/>
      <c r="E175" s="343"/>
      <c r="F175" s="343"/>
      <c r="G175" s="343"/>
      <c r="H175" s="343"/>
      <c r="I175" s="343"/>
      <c r="J175" s="343"/>
      <c r="K175" s="344"/>
    </row>
    <row r="176" spans="2:11" s="8" customFormat="1">
      <c r="B176" s="342"/>
      <c r="C176" s="343"/>
      <c r="D176" s="343"/>
      <c r="E176" s="343"/>
      <c r="F176" s="343"/>
      <c r="G176" s="343"/>
      <c r="H176" s="343"/>
      <c r="I176" s="343"/>
      <c r="J176" s="343"/>
      <c r="K176" s="344"/>
    </row>
    <row r="177" spans="2:11" s="8" customFormat="1">
      <c r="B177" s="345"/>
      <c r="C177" s="346"/>
      <c r="D177" s="346"/>
      <c r="E177" s="346"/>
      <c r="F177" s="346"/>
      <c r="G177" s="346"/>
      <c r="H177" s="346"/>
      <c r="I177" s="346"/>
      <c r="J177" s="346"/>
      <c r="K177" s="347"/>
    </row>
  </sheetData>
  <protectedRanges>
    <protectedRange sqref="AR132:AT159 BL56:BV77 BR97:BR126 AD3:AH30 BV3:CE30" name="Expected"/>
    <protectedRange sqref="H3:R30 X3:AC30" name="Year5Range"/>
  </protectedRanges>
  <mergeCells count="78">
    <mergeCell ref="C2:D2"/>
    <mergeCell ref="E2:G2"/>
    <mergeCell ref="C3:D4"/>
    <mergeCell ref="C5:D8"/>
    <mergeCell ref="C9:D11"/>
    <mergeCell ref="B38:G38"/>
    <mergeCell ref="C21:D23"/>
    <mergeCell ref="B24:B30"/>
    <mergeCell ref="C24:D26"/>
    <mergeCell ref="C27:D30"/>
    <mergeCell ref="B31:G31"/>
    <mergeCell ref="B32:G32"/>
    <mergeCell ref="B12:B23"/>
    <mergeCell ref="C12:D14"/>
    <mergeCell ref="C15:D17"/>
    <mergeCell ref="C18:D20"/>
    <mergeCell ref="B33:G33"/>
    <mergeCell ref="B34:F34"/>
    <mergeCell ref="B35:G35"/>
    <mergeCell ref="B36:G36"/>
    <mergeCell ref="B37:G37"/>
    <mergeCell ref="C40:F40"/>
    <mergeCell ref="G40:J40"/>
    <mergeCell ref="K40:M40"/>
    <mergeCell ref="C41:F41"/>
    <mergeCell ref="G41:J41"/>
    <mergeCell ref="K41:M41"/>
    <mergeCell ref="C42:F42"/>
    <mergeCell ref="G42:J42"/>
    <mergeCell ref="K42:M42"/>
    <mergeCell ref="C43:F43"/>
    <mergeCell ref="G43:J43"/>
    <mergeCell ref="K43:M43"/>
    <mergeCell ref="C44:F44"/>
    <mergeCell ref="G44:J44"/>
    <mergeCell ref="K44:M44"/>
    <mergeCell ref="C45:F45"/>
    <mergeCell ref="G45:J45"/>
    <mergeCell ref="K45:M45"/>
    <mergeCell ref="C46:F46"/>
    <mergeCell ref="G46:J46"/>
    <mergeCell ref="K46:M46"/>
    <mergeCell ref="C47:F47"/>
    <mergeCell ref="G47:J47"/>
    <mergeCell ref="K47:M47"/>
    <mergeCell ref="C48:F48"/>
    <mergeCell ref="G48:J48"/>
    <mergeCell ref="K48:M48"/>
    <mergeCell ref="C49:F49"/>
    <mergeCell ref="G49:J49"/>
    <mergeCell ref="K49:M49"/>
    <mergeCell ref="K50:M50"/>
    <mergeCell ref="B52:C53"/>
    <mergeCell ref="B54:K54"/>
    <mergeCell ref="B55:D55"/>
    <mergeCell ref="E55:H55"/>
    <mergeCell ref="I55:K55"/>
    <mergeCell ref="B130:B135"/>
    <mergeCell ref="C130:D131"/>
    <mergeCell ref="C132:D135"/>
    <mergeCell ref="C50:F50"/>
    <mergeCell ref="G50:J50"/>
    <mergeCell ref="B3:B11"/>
    <mergeCell ref="B151:B157"/>
    <mergeCell ref="C151:D153"/>
    <mergeCell ref="C154:D157"/>
    <mergeCell ref="B163:K177"/>
    <mergeCell ref="B136:B150"/>
    <mergeCell ref="C136:D138"/>
    <mergeCell ref="C139:D141"/>
    <mergeCell ref="C142:D144"/>
    <mergeCell ref="C145:D147"/>
    <mergeCell ref="C148:D150"/>
    <mergeCell ref="B56:D56"/>
    <mergeCell ref="E56:H56"/>
    <mergeCell ref="I56:K56"/>
    <mergeCell ref="C129:D129"/>
    <mergeCell ref="E129:G129"/>
  </mergeCells>
  <conditionalFormatting sqref="D62:D64 F62:F64 H62:H64 J62:J64">
    <cfRule type="containsErrors" dxfId="146" priority="32">
      <formula>ISERROR(D62)</formula>
    </cfRule>
  </conditionalFormatting>
  <conditionalFormatting sqref="H130:H161">
    <cfRule type="containsText" dxfId="145" priority="23" operator="containsText" text="80">
      <formula>NOT(ISERROR(SEARCH("80",H130)))</formula>
    </cfRule>
    <cfRule type="containsText" dxfId="144" priority="24" operator="containsText" text="60-79">
      <formula>NOT(ISERROR(SEARCH("60-79",H130)))</formula>
    </cfRule>
    <cfRule type="containsText" dxfId="143" priority="25" operator="containsText" text="&lt;60">
      <formula>NOT(ISERROR(SEARCH("&lt;60",H130)))</formula>
    </cfRule>
  </conditionalFormatting>
  <conditionalFormatting sqref="H130:I157">
    <cfRule type="containsText" dxfId="142" priority="22" operator="containsText" text="error">
      <formula>NOT(ISERROR(SEARCH("error",H130)))</formula>
    </cfRule>
  </conditionalFormatting>
  <conditionalFormatting sqref="H3:R30">
    <cfRule type="containsText" dxfId="141" priority="16" operator="containsText" text="*80">
      <formula>NOT(ISERROR(SEARCH("*80",H3)))</formula>
    </cfRule>
    <cfRule type="containsText" dxfId="140" priority="17" operator="containsText" text="60-79">
      <formula>NOT(ISERROR(SEARCH("60-79",H3)))</formula>
    </cfRule>
    <cfRule type="containsText" dxfId="139" priority="18" operator="containsText" text="&lt;60">
      <formula>NOT(ISERROR(SEARCH("&lt;60",H3)))</formula>
    </cfRule>
  </conditionalFormatting>
  <conditionalFormatting sqref="I130:K157">
    <cfRule type="containsText" dxfId="138" priority="26" operator="containsText" text="80">
      <formula>NOT(ISERROR(SEARCH("80",I130)))</formula>
    </cfRule>
    <cfRule type="containsText" dxfId="137" priority="27" operator="containsText" text="60-79">
      <formula>NOT(ISERROR(SEARCH("60-79",I130)))</formula>
    </cfRule>
    <cfRule type="containsText" dxfId="136" priority="28" operator="containsText" text="&lt;60">
      <formula>NOT(ISERROR(SEARCH("&lt;60",I130)))</formula>
    </cfRule>
  </conditionalFormatting>
  <conditionalFormatting sqref="Y3:AH30">
    <cfRule type="containsText" dxfId="135" priority="1" operator="containsText" text="*80">
      <formula>NOT(ISERROR(SEARCH("*80",Y3)))</formula>
    </cfRule>
    <cfRule type="containsText" dxfId="134" priority="2" operator="containsText" text="60-79">
      <formula>NOT(ISERROR(SEARCH("60-79",Y3)))</formula>
    </cfRule>
    <cfRule type="containsText" dxfId="133" priority="3" operator="containsText" text="&lt;60">
      <formula>NOT(ISERROR(SEARCH("&lt;60",Y3)))</formula>
    </cfRule>
  </conditionalFormatting>
  <conditionalFormatting sqref="AK3:AT30 AV3:AV30">
    <cfRule type="containsText" dxfId="132" priority="29" operator="containsText" text="*80">
      <formula>NOT(ISERROR(SEARCH("*80",AK3)))</formula>
    </cfRule>
    <cfRule type="containsText" dxfId="131" priority="30" operator="containsText" text="60-79">
      <formula>NOT(ISERROR(SEARCH("60-79",AK3)))</formula>
    </cfRule>
    <cfRule type="containsText" dxfId="130" priority="31" operator="containsText" text="&lt;60">
      <formula>NOT(ISERROR(SEARCH("&lt;60",AK3)))</formula>
    </cfRule>
  </conditionalFormatting>
  <dataValidations count="3">
    <dataValidation type="list" allowBlank="1" showInputMessage="1" showErrorMessage="1" sqref="I37:R37" xr:uid="{61C2A870-1A68-469B-9E51-30F28DD9B56F}">
      <formula1>listYesNo</formula1>
    </dataValidation>
    <dataValidation type="list" allowBlank="1" showInputMessage="1" showErrorMessage="1" errorTitle="Error in entry" error="Please use list items only." sqref="H3:R30 Y3:AH30" xr:uid="{15B3C70B-8B93-4E12-844E-A060B0E4CCE2}">
      <formula1>ValidDepts</formula1>
    </dataValidation>
    <dataValidation allowBlank="1" showInputMessage="1" showErrorMessage="1" errorTitle="Error in entry" error="Please use list items only." sqref="AU132:BE159 AK3:AT33 BL56:BV77 BJ54:BT54 BJ31:BT34 BV31:CE34" xr:uid="{6E99A783-5CC0-4A24-852A-A635DA6B4138}"/>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27" max="12" man="1"/>
  </row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20E1D-2FAC-4BCA-A3BA-1346239DEAC3}">
  <sheetPr>
    <pageSetUpPr fitToPage="1"/>
  </sheetPr>
  <dimension ref="A1:DA177"/>
  <sheetViews>
    <sheetView showGridLines="0" zoomScale="80" zoomScaleNormal="80" zoomScaleSheetLayoutView="80" zoomScalePageLayoutView="25" workbookViewId="0"/>
  </sheetViews>
  <sheetFormatPr defaultColWidth="0" defaultRowHeight="13.5"/>
  <cols>
    <col min="1" max="1" width="1.28515625" style="1" customWidth="1"/>
    <col min="2" max="6" width="10.7109375" style="1" customWidth="1"/>
    <col min="7" max="7" width="12.140625" style="1" bestFit="1" customWidth="1"/>
    <col min="8" max="13" width="10.7109375" style="8" customWidth="1"/>
    <col min="14" max="16" width="10.7109375" style="8" hidden="1" customWidth="1"/>
    <col min="17" max="23" width="10.7109375" style="1" hidden="1" customWidth="1"/>
    <col min="24" max="24" width="3" style="1" customWidth="1"/>
    <col min="25" max="26" width="10.7109375" style="1" customWidth="1"/>
    <col min="27" max="27" width="10.7109375" style="8" customWidth="1"/>
    <col min="28" max="28" width="10.7109375" style="1" customWidth="1"/>
    <col min="29" max="29" width="11.7109375" style="1" customWidth="1"/>
    <col min="30" max="34" width="10.7109375" style="8" hidden="1" customWidth="1"/>
    <col min="35" max="35" width="2.85546875" style="8" customWidth="1"/>
    <col min="36" max="36" width="5.42578125" style="8" hidden="1" customWidth="1"/>
    <col min="37" max="37" width="12.28515625" style="1" hidden="1" customWidth="1"/>
    <col min="38" max="38" width="9.140625" style="1" hidden="1" customWidth="1"/>
    <col min="39" max="39" width="15.140625" style="1" hidden="1" customWidth="1"/>
    <col min="40" max="40" width="10" style="1" hidden="1" customWidth="1"/>
    <col min="41" max="41" width="13.42578125" style="1" hidden="1" customWidth="1"/>
    <col min="42" max="42" width="15.7109375" style="1" hidden="1" customWidth="1"/>
    <col min="43" max="43" width="13.85546875" style="1" hidden="1" customWidth="1"/>
    <col min="44" max="44" width="12.7109375" style="1" hidden="1" customWidth="1"/>
    <col min="45" max="49" width="8.85546875" style="1" hidden="1" customWidth="1"/>
    <col min="50" max="50" width="16.7109375" style="1" hidden="1" customWidth="1"/>
    <col min="51" max="51" width="8.85546875" style="1" hidden="1" customWidth="1"/>
    <col min="52" max="53" width="11.7109375" style="1" hidden="1" customWidth="1"/>
    <col min="54" max="60" width="8.85546875" style="1" hidden="1" customWidth="1"/>
    <col min="61" max="61" width="15.42578125" style="1" hidden="1" customWidth="1"/>
    <col min="62" max="63" width="8.85546875" style="1" hidden="1" customWidth="1"/>
    <col min="64" max="64" width="13" style="8" hidden="1" customWidth="1"/>
    <col min="65" max="65" width="11.28515625" style="8" hidden="1" customWidth="1"/>
    <col min="66" max="68" width="8.7109375" style="8" hidden="1" customWidth="1"/>
    <col min="69" max="71" width="13" style="8" hidden="1" customWidth="1"/>
    <col min="72" max="72" width="11.85546875" style="8" hidden="1" customWidth="1"/>
    <col min="73" max="73" width="7.42578125" style="8" hidden="1" customWidth="1"/>
    <col min="74" max="74" width="13.140625" style="8" hidden="1" customWidth="1"/>
    <col min="75" max="82" width="7.42578125" style="8" hidden="1" customWidth="1"/>
    <col min="83" max="83" width="6.85546875" style="8" hidden="1" customWidth="1"/>
    <col min="84" max="84" width="13.140625" style="8" hidden="1" customWidth="1"/>
    <col min="85" max="85" width="8.85546875" style="1" hidden="1" customWidth="1"/>
    <col min="86" max="86" width="11.28515625" style="8" hidden="1" customWidth="1"/>
    <col min="87" max="87" width="8.85546875" style="1" hidden="1" customWidth="1"/>
    <col min="88" max="88" width="8.7109375" style="8" hidden="1" customWidth="1"/>
    <col min="89" max="89" width="8.85546875" style="1" hidden="1" customWidth="1"/>
    <col min="90" max="90" width="8.7109375" style="8" hidden="1" customWidth="1"/>
    <col min="91" max="91" width="8.85546875" style="1" hidden="1" customWidth="1"/>
    <col min="92" max="92" width="8.7109375" style="8" hidden="1" customWidth="1"/>
    <col min="93" max="16384" width="8.85546875" style="1" hidden="1"/>
  </cols>
  <sheetData>
    <row r="1" spans="2:105" ht="7.15" customHeight="1" thickBo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G1" s="222" t="s">
        <v>235</v>
      </c>
      <c r="CH1" s="222" t="s">
        <v>236</v>
      </c>
      <c r="CI1" s="223"/>
      <c r="CJ1" s="223"/>
      <c r="CK1" s="224"/>
      <c r="CL1" s="225"/>
      <c r="CM1" s="222"/>
      <c r="CN1" s="225"/>
      <c r="CO1" s="222"/>
      <c r="CP1" s="222"/>
      <c r="CQ1" s="222"/>
      <c r="CR1" s="222"/>
      <c r="CS1" s="5"/>
      <c r="CT1" s="5" t="s">
        <v>237</v>
      </c>
      <c r="CU1" s="50"/>
      <c r="CV1" s="226"/>
      <c r="CW1" s="3"/>
      <c r="CY1" s="3"/>
    </row>
    <row r="2" spans="2:105" ht="41.45" customHeight="1" thickBot="1">
      <c r="B2" s="12" t="s">
        <v>42</v>
      </c>
      <c r="C2" s="375" t="s">
        <v>43</v>
      </c>
      <c r="D2" s="376"/>
      <c r="E2" s="375" t="s">
        <v>44</v>
      </c>
      <c r="F2" s="377"/>
      <c r="G2" s="376"/>
      <c r="H2" s="145" t="s">
        <v>45</v>
      </c>
      <c r="I2" s="144" t="s">
        <v>46</v>
      </c>
      <c r="J2" s="146" t="s">
        <v>47</v>
      </c>
      <c r="K2" s="152" t="s">
        <v>48</v>
      </c>
      <c r="L2" s="147" t="s">
        <v>49</v>
      </c>
      <c r="M2" s="13" t="s">
        <v>50</v>
      </c>
      <c r="N2" s="13" t="s">
        <v>51</v>
      </c>
      <c r="O2" s="13" t="s">
        <v>52</v>
      </c>
      <c r="P2" s="13" t="s">
        <v>53</v>
      </c>
      <c r="Q2" s="13" t="s">
        <v>54</v>
      </c>
      <c r="R2" s="14" t="s">
        <v>55</v>
      </c>
      <c r="Y2" s="145" t="s">
        <v>56</v>
      </c>
      <c r="Z2" s="149" t="s">
        <v>57</v>
      </c>
      <c r="AA2" s="153" t="s">
        <v>58</v>
      </c>
      <c r="AB2" s="148" t="s">
        <v>59</v>
      </c>
      <c r="AC2" s="150" t="s">
        <v>60</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227" t="s">
        <v>85</v>
      </c>
      <c r="BK2" s="227" t="s">
        <v>86</v>
      </c>
      <c r="BL2" s="227" t="s">
        <v>87</v>
      </c>
      <c r="BM2" s="227" t="s">
        <v>88</v>
      </c>
      <c r="BN2" s="227" t="s">
        <v>89</v>
      </c>
      <c r="BO2" s="227" t="s">
        <v>90</v>
      </c>
      <c r="BP2" s="227" t="s">
        <v>91</v>
      </c>
      <c r="BQ2" s="227" t="s">
        <v>92</v>
      </c>
      <c r="BR2" s="227" t="s">
        <v>93</v>
      </c>
      <c r="BS2" s="227" t="s">
        <v>94</v>
      </c>
      <c r="BT2" s="227" t="s">
        <v>95</v>
      </c>
      <c r="BV2" s="228" t="s">
        <v>96</v>
      </c>
      <c r="BW2" s="228" t="s">
        <v>97</v>
      </c>
      <c r="BX2" s="228" t="s">
        <v>98</v>
      </c>
      <c r="BY2" s="228" t="s">
        <v>99</v>
      </c>
      <c r="BZ2" s="228" t="s">
        <v>100</v>
      </c>
      <c r="CA2" s="228" t="s">
        <v>101</v>
      </c>
      <c r="CB2" s="228" t="s">
        <v>102</v>
      </c>
      <c r="CC2" s="228" t="s">
        <v>103</v>
      </c>
      <c r="CD2" s="228" t="s">
        <v>104</v>
      </c>
      <c r="CE2" s="228" t="s">
        <v>105</v>
      </c>
      <c r="CF2" s="1"/>
      <c r="CG2" s="229" t="s">
        <v>238</v>
      </c>
      <c r="CH2" s="229" t="s">
        <v>239</v>
      </c>
      <c r="CI2" s="229" t="s">
        <v>240</v>
      </c>
      <c r="CJ2" s="229" t="s">
        <v>241</v>
      </c>
      <c r="CK2" s="229" t="s">
        <v>242</v>
      </c>
      <c r="CL2" s="229" t="s">
        <v>243</v>
      </c>
      <c r="CM2" s="229" t="s">
        <v>244</v>
      </c>
      <c r="CN2" s="229" t="s">
        <v>245</v>
      </c>
      <c r="CO2" s="229" t="s">
        <v>246</v>
      </c>
      <c r="CP2" s="229" t="s">
        <v>247</v>
      </c>
      <c r="CR2" s="229" t="s">
        <v>248</v>
      </c>
      <c r="CS2" s="229" t="s">
        <v>249</v>
      </c>
      <c r="CT2" s="229" t="s">
        <v>250</v>
      </c>
      <c r="CU2" s="229" t="s">
        <v>251</v>
      </c>
      <c r="CV2" s="229" t="s">
        <v>252</v>
      </c>
      <c r="CW2" s="229" t="s">
        <v>253</v>
      </c>
      <c r="CX2" s="229" t="s">
        <v>254</v>
      </c>
      <c r="CY2" s="229" t="s">
        <v>255</v>
      </c>
      <c r="CZ2" s="229" t="s">
        <v>256</v>
      </c>
      <c r="DA2" s="229" t="s">
        <v>257</v>
      </c>
    </row>
    <row r="3" spans="2:105" ht="13.9" customHeight="1" thickBot="1">
      <c r="B3" s="385">
        <v>1</v>
      </c>
      <c r="C3" s="419" t="s">
        <v>106</v>
      </c>
      <c r="D3" s="420"/>
      <c r="E3" s="215" t="s">
        <v>107</v>
      </c>
      <c r="F3" s="220"/>
      <c r="G3" s="221"/>
      <c r="H3" s="201" t="s">
        <v>109</v>
      </c>
      <c r="I3" s="201" t="s">
        <v>109</v>
      </c>
      <c r="J3" s="201" t="s">
        <v>109</v>
      </c>
      <c r="K3" s="201" t="s">
        <v>109</v>
      </c>
      <c r="L3" s="24" t="s">
        <v>109</v>
      </c>
      <c r="M3" s="24" t="s">
        <v>109</v>
      </c>
      <c r="N3" s="24" t="s">
        <v>109</v>
      </c>
      <c r="O3" s="24" t="s">
        <v>109</v>
      </c>
      <c r="P3" s="24" t="s">
        <v>109</v>
      </c>
      <c r="Q3" s="24" t="s">
        <v>109</v>
      </c>
      <c r="R3" s="201" t="s">
        <v>109</v>
      </c>
      <c r="Y3" s="201" t="s">
        <v>109</v>
      </c>
      <c r="Z3" s="201" t="s">
        <v>109</v>
      </c>
      <c r="AA3" s="201" t="s">
        <v>109</v>
      </c>
      <c r="AB3" s="201" t="s">
        <v>109</v>
      </c>
      <c r="AC3" s="201" t="s">
        <v>109</v>
      </c>
      <c r="AD3" s="25" t="s">
        <v>109</v>
      </c>
      <c r="AE3" s="25" t="s">
        <v>109</v>
      </c>
      <c r="AF3" s="25" t="s">
        <v>109</v>
      </c>
      <c r="AG3" s="25" t="s">
        <v>109</v>
      </c>
      <c r="AH3" s="163" t="s">
        <v>109</v>
      </c>
      <c r="AK3" s="27" t="str">
        <f t="shared" ref="AK3:AT28" si="0">IFERROR(IF(I3="---","",IF(Y3="---","No Target Set",IF(BV3=BK3,"On Target",IF(BV3&gt;BK3,"Behind",IF(BV3&lt;BK3,"On Target"))))),"")</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30" t="s">
        <v>111</v>
      </c>
      <c r="AX3" s="230" t="str">
        <f t="shared" ref="AX3:AX30" si="1">_xlfn.IFNA(LOOKUP(2,1/(H3:R3&lt;&gt;"---"),H3:R3),"---")</f>
        <v>---</v>
      </c>
      <c r="AY3" s="230" t="e">
        <f>VALUE(IF(AX3="---","",VLOOKUP(AX3,List16783[],2,FALSE)))</f>
        <v>#VALUE!</v>
      </c>
      <c r="AZ3" s="230" t="str">
        <f t="shared" ref="AZ3:AZ30" si="2">_xlfn.IFNA(LOOKUP(2,1/(H3:Q3&lt;&gt;"---"),X3:AF3),"---")</f>
        <v>---</v>
      </c>
      <c r="BA3" s="230" t="e">
        <f>VALUE(IF(AZ3="---","",VLOOKUP(AZ3,List16783[],2,FALSE)))</f>
        <v>#VALUE!</v>
      </c>
      <c r="BB3" s="230" t="str">
        <f t="shared" ref="BB3:BB30" si="3">_xlfn.IFNA(LOOKUP(2,1/(AK3:AT3&lt;&gt;""),AK3:AT3),"---")</f>
        <v>---</v>
      </c>
      <c r="BC3" s="230" t="str">
        <f t="shared" ref="BC3:BC30" si="4">_xlfn.IFNA(LOOKUP(2,1/(H3:R3&lt;&gt;"---"),H$2:R$2),"---")</f>
        <v>---</v>
      </c>
      <c r="BE3" s="31" t="s">
        <v>109</v>
      </c>
      <c r="BI3" s="230" t="s">
        <v>111</v>
      </c>
      <c r="BJ3" s="230" t="str">
        <f>IF(H3="---","",IF(H3="","",(VLOOKUP(H3,List16783[],2,FALSE))))</f>
        <v/>
      </c>
      <c r="BK3" s="230" t="str">
        <f>IF(I3="---","",IF(I3="","",(VLOOKUP(I3,List16783[],2,FALSE))))</f>
        <v/>
      </c>
      <c r="BL3" s="230" t="str">
        <f>IF(J3="---","",IF(J3="","",(VLOOKUP(J3,List16783[],2,FALSE))))</f>
        <v/>
      </c>
      <c r="BM3" s="230" t="str">
        <f>IF(K3="---","",IF(K3="","",(VLOOKUP(K3,List16783[],2,FALSE))))</f>
        <v/>
      </c>
      <c r="BN3" s="230" t="str">
        <f>IF(L3="---","",IF(L3="","",(VLOOKUP(L3,List16783[],2,FALSE))))</f>
        <v/>
      </c>
      <c r="BO3" s="230" t="str">
        <f>IF(M3="---","",IF(M3="","",(VLOOKUP(M3,List16783[],2,FALSE))))</f>
        <v/>
      </c>
      <c r="BP3" s="230" t="str">
        <f>IF(N3="---","",IF(N3="","",(VLOOKUP(N3,List16783[],2,FALSE))))</f>
        <v/>
      </c>
      <c r="BQ3" s="230" t="str">
        <f>IF(O3="---","",IF(O3="","",(VLOOKUP(O3,List16783[],2,FALSE))))</f>
        <v/>
      </c>
      <c r="BR3" s="230" t="str">
        <f>IF(P3="---","",IF(P3="","",(VLOOKUP(P3,List16783[],2,FALSE))))</f>
        <v/>
      </c>
      <c r="BS3" s="230" t="str">
        <f>IF(Q3="---","",IF(Q3="","",(VLOOKUP(Q3,List16783[],2,FALSE))))</f>
        <v/>
      </c>
      <c r="BT3" s="230" t="str">
        <f>IF(R3="---","",IF(R3="","",(VLOOKUP(R3,List16783[],2,FALSE))))</f>
        <v/>
      </c>
      <c r="BU3" s="252" t="s">
        <v>111</v>
      </c>
      <c r="BV3" s="230" t="str">
        <f>IF(Y3="---","",IF(Y3="","",VLOOKUP(Y3,List16783[],2,FALSE)))</f>
        <v/>
      </c>
      <c r="BW3" s="230" t="str">
        <f>IF(Z3="---","",IF(Z3="","",VLOOKUP(Z3,List16783[],2,FALSE)))</f>
        <v/>
      </c>
      <c r="BX3" s="230" t="str">
        <f>IF(AA3="---","",IF(AA3="","",VLOOKUP(AA3,List16783[],2,FALSE)))</f>
        <v/>
      </c>
      <c r="BY3" s="230" t="str">
        <f>IF(AB3="---","",IF(AB3="","",VLOOKUP(AB3,List16783[],2,FALSE)))</f>
        <v/>
      </c>
      <c r="BZ3" s="230" t="str">
        <f>IF(AC3="---","",IF(AC3="","",VLOOKUP(AC3,List16783[],2,FALSE)))</f>
        <v/>
      </c>
      <c r="CA3" s="230" t="str">
        <f>IF(AD3="---","",IF(AD3="","",VLOOKUP(AD3,List16783[],2,FALSE)))</f>
        <v/>
      </c>
      <c r="CB3" s="230" t="str">
        <f>IF(AE3="---","",IF(AE3="","",VLOOKUP(AE3,List16783[],2,FALSE)))</f>
        <v/>
      </c>
      <c r="CC3" s="230" t="str">
        <f>IF(AF3="---","",IF(AF3="","",VLOOKUP(AF3,List16783[],2,FALSE)))</f>
        <v/>
      </c>
      <c r="CD3" s="230" t="str">
        <f>IF(AG3="---","",IF(AG3="","",VLOOKUP(AG3,List16783[],2,FALSE)))</f>
        <v/>
      </c>
      <c r="CE3" s="230" t="str">
        <f>IF(AH3="---","",IF(AH3="","",VLOOKUP(AH3,List16783[],2,FALSE)))</f>
        <v/>
      </c>
      <c r="CF3" s="252" t="s">
        <v>111</v>
      </c>
      <c r="CG3" s="230" t="str">
        <f>IFERROR(
    IF(H3="---", "NA",
        IF(Y3="---", "NA",
            IF(BJ3 &gt; BK3,
                IF(BV3 &gt; BJ3, 1.1, 0.1),
                IF(BV3 &gt; BJ3, 1, 0)
            )
        )
    ),
    -1
)</f>
        <v>NA</v>
      </c>
      <c r="CH3" s="230" t="str">
        <f t="shared" ref="CH3:CP30" si="5">IFERROR(
    IF(I3="---", "NA",
        IF(Z3="---", "NA",IF(J3="---","NA",
            IF(BK3 &gt; BL3,
                IF(MIN(BV3, BK3) = BW3, 0.1,
                    IF(MIN(BV3, BK3) &lt; BW3, 1.1)
                ),
                IF(MIN(BV3, BK3) = BW3, 0,
                    IF(MIN(BV3, BK3) &lt; BW3, 1)
                )
            ))
        )
    ),
-5)</f>
        <v>NA</v>
      </c>
      <c r="CI3" s="230" t="str">
        <f t="shared" si="5"/>
        <v>NA</v>
      </c>
      <c r="CJ3" s="230" t="str">
        <f t="shared" si="5"/>
        <v>NA</v>
      </c>
      <c r="CK3" s="230" t="str">
        <f t="shared" si="5"/>
        <v>NA</v>
      </c>
      <c r="CL3" s="230" t="str">
        <f t="shared" si="5"/>
        <v>NA</v>
      </c>
      <c r="CM3" s="230" t="str">
        <f t="shared" si="5"/>
        <v>NA</v>
      </c>
      <c r="CN3" s="230" t="str">
        <f t="shared" si="5"/>
        <v>NA</v>
      </c>
      <c r="CO3" s="230" t="str">
        <f t="shared" si="5"/>
        <v>NA</v>
      </c>
      <c r="CP3" s="230" t="str">
        <f t="shared" si="5"/>
        <v>NA</v>
      </c>
      <c r="CQ3" s="252" t="s">
        <v>111</v>
      </c>
      <c r="CR3" s="230" t="str">
        <f>IF(BK3="", "NA", IF(AND(OR(CG3=1, CG3=1.1),BK3&gt;=BV3),"Achieved",IF(AND(OR(CG3=1, CG3=1.1),BK3&lt;BV3),"Not Achieved","NA")))</f>
        <v>NA</v>
      </c>
      <c r="CS3" s="230" t="str">
        <f t="shared" ref="CS3:DA18" si="6">IF(AND(OR(CH3=1, CH3=1.1),BL3&gt;=BW3),"Achieved",IF(AND(OR(CH3=1, CH3=1.1),BL3&lt;BW3),"Not Achieved","NA"))</f>
        <v>NA</v>
      </c>
      <c r="CT3" s="230" t="str">
        <f t="shared" si="6"/>
        <v>NA</v>
      </c>
      <c r="CU3" s="230" t="str">
        <f t="shared" si="6"/>
        <v>NA</v>
      </c>
      <c r="CV3" s="230" t="str">
        <f t="shared" si="6"/>
        <v>NA</v>
      </c>
      <c r="CW3" s="230" t="str">
        <f t="shared" si="6"/>
        <v>NA</v>
      </c>
      <c r="CX3" s="230" t="str">
        <f t="shared" si="6"/>
        <v>NA</v>
      </c>
      <c r="CY3" s="230" t="str">
        <f t="shared" si="6"/>
        <v>NA</v>
      </c>
      <c r="CZ3" s="230" t="str">
        <f t="shared" si="6"/>
        <v>NA</v>
      </c>
      <c r="DA3" s="230" t="str">
        <f t="shared" si="6"/>
        <v>NA</v>
      </c>
    </row>
    <row r="4" spans="2:105" ht="13.9" customHeight="1" thickBot="1">
      <c r="B4" s="386"/>
      <c r="C4" s="421"/>
      <c r="D4" s="422"/>
      <c r="E4" s="215" t="s">
        <v>112</v>
      </c>
      <c r="F4" s="220"/>
      <c r="G4" s="221"/>
      <c r="H4" s="25" t="s">
        <v>109</v>
      </c>
      <c r="I4" s="25" t="s">
        <v>109</v>
      </c>
      <c r="J4" s="25" t="s">
        <v>109</v>
      </c>
      <c r="K4" s="25" t="s">
        <v>109</v>
      </c>
      <c r="L4" s="25" t="s">
        <v>109</v>
      </c>
      <c r="M4" s="25" t="s">
        <v>109</v>
      </c>
      <c r="N4" s="25" t="s">
        <v>109</v>
      </c>
      <c r="O4" s="25" t="s">
        <v>109</v>
      </c>
      <c r="P4" s="25" t="s">
        <v>109</v>
      </c>
      <c r="Q4" s="25" t="s">
        <v>109</v>
      </c>
      <c r="R4" s="202" t="s">
        <v>109</v>
      </c>
      <c r="Y4" s="25" t="s">
        <v>109</v>
      </c>
      <c r="Z4" s="25" t="s">
        <v>109</v>
      </c>
      <c r="AA4" s="25" t="s">
        <v>109</v>
      </c>
      <c r="AB4" s="25" t="s">
        <v>109</v>
      </c>
      <c r="AC4" s="202" t="s">
        <v>109</v>
      </c>
      <c r="AD4" s="25" t="s">
        <v>109</v>
      </c>
      <c r="AE4" s="25" t="s">
        <v>109</v>
      </c>
      <c r="AF4" s="25" t="s">
        <v>109</v>
      </c>
      <c r="AG4" s="25" t="s">
        <v>109</v>
      </c>
      <c r="AH4" s="32" t="s">
        <v>109</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30" t="s">
        <v>113</v>
      </c>
      <c r="AX4" s="230" t="str">
        <f t="shared" si="1"/>
        <v>---</v>
      </c>
      <c r="AY4" s="230" t="e">
        <f>VALUE(IF(AX4="---","",VLOOKUP(AX4,List16783[],2,FALSE)))</f>
        <v>#VALUE!</v>
      </c>
      <c r="AZ4" s="230" t="str">
        <f t="shared" si="2"/>
        <v>---</v>
      </c>
      <c r="BA4" s="230" t="e">
        <f>VALUE(IF(AZ4="---","",VLOOKUP(AZ4,List16783[],2,FALSE)))</f>
        <v>#VALUE!</v>
      </c>
      <c r="BB4" s="230" t="str">
        <f t="shared" si="3"/>
        <v>---</v>
      </c>
      <c r="BC4" s="230" t="str">
        <f t="shared" si="4"/>
        <v>---</v>
      </c>
      <c r="BE4" s="33" t="s">
        <v>110</v>
      </c>
      <c r="BF4" s="1">
        <v>1</v>
      </c>
      <c r="BI4" s="230" t="s">
        <v>113</v>
      </c>
      <c r="BJ4" s="230" t="str">
        <f>IF(H4="---","",IF(H4="","",(VLOOKUP(H4,List16783[],2,FALSE))))</f>
        <v/>
      </c>
      <c r="BK4" s="230" t="str">
        <f>IF(I4="---","",IF(I4="","",(VLOOKUP(I4,List16783[],2,FALSE))))</f>
        <v/>
      </c>
      <c r="BL4" s="230" t="str">
        <f>IF(J4="---","",IF(J4="","",(VLOOKUP(J4,List16783[],2,FALSE))))</f>
        <v/>
      </c>
      <c r="BM4" s="230" t="str">
        <f>IF(K4="---","",IF(K4="","",(VLOOKUP(K4,List16783[],2,FALSE))))</f>
        <v/>
      </c>
      <c r="BN4" s="230" t="str">
        <f>IF(L4="---","",IF(L4="","",(VLOOKUP(L4,List16783[],2,FALSE))))</f>
        <v/>
      </c>
      <c r="BO4" s="230" t="str">
        <f>IF(M4="---","",IF(M4="","",(VLOOKUP(M4,List16783[],2,FALSE))))</f>
        <v/>
      </c>
      <c r="BP4" s="230" t="str">
        <f>IF(N4="---","",IF(N4="","",(VLOOKUP(N4,List16783[],2,FALSE))))</f>
        <v/>
      </c>
      <c r="BQ4" s="230" t="str">
        <f>IF(O4="---","",IF(O4="","",(VLOOKUP(O4,List16783[],2,FALSE))))</f>
        <v/>
      </c>
      <c r="BR4" s="230" t="str">
        <f>IF(P4="---","",IF(P4="","",(VLOOKUP(P4,List16783[],2,FALSE))))</f>
        <v/>
      </c>
      <c r="BS4" s="230" t="str">
        <f>IF(Q4="---","",IF(Q4="","",(VLOOKUP(Q4,List16783[],2,FALSE))))</f>
        <v/>
      </c>
      <c r="BT4" s="230" t="str">
        <f>IF(R4="---","",IF(R4="","",(VLOOKUP(R4,List16783[],2,FALSE))))</f>
        <v/>
      </c>
      <c r="BU4" s="252" t="s">
        <v>113</v>
      </c>
      <c r="BV4" s="230" t="str">
        <f>IF(Y4="---","",IF(Y4="","",VLOOKUP(Y4,List16783[],2,FALSE)))</f>
        <v/>
      </c>
      <c r="BW4" s="230" t="str">
        <f>IF(Z4="---","",IF(Z4="","",VLOOKUP(Z4,List16783[],2,FALSE)))</f>
        <v/>
      </c>
      <c r="BX4" s="230" t="str">
        <f>IF(AA4="---","",IF(AA4="","",VLOOKUP(AA4,List16783[],2,FALSE)))</f>
        <v/>
      </c>
      <c r="BY4" s="230" t="str">
        <f>IF(AB4="---","",IF(AB4="","",VLOOKUP(AB4,List16783[],2,FALSE)))</f>
        <v/>
      </c>
      <c r="BZ4" s="230" t="str">
        <f>IF(AC4="---","",IF(AC4="","",VLOOKUP(AC4,List16783[],2,FALSE)))</f>
        <v/>
      </c>
      <c r="CA4" s="230" t="str">
        <f>IF(AD4="---","",IF(AD4="","",VLOOKUP(AD4,List16783[],2,FALSE)))</f>
        <v/>
      </c>
      <c r="CB4" s="230" t="str">
        <f>IF(AE4="---","",IF(AE4="","",VLOOKUP(AE4,List16783[],2,FALSE)))</f>
        <v/>
      </c>
      <c r="CC4" s="230" t="str">
        <f>IF(AF4="---","",IF(AF4="","",VLOOKUP(AF4,List16783[],2,FALSE)))</f>
        <v/>
      </c>
      <c r="CD4" s="230" t="str">
        <f>IF(AG4="---","",IF(AG4="","",VLOOKUP(AG4,List16783[],2,FALSE)))</f>
        <v/>
      </c>
      <c r="CE4" s="230" t="str">
        <f>IF(AH4="---","",IF(AH4="","",VLOOKUP(AH4,List16783[],2,FALSE)))</f>
        <v/>
      </c>
      <c r="CF4" s="252" t="s">
        <v>113</v>
      </c>
      <c r="CG4" s="230" t="str">
        <f t="shared" ref="CG4:CG30" si="7">IFERROR(
    IF(H4="---", "NA",
        IF(Y4="---", "NA",
            IF(BJ4 &gt; BK4,
                IF(BV4 &gt; BJ4, 1.1, 0.1),
                IF(BV4 &gt; BJ4, 1, 0)
            )
        )
    ),
    -1
)</f>
        <v>NA</v>
      </c>
      <c r="CH4" s="230" t="str">
        <f t="shared" si="5"/>
        <v>NA</v>
      </c>
      <c r="CI4" s="230" t="str">
        <f t="shared" si="5"/>
        <v>NA</v>
      </c>
      <c r="CJ4" s="230" t="str">
        <f t="shared" si="5"/>
        <v>NA</v>
      </c>
      <c r="CK4" s="230" t="str">
        <f t="shared" si="5"/>
        <v>NA</v>
      </c>
      <c r="CL4" s="230" t="str">
        <f t="shared" si="5"/>
        <v>NA</v>
      </c>
      <c r="CM4" s="230" t="str">
        <f t="shared" si="5"/>
        <v>NA</v>
      </c>
      <c r="CN4" s="230" t="str">
        <f t="shared" si="5"/>
        <v>NA</v>
      </c>
      <c r="CO4" s="230" t="str">
        <f t="shared" si="5"/>
        <v>NA</v>
      </c>
      <c r="CP4" s="230" t="str">
        <f t="shared" si="5"/>
        <v>NA</v>
      </c>
      <c r="CQ4" s="252" t="s">
        <v>113</v>
      </c>
      <c r="CR4" s="230" t="str">
        <f t="shared" ref="CR4:CR29" si="8">IF(BK4="", "NA", IF(AND(OR(CG4=1, CG4=1.1),BK4&gt;=BV4),"Achieved",IF(AND(OR(CG4=1, CG4=1.1),BK4&lt;BV4),"Not Achieved","NA")))</f>
        <v>NA</v>
      </c>
      <c r="CS4" s="230" t="str">
        <f t="shared" si="6"/>
        <v>NA</v>
      </c>
      <c r="CT4" s="230" t="str">
        <f t="shared" si="6"/>
        <v>NA</v>
      </c>
      <c r="CU4" s="230" t="str">
        <f t="shared" si="6"/>
        <v>NA</v>
      </c>
      <c r="CV4" s="230" t="str">
        <f t="shared" si="6"/>
        <v>NA</v>
      </c>
      <c r="CW4" s="230" t="str">
        <f t="shared" si="6"/>
        <v>NA</v>
      </c>
      <c r="CX4" s="230" t="str">
        <f t="shared" si="6"/>
        <v>NA</v>
      </c>
      <c r="CY4" s="230" t="str">
        <f t="shared" si="6"/>
        <v>NA</v>
      </c>
      <c r="CZ4" s="230" t="str">
        <f t="shared" si="6"/>
        <v>NA</v>
      </c>
      <c r="DA4" s="230" t="str">
        <f t="shared" si="6"/>
        <v>NA</v>
      </c>
    </row>
    <row r="5" spans="2:105" ht="13.9" customHeight="1" thickBot="1">
      <c r="B5" s="386"/>
      <c r="C5" s="419" t="s">
        <v>258</v>
      </c>
      <c r="D5" s="420"/>
      <c r="E5" s="215" t="s">
        <v>115</v>
      </c>
      <c r="F5" s="220"/>
      <c r="G5" s="221"/>
      <c r="H5" s="25" t="s">
        <v>109</v>
      </c>
      <c r="I5" s="25" t="s">
        <v>109</v>
      </c>
      <c r="J5" s="25" t="s">
        <v>109</v>
      </c>
      <c r="K5" s="25" t="s">
        <v>109</v>
      </c>
      <c r="L5" s="25" t="s">
        <v>109</v>
      </c>
      <c r="M5" s="25" t="s">
        <v>109</v>
      </c>
      <c r="N5" s="25" t="s">
        <v>109</v>
      </c>
      <c r="O5" s="25" t="s">
        <v>109</v>
      </c>
      <c r="P5" s="25" t="s">
        <v>109</v>
      </c>
      <c r="Q5" s="25" t="s">
        <v>109</v>
      </c>
      <c r="R5" s="202" t="s">
        <v>109</v>
      </c>
      <c r="Y5" s="25" t="s">
        <v>109</v>
      </c>
      <c r="Z5" s="25" t="s">
        <v>109</v>
      </c>
      <c r="AA5" s="25" t="s">
        <v>109</v>
      </c>
      <c r="AB5" s="25" t="s">
        <v>109</v>
      </c>
      <c r="AC5" s="202" t="s">
        <v>109</v>
      </c>
      <c r="AD5" s="25" t="s">
        <v>109</v>
      </c>
      <c r="AE5" s="25" t="s">
        <v>109</v>
      </c>
      <c r="AF5" s="25" t="s">
        <v>109</v>
      </c>
      <c r="AG5" s="25" t="s">
        <v>109</v>
      </c>
      <c r="AH5" s="32" t="s">
        <v>109</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30" t="s">
        <v>117</v>
      </c>
      <c r="AX5" s="230" t="str">
        <f t="shared" si="1"/>
        <v>---</v>
      </c>
      <c r="AY5" s="230" t="e">
        <f>VALUE(IF(AX5="---","",VLOOKUP(AX5,List16783[],2,FALSE)))</f>
        <v>#VALUE!</v>
      </c>
      <c r="AZ5" s="230" t="str">
        <f t="shared" si="2"/>
        <v>---</v>
      </c>
      <c r="BA5" s="230" t="e">
        <f>VALUE(IF(AZ5="---","",VLOOKUP(AZ5,List16783[],2,FALSE)))</f>
        <v>#VALUE!</v>
      </c>
      <c r="BB5" s="230" t="str">
        <f t="shared" si="3"/>
        <v>---</v>
      </c>
      <c r="BC5" s="230" t="str">
        <f t="shared" si="4"/>
        <v>---</v>
      </c>
      <c r="BE5" s="34" t="s">
        <v>108</v>
      </c>
      <c r="BF5" s="1">
        <v>0.5</v>
      </c>
      <c r="BI5" s="230" t="s">
        <v>117</v>
      </c>
      <c r="BJ5" s="230" t="str">
        <f>IF(H5="---","",IF(H5="","",(VLOOKUP(H5,List16783[],2,FALSE))))</f>
        <v/>
      </c>
      <c r="BK5" s="230" t="str">
        <f>IF(I5="---","",IF(I5="","",(VLOOKUP(I5,List16783[],2,FALSE))))</f>
        <v/>
      </c>
      <c r="BL5" s="230" t="str">
        <f>IF(J5="---","",IF(J5="","",(VLOOKUP(J5,List16783[],2,FALSE))))</f>
        <v/>
      </c>
      <c r="BM5" s="230" t="str">
        <f>IF(K5="---","",IF(K5="","",(VLOOKUP(K5,List16783[],2,FALSE))))</f>
        <v/>
      </c>
      <c r="BN5" s="230" t="str">
        <f>IF(L5="---","",IF(L5="","",(VLOOKUP(L5,List16783[],2,FALSE))))</f>
        <v/>
      </c>
      <c r="BO5" s="230" t="str">
        <f>IF(M5="---","",IF(M5="","",(VLOOKUP(M5,List16783[],2,FALSE))))</f>
        <v/>
      </c>
      <c r="BP5" s="230" t="str">
        <f>IF(N5="---","",IF(N5="","",(VLOOKUP(N5,List16783[],2,FALSE))))</f>
        <v/>
      </c>
      <c r="BQ5" s="230" t="str">
        <f>IF(O5="---","",IF(O5="","",(VLOOKUP(O5,List16783[],2,FALSE))))</f>
        <v/>
      </c>
      <c r="BR5" s="230" t="str">
        <f>IF(P5="---","",IF(P5="","",(VLOOKUP(P5,List16783[],2,FALSE))))</f>
        <v/>
      </c>
      <c r="BS5" s="230" t="str">
        <f>IF(Q5="---","",IF(Q5="","",(VLOOKUP(Q5,List16783[],2,FALSE))))</f>
        <v/>
      </c>
      <c r="BT5" s="230" t="str">
        <f>IF(R5="---","",IF(R5="","",(VLOOKUP(R5,List16783[],2,FALSE))))</f>
        <v/>
      </c>
      <c r="BU5" s="252" t="s">
        <v>117</v>
      </c>
      <c r="BV5" s="230" t="str">
        <f>IF(Y5="---","",IF(Y5="","",VLOOKUP(Y5,List16783[],2,FALSE)))</f>
        <v/>
      </c>
      <c r="BW5" s="230" t="str">
        <f>IF(Z5="---","",IF(Z5="","",VLOOKUP(Z5,List16783[],2,FALSE)))</f>
        <v/>
      </c>
      <c r="BX5" s="230" t="str">
        <f>IF(AA5="---","",IF(AA5="","",VLOOKUP(AA5,List16783[],2,FALSE)))</f>
        <v/>
      </c>
      <c r="BY5" s="230" t="str">
        <f>IF(AB5="---","",IF(AB5="","",VLOOKUP(AB5,List16783[],2,FALSE)))</f>
        <v/>
      </c>
      <c r="BZ5" s="230" t="str">
        <f>IF(AC5="---","",IF(AC5="","",VLOOKUP(AC5,List16783[],2,FALSE)))</f>
        <v/>
      </c>
      <c r="CA5" s="230" t="str">
        <f>IF(AD5="---","",IF(AD5="","",VLOOKUP(AD5,List16783[],2,FALSE)))</f>
        <v/>
      </c>
      <c r="CB5" s="230" t="str">
        <f>IF(AE5="---","",IF(AE5="","",VLOOKUP(AE5,List16783[],2,FALSE)))</f>
        <v/>
      </c>
      <c r="CC5" s="230" t="str">
        <f>IF(AF5="---","",IF(AF5="","",VLOOKUP(AF5,List16783[],2,FALSE)))</f>
        <v/>
      </c>
      <c r="CD5" s="230" t="str">
        <f>IF(AG5="---","",IF(AG5="","",VLOOKUP(AG5,List16783[],2,FALSE)))</f>
        <v/>
      </c>
      <c r="CE5" s="230" t="str">
        <f>IF(AH5="---","",IF(AH5="","",VLOOKUP(AH5,List16783[],2,FALSE)))</f>
        <v/>
      </c>
      <c r="CF5" s="252" t="s">
        <v>117</v>
      </c>
      <c r="CG5" s="230" t="str">
        <f t="shared" si="7"/>
        <v>NA</v>
      </c>
      <c r="CH5" s="230" t="str">
        <f t="shared" si="5"/>
        <v>NA</v>
      </c>
      <c r="CI5" s="230" t="str">
        <f t="shared" si="5"/>
        <v>NA</v>
      </c>
      <c r="CJ5" s="230" t="str">
        <f t="shared" si="5"/>
        <v>NA</v>
      </c>
      <c r="CK5" s="230" t="str">
        <f t="shared" si="5"/>
        <v>NA</v>
      </c>
      <c r="CL5" s="230" t="str">
        <f t="shared" si="5"/>
        <v>NA</v>
      </c>
      <c r="CM5" s="230" t="str">
        <f t="shared" si="5"/>
        <v>NA</v>
      </c>
      <c r="CN5" s="230" t="str">
        <f t="shared" si="5"/>
        <v>NA</v>
      </c>
      <c r="CO5" s="230" t="str">
        <f t="shared" si="5"/>
        <v>NA</v>
      </c>
      <c r="CP5" s="230" t="str">
        <f t="shared" si="5"/>
        <v>NA</v>
      </c>
      <c r="CQ5" s="252" t="s">
        <v>117</v>
      </c>
      <c r="CR5" s="230" t="str">
        <f t="shared" si="8"/>
        <v>NA</v>
      </c>
      <c r="CS5" s="230" t="str">
        <f t="shared" si="6"/>
        <v>NA</v>
      </c>
      <c r="CT5" s="230" t="str">
        <f t="shared" si="6"/>
        <v>NA</v>
      </c>
      <c r="CU5" s="230" t="str">
        <f t="shared" si="6"/>
        <v>NA</v>
      </c>
      <c r="CV5" s="230" t="str">
        <f t="shared" si="6"/>
        <v>NA</v>
      </c>
      <c r="CW5" s="230" t="str">
        <f t="shared" si="6"/>
        <v>NA</v>
      </c>
      <c r="CX5" s="230" t="str">
        <f t="shared" si="6"/>
        <v>NA</v>
      </c>
      <c r="CY5" s="230" t="str">
        <f t="shared" si="6"/>
        <v>NA</v>
      </c>
      <c r="CZ5" s="230" t="str">
        <f t="shared" si="6"/>
        <v>NA</v>
      </c>
      <c r="DA5" s="230" t="str">
        <f t="shared" si="6"/>
        <v>NA</v>
      </c>
    </row>
    <row r="6" spans="2:105" ht="13.9" customHeight="1" thickBot="1">
      <c r="B6" s="386"/>
      <c r="C6" s="423"/>
      <c r="D6" s="424"/>
      <c r="E6" s="215" t="s">
        <v>118</v>
      </c>
      <c r="F6" s="220"/>
      <c r="G6" s="221"/>
      <c r="H6" s="25" t="s">
        <v>109</v>
      </c>
      <c r="I6" s="25" t="s">
        <v>109</v>
      </c>
      <c r="J6" s="25" t="s">
        <v>109</v>
      </c>
      <c r="K6" s="25" t="s">
        <v>109</v>
      </c>
      <c r="L6" s="25" t="s">
        <v>109</v>
      </c>
      <c r="M6" s="25" t="s">
        <v>109</v>
      </c>
      <c r="N6" s="25" t="s">
        <v>109</v>
      </c>
      <c r="O6" s="25" t="s">
        <v>109</v>
      </c>
      <c r="P6" s="25" t="s">
        <v>109</v>
      </c>
      <c r="Q6" s="25" t="s">
        <v>109</v>
      </c>
      <c r="R6" s="202" t="s">
        <v>109</v>
      </c>
      <c r="Y6" s="25" t="s">
        <v>109</v>
      </c>
      <c r="Z6" s="25" t="s">
        <v>109</v>
      </c>
      <c r="AA6" s="25" t="s">
        <v>109</v>
      </c>
      <c r="AB6" s="25" t="s">
        <v>109</v>
      </c>
      <c r="AC6" s="202" t="s">
        <v>109</v>
      </c>
      <c r="AD6" s="25" t="s">
        <v>109</v>
      </c>
      <c r="AE6" s="25" t="s">
        <v>109</v>
      </c>
      <c r="AF6" s="25" t="s">
        <v>109</v>
      </c>
      <c r="AG6" s="25" t="s">
        <v>109</v>
      </c>
      <c r="AH6" s="32" t="s">
        <v>109</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30" t="s">
        <v>259</v>
      </c>
      <c r="AX6" s="230" t="str">
        <f t="shared" si="1"/>
        <v>---</v>
      </c>
      <c r="AY6" s="230" t="e">
        <f>VALUE(IF(AX6="---","",VLOOKUP(AX6,List16783[],2,FALSE)))</f>
        <v>#VALUE!</v>
      </c>
      <c r="AZ6" s="230" t="str">
        <f t="shared" si="2"/>
        <v>---</v>
      </c>
      <c r="BA6" s="230" t="e">
        <f>VALUE(IF(AZ6="---","",VLOOKUP(AZ6,List16783[],2,FALSE)))</f>
        <v>#VALUE!</v>
      </c>
      <c r="BB6" s="230" t="str">
        <f t="shared" si="3"/>
        <v>---</v>
      </c>
      <c r="BC6" s="230" t="str">
        <f t="shared" si="4"/>
        <v>---</v>
      </c>
      <c r="BE6" s="35" t="s">
        <v>116</v>
      </c>
      <c r="BF6" s="1">
        <v>0</v>
      </c>
      <c r="BI6" s="230" t="s">
        <v>259</v>
      </c>
      <c r="BJ6" s="230" t="str">
        <f>IF(H6="---","",IF(H6="","",(VLOOKUP(H6,List16783[],2,FALSE))))</f>
        <v/>
      </c>
      <c r="BK6" s="230" t="str">
        <f>IF(I6="---","",IF(I6="","",(VLOOKUP(I6,List16783[],2,FALSE))))</f>
        <v/>
      </c>
      <c r="BL6" s="230" t="str">
        <f>IF(J6="---","",IF(J6="","",(VLOOKUP(J6,List16783[],2,FALSE))))</f>
        <v/>
      </c>
      <c r="BM6" s="230" t="str">
        <f>IF(K6="---","",IF(K6="","",(VLOOKUP(K6,List16783[],2,FALSE))))</f>
        <v/>
      </c>
      <c r="BN6" s="230" t="str">
        <f>IF(L6="---","",IF(L6="","",(VLOOKUP(L6,List16783[],2,FALSE))))</f>
        <v/>
      </c>
      <c r="BO6" s="230" t="str">
        <f>IF(M6="---","",IF(M6="","",(VLOOKUP(M6,List16783[],2,FALSE))))</f>
        <v/>
      </c>
      <c r="BP6" s="230" t="str">
        <f>IF(N6="---","",IF(N6="","",(VLOOKUP(N6,List16783[],2,FALSE))))</f>
        <v/>
      </c>
      <c r="BQ6" s="230" t="str">
        <f>IF(O6="---","",IF(O6="","",(VLOOKUP(O6,List16783[],2,FALSE))))</f>
        <v/>
      </c>
      <c r="BR6" s="230" t="str">
        <f>IF(P6="---","",IF(P6="","",(VLOOKUP(P6,List16783[],2,FALSE))))</f>
        <v/>
      </c>
      <c r="BS6" s="230" t="str">
        <f>IF(Q6="---","",IF(Q6="","",(VLOOKUP(Q6,List16783[],2,FALSE))))</f>
        <v/>
      </c>
      <c r="BT6" s="230" t="str">
        <f>IF(R6="---","",IF(R6="","",(VLOOKUP(R6,List16783[],2,FALSE))))</f>
        <v/>
      </c>
      <c r="BU6" s="252" t="s">
        <v>259</v>
      </c>
      <c r="BV6" s="230" t="str">
        <f>IF(Y6="---","",IF(Y6="","",VLOOKUP(Y6,List16783[],2,FALSE)))</f>
        <v/>
      </c>
      <c r="BW6" s="230" t="str">
        <f>IF(Z6="---","",IF(Z6="","",VLOOKUP(Z6,List16783[],2,FALSE)))</f>
        <v/>
      </c>
      <c r="BX6" s="230" t="str">
        <f>IF(AA6="---","",IF(AA6="","",VLOOKUP(AA6,List16783[],2,FALSE)))</f>
        <v/>
      </c>
      <c r="BY6" s="230" t="str">
        <f>IF(AB6="---","",IF(AB6="","",VLOOKUP(AB6,List16783[],2,FALSE)))</f>
        <v/>
      </c>
      <c r="BZ6" s="230" t="str">
        <f>IF(AC6="---","",IF(AC6="","",VLOOKUP(AC6,List16783[],2,FALSE)))</f>
        <v/>
      </c>
      <c r="CA6" s="230" t="str">
        <f>IF(AD6="---","",IF(AD6="","",VLOOKUP(AD6,List16783[],2,FALSE)))</f>
        <v/>
      </c>
      <c r="CB6" s="230" t="str">
        <f>IF(AE6="---","",IF(AE6="","",VLOOKUP(AE6,List16783[],2,FALSE)))</f>
        <v/>
      </c>
      <c r="CC6" s="230" t="str">
        <f>IF(AF6="---","",IF(AF6="","",VLOOKUP(AF6,List16783[],2,FALSE)))</f>
        <v/>
      </c>
      <c r="CD6" s="230" t="str">
        <f>IF(AG6="---","",IF(AG6="","",VLOOKUP(AG6,List16783[],2,FALSE)))</f>
        <v/>
      </c>
      <c r="CE6" s="230" t="str">
        <f>IF(AH6="---","",IF(AH6="","",VLOOKUP(AH6,List16783[],2,FALSE)))</f>
        <v/>
      </c>
      <c r="CF6" s="252" t="s">
        <v>259</v>
      </c>
      <c r="CG6" s="230" t="str">
        <f t="shared" si="7"/>
        <v>NA</v>
      </c>
      <c r="CH6" s="230" t="str">
        <f t="shared" si="5"/>
        <v>NA</v>
      </c>
      <c r="CI6" s="230" t="str">
        <f t="shared" si="5"/>
        <v>NA</v>
      </c>
      <c r="CJ6" s="230" t="str">
        <f t="shared" si="5"/>
        <v>NA</v>
      </c>
      <c r="CK6" s="230" t="str">
        <f t="shared" si="5"/>
        <v>NA</v>
      </c>
      <c r="CL6" s="230" t="str">
        <f t="shared" si="5"/>
        <v>NA</v>
      </c>
      <c r="CM6" s="230" t="str">
        <f t="shared" si="5"/>
        <v>NA</v>
      </c>
      <c r="CN6" s="230" t="str">
        <f t="shared" si="5"/>
        <v>NA</v>
      </c>
      <c r="CO6" s="230" t="str">
        <f t="shared" si="5"/>
        <v>NA</v>
      </c>
      <c r="CP6" s="230" t="str">
        <f t="shared" si="5"/>
        <v>NA</v>
      </c>
      <c r="CQ6" s="252" t="s">
        <v>259</v>
      </c>
      <c r="CR6" s="230" t="str">
        <f t="shared" si="8"/>
        <v>NA</v>
      </c>
      <c r="CS6" s="230" t="str">
        <f t="shared" si="6"/>
        <v>NA</v>
      </c>
      <c r="CT6" s="230" t="str">
        <f t="shared" si="6"/>
        <v>NA</v>
      </c>
      <c r="CU6" s="230" t="str">
        <f t="shared" si="6"/>
        <v>NA</v>
      </c>
      <c r="CV6" s="230" t="str">
        <f t="shared" si="6"/>
        <v>NA</v>
      </c>
      <c r="CW6" s="230" t="str">
        <f t="shared" si="6"/>
        <v>NA</v>
      </c>
      <c r="CX6" s="230" t="str">
        <f t="shared" si="6"/>
        <v>NA</v>
      </c>
      <c r="CY6" s="230" t="str">
        <f t="shared" si="6"/>
        <v>NA</v>
      </c>
      <c r="CZ6" s="230" t="str">
        <f t="shared" si="6"/>
        <v>NA</v>
      </c>
      <c r="DA6" s="230" t="str">
        <f t="shared" si="6"/>
        <v>NA</v>
      </c>
    </row>
    <row r="7" spans="2:105" ht="13.9" customHeight="1" thickBot="1">
      <c r="B7" s="386"/>
      <c r="C7" s="423"/>
      <c r="D7" s="424"/>
      <c r="E7" s="215" t="s">
        <v>120</v>
      </c>
      <c r="F7" s="220"/>
      <c r="G7" s="221"/>
      <c r="H7" s="25" t="s">
        <v>109</v>
      </c>
      <c r="I7" s="25" t="s">
        <v>109</v>
      </c>
      <c r="J7" s="25" t="s">
        <v>109</v>
      </c>
      <c r="K7" s="25" t="s">
        <v>109</v>
      </c>
      <c r="L7" s="25" t="s">
        <v>109</v>
      </c>
      <c r="M7" s="25" t="s">
        <v>109</v>
      </c>
      <c r="N7" s="25" t="s">
        <v>109</v>
      </c>
      <c r="O7" s="25" t="s">
        <v>109</v>
      </c>
      <c r="P7" s="25" t="s">
        <v>109</v>
      </c>
      <c r="Q7" s="25" t="s">
        <v>109</v>
      </c>
      <c r="R7" s="202" t="s">
        <v>109</v>
      </c>
      <c r="Y7" s="25" t="s">
        <v>109</v>
      </c>
      <c r="Z7" s="25" t="s">
        <v>109</v>
      </c>
      <c r="AA7" s="25" t="s">
        <v>109</v>
      </c>
      <c r="AB7" s="25" t="s">
        <v>109</v>
      </c>
      <c r="AC7" s="202" t="s">
        <v>109</v>
      </c>
      <c r="AD7" s="25" t="s">
        <v>109</v>
      </c>
      <c r="AE7" s="25" t="s">
        <v>109</v>
      </c>
      <c r="AF7" s="25" t="s">
        <v>109</v>
      </c>
      <c r="AG7" s="25" t="s">
        <v>109</v>
      </c>
      <c r="AH7" s="32" t="s">
        <v>109</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30" t="s">
        <v>121</v>
      </c>
      <c r="AX7" s="230" t="str">
        <f t="shared" si="1"/>
        <v>---</v>
      </c>
      <c r="AY7" s="230" t="e">
        <f>VALUE(IF(AX7="---","",VLOOKUP(AX7,List16783[],2,FALSE)))</f>
        <v>#VALUE!</v>
      </c>
      <c r="AZ7" s="230" t="str">
        <f t="shared" si="2"/>
        <v>---</v>
      </c>
      <c r="BA7" s="230" t="e">
        <f>VALUE(IF(AZ7="---","",VLOOKUP(AZ7,List16783[],2,FALSE)))</f>
        <v>#VALUE!</v>
      </c>
      <c r="BB7" s="230" t="str">
        <f t="shared" si="3"/>
        <v>---</v>
      </c>
      <c r="BC7" s="230" t="str">
        <f t="shared" si="4"/>
        <v>---</v>
      </c>
      <c r="BI7" s="230" t="s">
        <v>121</v>
      </c>
      <c r="BJ7" s="230" t="str">
        <f>IF(H7="---","",IF(H7="","",(VLOOKUP(H7,List16783[],2,FALSE))))</f>
        <v/>
      </c>
      <c r="BK7" s="230" t="str">
        <f>IF(I7="---","",IF(I7="","",(VLOOKUP(I7,List16783[],2,FALSE))))</f>
        <v/>
      </c>
      <c r="BL7" s="230" t="str">
        <f>IF(J7="---","",IF(J7="","",(VLOOKUP(J7,List16783[],2,FALSE))))</f>
        <v/>
      </c>
      <c r="BM7" s="230" t="str">
        <f>IF(K7="---","",IF(K7="","",(VLOOKUP(K7,List16783[],2,FALSE))))</f>
        <v/>
      </c>
      <c r="BN7" s="230" t="str">
        <f>IF(L7="---","",IF(L7="","",(VLOOKUP(L7,List16783[],2,FALSE))))</f>
        <v/>
      </c>
      <c r="BO7" s="230" t="str">
        <f>IF(M7="---","",IF(M7="","",(VLOOKUP(M7,List16783[],2,FALSE))))</f>
        <v/>
      </c>
      <c r="BP7" s="230" t="str">
        <f>IF(N7="---","",IF(N7="","",(VLOOKUP(N7,List16783[],2,FALSE))))</f>
        <v/>
      </c>
      <c r="BQ7" s="230" t="str">
        <f>IF(O7="---","",IF(O7="","",(VLOOKUP(O7,List16783[],2,FALSE))))</f>
        <v/>
      </c>
      <c r="BR7" s="230" t="str">
        <f>IF(P7="---","",IF(P7="","",(VLOOKUP(P7,List16783[],2,FALSE))))</f>
        <v/>
      </c>
      <c r="BS7" s="230" t="str">
        <f>IF(Q7="---","",IF(Q7="","",(VLOOKUP(Q7,List16783[],2,FALSE))))</f>
        <v/>
      </c>
      <c r="BT7" s="230" t="str">
        <f>IF(R7="---","",IF(R7="","",(VLOOKUP(R7,List16783[],2,FALSE))))</f>
        <v/>
      </c>
      <c r="BU7" s="252" t="s">
        <v>121</v>
      </c>
      <c r="BV7" s="230" t="str">
        <f>IF(Y7="---","",IF(Y7="","",VLOOKUP(Y7,List16783[],2,FALSE)))</f>
        <v/>
      </c>
      <c r="BW7" s="230" t="str">
        <f>IF(Z7="---","",IF(Z7="","",VLOOKUP(Z7,List16783[],2,FALSE)))</f>
        <v/>
      </c>
      <c r="BX7" s="230" t="str">
        <f>IF(AA7="---","",IF(AA7="","",VLOOKUP(AA7,List16783[],2,FALSE)))</f>
        <v/>
      </c>
      <c r="BY7" s="230" t="str">
        <f>IF(AB7="---","",IF(AB7="","",VLOOKUP(AB7,List16783[],2,FALSE)))</f>
        <v/>
      </c>
      <c r="BZ7" s="230" t="str">
        <f>IF(AC7="---","",IF(AC7="","",VLOOKUP(AC7,List16783[],2,FALSE)))</f>
        <v/>
      </c>
      <c r="CA7" s="230" t="str">
        <f>IF(AD7="---","",IF(AD7="","",VLOOKUP(AD7,List16783[],2,FALSE)))</f>
        <v/>
      </c>
      <c r="CB7" s="230" t="str">
        <f>IF(AE7="---","",IF(AE7="","",VLOOKUP(AE7,List16783[],2,FALSE)))</f>
        <v/>
      </c>
      <c r="CC7" s="230" t="str">
        <f>IF(AF7="---","",IF(AF7="","",VLOOKUP(AF7,List16783[],2,FALSE)))</f>
        <v/>
      </c>
      <c r="CD7" s="230" t="str">
        <f>IF(AG7="---","",IF(AG7="","",VLOOKUP(AG7,List16783[],2,FALSE)))</f>
        <v/>
      </c>
      <c r="CE7" s="230" t="str">
        <f>IF(AH7="---","",IF(AH7="","",VLOOKUP(AH7,List16783[],2,FALSE)))</f>
        <v/>
      </c>
      <c r="CF7" s="252" t="s">
        <v>121</v>
      </c>
      <c r="CG7" s="230" t="str">
        <f t="shared" si="7"/>
        <v>NA</v>
      </c>
      <c r="CH7" s="230" t="str">
        <f t="shared" si="5"/>
        <v>NA</v>
      </c>
      <c r="CI7" s="230" t="str">
        <f t="shared" si="5"/>
        <v>NA</v>
      </c>
      <c r="CJ7" s="230" t="str">
        <f t="shared" si="5"/>
        <v>NA</v>
      </c>
      <c r="CK7" s="230" t="str">
        <f t="shared" si="5"/>
        <v>NA</v>
      </c>
      <c r="CL7" s="230" t="str">
        <f t="shared" si="5"/>
        <v>NA</v>
      </c>
      <c r="CM7" s="230" t="str">
        <f t="shared" si="5"/>
        <v>NA</v>
      </c>
      <c r="CN7" s="230" t="str">
        <f t="shared" si="5"/>
        <v>NA</v>
      </c>
      <c r="CO7" s="230" t="str">
        <f t="shared" si="5"/>
        <v>NA</v>
      </c>
      <c r="CP7" s="230" t="str">
        <f t="shared" si="5"/>
        <v>NA</v>
      </c>
      <c r="CQ7" s="252" t="s">
        <v>121</v>
      </c>
      <c r="CR7" s="230" t="str">
        <f t="shared" si="8"/>
        <v>NA</v>
      </c>
      <c r="CS7" s="230" t="str">
        <f t="shared" si="6"/>
        <v>NA</v>
      </c>
      <c r="CT7" s="230" t="str">
        <f t="shared" si="6"/>
        <v>NA</v>
      </c>
      <c r="CU7" s="230" t="str">
        <f t="shared" si="6"/>
        <v>NA</v>
      </c>
      <c r="CV7" s="230" t="str">
        <f t="shared" si="6"/>
        <v>NA</v>
      </c>
      <c r="CW7" s="230" t="str">
        <f t="shared" si="6"/>
        <v>NA</v>
      </c>
      <c r="CX7" s="230" t="str">
        <f t="shared" si="6"/>
        <v>NA</v>
      </c>
      <c r="CY7" s="230" t="str">
        <f t="shared" si="6"/>
        <v>NA</v>
      </c>
      <c r="CZ7" s="230" t="str">
        <f t="shared" si="6"/>
        <v>NA</v>
      </c>
      <c r="DA7" s="230" t="str">
        <f t="shared" si="6"/>
        <v>NA</v>
      </c>
    </row>
    <row r="8" spans="2:105" ht="13.9" customHeight="1" thickBot="1">
      <c r="B8" s="386"/>
      <c r="C8" s="421"/>
      <c r="D8" s="422"/>
      <c r="E8" s="215" t="s">
        <v>122</v>
      </c>
      <c r="F8" s="220"/>
      <c r="G8" s="221"/>
      <c r="H8" s="25" t="s">
        <v>109</v>
      </c>
      <c r="I8" s="25" t="s">
        <v>109</v>
      </c>
      <c r="J8" s="25" t="s">
        <v>109</v>
      </c>
      <c r="K8" s="25" t="s">
        <v>109</v>
      </c>
      <c r="L8" s="25" t="s">
        <v>109</v>
      </c>
      <c r="M8" s="25" t="s">
        <v>109</v>
      </c>
      <c r="N8" s="25" t="s">
        <v>109</v>
      </c>
      <c r="O8" s="25" t="s">
        <v>109</v>
      </c>
      <c r="P8" s="25" t="s">
        <v>109</v>
      </c>
      <c r="Q8" s="25" t="s">
        <v>109</v>
      </c>
      <c r="R8" s="202" t="s">
        <v>109</v>
      </c>
      <c r="Y8" s="25" t="s">
        <v>109</v>
      </c>
      <c r="Z8" s="25" t="s">
        <v>109</v>
      </c>
      <c r="AA8" s="25" t="s">
        <v>109</v>
      </c>
      <c r="AB8" s="25" t="s">
        <v>109</v>
      </c>
      <c r="AC8" s="202" t="s">
        <v>109</v>
      </c>
      <c r="AD8" s="25" t="s">
        <v>109</v>
      </c>
      <c r="AE8" s="25" t="s">
        <v>109</v>
      </c>
      <c r="AF8" s="25" t="s">
        <v>109</v>
      </c>
      <c r="AG8" s="25" t="s">
        <v>109</v>
      </c>
      <c r="AH8" s="32" t="s">
        <v>109</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30" t="s">
        <v>123</v>
      </c>
      <c r="AX8" s="230" t="str">
        <f t="shared" si="1"/>
        <v>---</v>
      </c>
      <c r="AY8" s="230" t="e">
        <f>VALUE(IF(AX8="---","",VLOOKUP(AX8,List16783[],2,FALSE)))</f>
        <v>#VALUE!</v>
      </c>
      <c r="AZ8" s="230" t="str">
        <f t="shared" si="2"/>
        <v>---</v>
      </c>
      <c r="BA8" s="230" t="e">
        <f>VALUE(IF(AZ8="---","",VLOOKUP(AZ8,List16783[],2,FALSE)))</f>
        <v>#VALUE!</v>
      </c>
      <c r="BB8" s="230" t="str">
        <f t="shared" si="3"/>
        <v>---</v>
      </c>
      <c r="BC8" s="230" t="str">
        <f t="shared" si="4"/>
        <v>---</v>
      </c>
      <c r="BI8" s="230" t="s">
        <v>123</v>
      </c>
      <c r="BJ8" s="230" t="str">
        <f>IF(H8="---","",IF(H8="","",(VLOOKUP(H8,List16783[],2,FALSE))))</f>
        <v/>
      </c>
      <c r="BK8" s="230" t="str">
        <f>IF(I8="---","",IF(I8="","",(VLOOKUP(I8,List16783[],2,FALSE))))</f>
        <v/>
      </c>
      <c r="BL8" s="230" t="str">
        <f>IF(J8="---","",IF(J8="","",(VLOOKUP(J8,List16783[],2,FALSE))))</f>
        <v/>
      </c>
      <c r="BM8" s="230" t="str">
        <f>IF(K8="---","",IF(K8="","",(VLOOKUP(K8,List16783[],2,FALSE))))</f>
        <v/>
      </c>
      <c r="BN8" s="230" t="str">
        <f>IF(L8="---","",IF(L8="","",(VLOOKUP(L8,List16783[],2,FALSE))))</f>
        <v/>
      </c>
      <c r="BO8" s="230" t="str">
        <f>IF(M8="---","",IF(M8="","",(VLOOKUP(M8,List16783[],2,FALSE))))</f>
        <v/>
      </c>
      <c r="BP8" s="230" t="str">
        <f>IF(N8="---","",IF(N8="","",(VLOOKUP(N8,List16783[],2,FALSE))))</f>
        <v/>
      </c>
      <c r="BQ8" s="230" t="str">
        <f>IF(O8="---","",IF(O8="","",(VLOOKUP(O8,List16783[],2,FALSE))))</f>
        <v/>
      </c>
      <c r="BR8" s="230" t="str">
        <f>IF(P8="---","",IF(P8="","",(VLOOKUP(P8,List16783[],2,FALSE))))</f>
        <v/>
      </c>
      <c r="BS8" s="230" t="str">
        <f>IF(Q8="---","",IF(Q8="","",(VLOOKUP(Q8,List16783[],2,FALSE))))</f>
        <v/>
      </c>
      <c r="BT8" s="230" t="str">
        <f>IF(R8="---","",IF(R8="","",(VLOOKUP(R8,List16783[],2,FALSE))))</f>
        <v/>
      </c>
      <c r="BU8" s="252" t="s">
        <v>123</v>
      </c>
      <c r="BV8" s="230" t="str">
        <f>IF(Y8="---","",IF(Y8="","",VLOOKUP(Y8,List16783[],2,FALSE)))</f>
        <v/>
      </c>
      <c r="BW8" s="230" t="str">
        <f>IF(Z8="---","",IF(Z8="","",VLOOKUP(Z8,List16783[],2,FALSE)))</f>
        <v/>
      </c>
      <c r="BX8" s="230" t="str">
        <f>IF(AA8="---","",IF(AA8="","",VLOOKUP(AA8,List16783[],2,FALSE)))</f>
        <v/>
      </c>
      <c r="BY8" s="230" t="str">
        <f>IF(AB8="---","",IF(AB8="","",VLOOKUP(AB8,List16783[],2,FALSE)))</f>
        <v/>
      </c>
      <c r="BZ8" s="230" t="str">
        <f>IF(AC8="---","",IF(AC8="","",VLOOKUP(AC8,List16783[],2,FALSE)))</f>
        <v/>
      </c>
      <c r="CA8" s="230" t="str">
        <f>IF(AD8="---","",IF(AD8="","",VLOOKUP(AD8,List16783[],2,FALSE)))</f>
        <v/>
      </c>
      <c r="CB8" s="230" t="str">
        <f>IF(AE8="---","",IF(AE8="","",VLOOKUP(AE8,List16783[],2,FALSE)))</f>
        <v/>
      </c>
      <c r="CC8" s="230" t="str">
        <f>IF(AF8="---","",IF(AF8="","",VLOOKUP(AF8,List16783[],2,FALSE)))</f>
        <v/>
      </c>
      <c r="CD8" s="230" t="str">
        <f>IF(AG8="---","",IF(AG8="","",VLOOKUP(AG8,List16783[],2,FALSE)))</f>
        <v/>
      </c>
      <c r="CE8" s="230" t="str">
        <f>IF(AH8="---","",IF(AH8="","",VLOOKUP(AH8,List16783[],2,FALSE)))</f>
        <v/>
      </c>
      <c r="CF8" s="252" t="s">
        <v>123</v>
      </c>
      <c r="CG8" s="230" t="str">
        <f t="shared" si="7"/>
        <v>NA</v>
      </c>
      <c r="CH8" s="230" t="str">
        <f t="shared" si="5"/>
        <v>NA</v>
      </c>
      <c r="CI8" s="230" t="str">
        <f t="shared" si="5"/>
        <v>NA</v>
      </c>
      <c r="CJ8" s="230" t="str">
        <f t="shared" si="5"/>
        <v>NA</v>
      </c>
      <c r="CK8" s="230" t="str">
        <f t="shared" si="5"/>
        <v>NA</v>
      </c>
      <c r="CL8" s="230" t="str">
        <f t="shared" si="5"/>
        <v>NA</v>
      </c>
      <c r="CM8" s="230" t="str">
        <f t="shared" si="5"/>
        <v>NA</v>
      </c>
      <c r="CN8" s="230" t="str">
        <f t="shared" si="5"/>
        <v>NA</v>
      </c>
      <c r="CO8" s="230" t="str">
        <f t="shared" si="5"/>
        <v>NA</v>
      </c>
      <c r="CP8" s="230" t="str">
        <f t="shared" si="5"/>
        <v>NA</v>
      </c>
      <c r="CQ8" s="252" t="s">
        <v>123</v>
      </c>
      <c r="CR8" s="230" t="str">
        <f t="shared" si="8"/>
        <v>NA</v>
      </c>
      <c r="CS8" s="230" t="str">
        <f t="shared" si="6"/>
        <v>NA</v>
      </c>
      <c r="CT8" s="230" t="str">
        <f t="shared" si="6"/>
        <v>NA</v>
      </c>
      <c r="CU8" s="230" t="str">
        <f t="shared" si="6"/>
        <v>NA</v>
      </c>
      <c r="CV8" s="230" t="str">
        <f t="shared" si="6"/>
        <v>NA</v>
      </c>
      <c r="CW8" s="230" t="str">
        <f t="shared" si="6"/>
        <v>NA</v>
      </c>
      <c r="CX8" s="230" t="str">
        <f t="shared" si="6"/>
        <v>NA</v>
      </c>
      <c r="CY8" s="230" t="str">
        <f t="shared" si="6"/>
        <v>NA</v>
      </c>
      <c r="CZ8" s="230" t="str">
        <f t="shared" si="6"/>
        <v>NA</v>
      </c>
      <c r="DA8" s="230" t="str">
        <f t="shared" si="6"/>
        <v>NA</v>
      </c>
    </row>
    <row r="9" spans="2:105" ht="13.9" customHeight="1" thickBot="1">
      <c r="B9" s="386"/>
      <c r="C9" s="419" t="s">
        <v>260</v>
      </c>
      <c r="D9" s="420"/>
      <c r="E9" s="215" t="s">
        <v>261</v>
      </c>
      <c r="F9" s="216"/>
      <c r="G9" s="217"/>
      <c r="H9" s="25" t="s">
        <v>109</v>
      </c>
      <c r="I9" s="25" t="s">
        <v>109</v>
      </c>
      <c r="J9" s="25" t="s">
        <v>109</v>
      </c>
      <c r="K9" s="25" t="s">
        <v>109</v>
      </c>
      <c r="L9" s="25" t="s">
        <v>109</v>
      </c>
      <c r="M9" s="25" t="s">
        <v>109</v>
      </c>
      <c r="N9" s="25" t="s">
        <v>109</v>
      </c>
      <c r="O9" s="25" t="s">
        <v>109</v>
      </c>
      <c r="P9" s="25" t="s">
        <v>109</v>
      </c>
      <c r="Q9" s="25" t="s">
        <v>109</v>
      </c>
      <c r="R9" s="202" t="s">
        <v>109</v>
      </c>
      <c r="Y9" s="25" t="s">
        <v>109</v>
      </c>
      <c r="Z9" s="25" t="s">
        <v>109</v>
      </c>
      <c r="AA9" s="25" t="s">
        <v>109</v>
      </c>
      <c r="AB9" s="25" t="s">
        <v>109</v>
      </c>
      <c r="AC9" s="202" t="s">
        <v>109</v>
      </c>
      <c r="AD9" s="25" t="s">
        <v>109</v>
      </c>
      <c r="AE9" s="25" t="s">
        <v>109</v>
      </c>
      <c r="AF9" s="25" t="s">
        <v>109</v>
      </c>
      <c r="AG9" s="25" t="s">
        <v>109</v>
      </c>
      <c r="AH9" s="32" t="s">
        <v>109</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30" t="s">
        <v>262</v>
      </c>
      <c r="AX9" s="230" t="str">
        <f t="shared" si="1"/>
        <v>---</v>
      </c>
      <c r="AY9" s="230" t="e">
        <f>VALUE(IF(AX9="---","",VLOOKUP(AX9,List16783[],2,FALSE)))</f>
        <v>#VALUE!</v>
      </c>
      <c r="AZ9" s="230" t="str">
        <f t="shared" si="2"/>
        <v>---</v>
      </c>
      <c r="BA9" s="230" t="e">
        <f>VALUE(IF(AZ9="---","",VLOOKUP(AZ9,List16783[],2,FALSE)))</f>
        <v>#VALUE!</v>
      </c>
      <c r="BB9" s="230" t="str">
        <f t="shared" si="3"/>
        <v>---</v>
      </c>
      <c r="BC9" s="230" t="str">
        <f t="shared" si="4"/>
        <v>---</v>
      </c>
      <c r="BE9" s="1" t="s">
        <v>263</v>
      </c>
      <c r="BI9" s="230" t="s">
        <v>262</v>
      </c>
      <c r="BJ9" s="230" t="str">
        <f>IF(H9="---","",IF(H9="","",(VLOOKUP(H9,List16783[],2,FALSE))))</f>
        <v/>
      </c>
      <c r="BK9" s="230" t="str">
        <f>IF(I9="---","",IF(I9="","",(VLOOKUP(I9,List16783[],2,FALSE))))</f>
        <v/>
      </c>
      <c r="BL9" s="230" t="str">
        <f>IF(J9="---","",IF(J9="","",(VLOOKUP(J9,List16783[],2,FALSE))))</f>
        <v/>
      </c>
      <c r="BM9" s="230" t="str">
        <f>IF(K9="---","",IF(K9="","",(VLOOKUP(K9,List16783[],2,FALSE))))</f>
        <v/>
      </c>
      <c r="BN9" s="230" t="str">
        <f>IF(L9="---","",IF(L9="","",(VLOOKUP(L9,List16783[],2,FALSE))))</f>
        <v/>
      </c>
      <c r="BO9" s="230" t="str">
        <f>IF(M9="---","",IF(M9="","",(VLOOKUP(M9,List16783[],2,FALSE))))</f>
        <v/>
      </c>
      <c r="BP9" s="230" t="str">
        <f>IF(N9="---","",IF(N9="","",(VLOOKUP(N9,List16783[],2,FALSE))))</f>
        <v/>
      </c>
      <c r="BQ9" s="230" t="str">
        <f>IF(O9="---","",IF(O9="","",(VLOOKUP(O9,List16783[],2,FALSE))))</f>
        <v/>
      </c>
      <c r="BR9" s="230" t="str">
        <f>IF(P9="---","",IF(P9="","",(VLOOKUP(P9,List16783[],2,FALSE))))</f>
        <v/>
      </c>
      <c r="BS9" s="230" t="str">
        <f>IF(Q9="---","",IF(Q9="","",(VLOOKUP(Q9,List16783[],2,FALSE))))</f>
        <v/>
      </c>
      <c r="BT9" s="230" t="str">
        <f>IF(R9="---","",IF(R9="","",(VLOOKUP(R9,List16783[],2,FALSE))))</f>
        <v/>
      </c>
      <c r="BU9" s="252" t="s">
        <v>262</v>
      </c>
      <c r="BV9" s="230" t="str">
        <f>IF(Y9="---","",IF(Y9="","",VLOOKUP(Y9,List16783[],2,FALSE)))</f>
        <v/>
      </c>
      <c r="BW9" s="230" t="str">
        <f>IF(Z9="---","",IF(Z9="","",VLOOKUP(Z9,List16783[],2,FALSE)))</f>
        <v/>
      </c>
      <c r="BX9" s="230" t="str">
        <f>IF(AA9="---","",IF(AA9="","",VLOOKUP(AA9,List16783[],2,FALSE)))</f>
        <v/>
      </c>
      <c r="BY9" s="230" t="str">
        <f>IF(AB9="---","",IF(AB9="","",VLOOKUP(AB9,List16783[],2,FALSE)))</f>
        <v/>
      </c>
      <c r="BZ9" s="230" t="str">
        <f>IF(AC9="---","",IF(AC9="","",VLOOKUP(AC9,List16783[],2,FALSE)))</f>
        <v/>
      </c>
      <c r="CA9" s="230" t="str">
        <f>IF(AD9="---","",IF(AD9="","",VLOOKUP(AD9,List16783[],2,FALSE)))</f>
        <v/>
      </c>
      <c r="CB9" s="230" t="str">
        <f>IF(AE9="---","",IF(AE9="","",VLOOKUP(AE9,List16783[],2,FALSE)))</f>
        <v/>
      </c>
      <c r="CC9" s="230" t="str">
        <f>IF(AF9="---","",IF(AF9="","",VLOOKUP(AF9,List16783[],2,FALSE)))</f>
        <v/>
      </c>
      <c r="CD9" s="230" t="str">
        <f>IF(AG9="---","",IF(AG9="","",VLOOKUP(AG9,List16783[],2,FALSE)))</f>
        <v/>
      </c>
      <c r="CE9" s="230" t="str">
        <f>IF(AH9="---","",IF(AH9="","",VLOOKUP(AH9,List16783[],2,FALSE)))</f>
        <v/>
      </c>
      <c r="CF9" s="252" t="s">
        <v>262</v>
      </c>
      <c r="CG9" s="230" t="str">
        <f t="shared" si="7"/>
        <v>NA</v>
      </c>
      <c r="CH9" s="230" t="str">
        <f t="shared" si="5"/>
        <v>NA</v>
      </c>
      <c r="CI9" s="230" t="str">
        <f t="shared" si="5"/>
        <v>NA</v>
      </c>
      <c r="CJ9" s="230" t="str">
        <f t="shared" si="5"/>
        <v>NA</v>
      </c>
      <c r="CK9" s="230" t="str">
        <f t="shared" si="5"/>
        <v>NA</v>
      </c>
      <c r="CL9" s="230" t="str">
        <f t="shared" si="5"/>
        <v>NA</v>
      </c>
      <c r="CM9" s="230" t="str">
        <f t="shared" si="5"/>
        <v>NA</v>
      </c>
      <c r="CN9" s="230" t="str">
        <f t="shared" si="5"/>
        <v>NA</v>
      </c>
      <c r="CO9" s="230" t="str">
        <f t="shared" si="5"/>
        <v>NA</v>
      </c>
      <c r="CP9" s="230" t="str">
        <f t="shared" si="5"/>
        <v>NA</v>
      </c>
      <c r="CQ9" s="252" t="s">
        <v>262</v>
      </c>
      <c r="CR9" s="230" t="str">
        <f t="shared" si="8"/>
        <v>NA</v>
      </c>
      <c r="CS9" s="230" t="str">
        <f t="shared" si="6"/>
        <v>NA</v>
      </c>
      <c r="CT9" s="230" t="str">
        <f t="shared" si="6"/>
        <v>NA</v>
      </c>
      <c r="CU9" s="230" t="str">
        <f t="shared" si="6"/>
        <v>NA</v>
      </c>
      <c r="CV9" s="230" t="str">
        <f t="shared" si="6"/>
        <v>NA</v>
      </c>
      <c r="CW9" s="230" t="str">
        <f t="shared" si="6"/>
        <v>NA</v>
      </c>
      <c r="CX9" s="230" t="str">
        <f t="shared" si="6"/>
        <v>NA</v>
      </c>
      <c r="CY9" s="230" t="str">
        <f t="shared" si="6"/>
        <v>NA</v>
      </c>
      <c r="CZ9" s="230" t="str">
        <f t="shared" si="6"/>
        <v>NA</v>
      </c>
      <c r="DA9" s="230" t="str">
        <f t="shared" si="6"/>
        <v>NA</v>
      </c>
    </row>
    <row r="10" spans="2:105" ht="13.9" customHeight="1" thickBot="1">
      <c r="B10" s="386"/>
      <c r="C10" s="423"/>
      <c r="D10" s="424"/>
      <c r="E10" s="215" t="s">
        <v>264</v>
      </c>
      <c r="F10" s="216"/>
      <c r="G10" s="217"/>
      <c r="H10" s="25" t="s">
        <v>109</v>
      </c>
      <c r="I10" s="25" t="s">
        <v>109</v>
      </c>
      <c r="J10" s="25" t="s">
        <v>109</v>
      </c>
      <c r="K10" s="25" t="s">
        <v>109</v>
      </c>
      <c r="L10" s="25" t="s">
        <v>109</v>
      </c>
      <c r="M10" s="25" t="s">
        <v>109</v>
      </c>
      <c r="N10" s="25" t="s">
        <v>109</v>
      </c>
      <c r="O10" s="25" t="s">
        <v>109</v>
      </c>
      <c r="P10" s="25" t="s">
        <v>109</v>
      </c>
      <c r="Q10" s="25" t="s">
        <v>109</v>
      </c>
      <c r="R10" s="202" t="s">
        <v>109</v>
      </c>
      <c r="Y10" s="25" t="s">
        <v>109</v>
      </c>
      <c r="Z10" s="25" t="s">
        <v>109</v>
      </c>
      <c r="AA10" s="25" t="s">
        <v>109</v>
      </c>
      <c r="AB10" s="25" t="s">
        <v>109</v>
      </c>
      <c r="AC10" s="202" t="s">
        <v>109</v>
      </c>
      <c r="AD10" s="25" t="s">
        <v>109</v>
      </c>
      <c r="AE10" s="25" t="s">
        <v>109</v>
      </c>
      <c r="AF10" s="25" t="s">
        <v>109</v>
      </c>
      <c r="AG10" s="25" t="s">
        <v>109</v>
      </c>
      <c r="AH10" s="32" t="s">
        <v>109</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30" t="s">
        <v>265</v>
      </c>
      <c r="AX10" s="230" t="str">
        <f t="shared" si="1"/>
        <v>---</v>
      </c>
      <c r="AY10" s="230" t="e">
        <f>VALUE(IF(AX10="---","",VLOOKUP(AX10,List16783[],2,FALSE)))</f>
        <v>#VALUE!</v>
      </c>
      <c r="AZ10" s="230" t="str">
        <f t="shared" si="2"/>
        <v>---</v>
      </c>
      <c r="BA10" s="230" t="e">
        <f>VALUE(IF(AZ10="---","",VLOOKUP(AZ10,List16783[],2,FALSE)))</f>
        <v>#VALUE!</v>
      </c>
      <c r="BB10" s="230" t="str">
        <f t="shared" si="3"/>
        <v>---</v>
      </c>
      <c r="BC10" s="230" t="str">
        <f t="shared" si="4"/>
        <v>---</v>
      </c>
      <c r="BE10" s="31" t="s">
        <v>109</v>
      </c>
      <c r="BI10" s="230" t="s">
        <v>265</v>
      </c>
      <c r="BJ10" s="230" t="str">
        <f>IF(H10="---","",IF(H10="","",(VLOOKUP(H10,List16783[],2,FALSE))))</f>
        <v/>
      </c>
      <c r="BK10" s="230" t="str">
        <f>IF(I10="---","",IF(I10="","",(VLOOKUP(I10,List16783[],2,FALSE))))</f>
        <v/>
      </c>
      <c r="BL10" s="230" t="str">
        <f>IF(J10="---","",IF(J10="","",(VLOOKUP(J10,List16783[],2,FALSE))))</f>
        <v/>
      </c>
      <c r="BM10" s="230" t="str">
        <f>IF(K10="---","",IF(K10="","",(VLOOKUP(K10,List16783[],2,FALSE))))</f>
        <v/>
      </c>
      <c r="BN10" s="230" t="str">
        <f>IF(L10="---","",IF(L10="","",(VLOOKUP(L10,List16783[],2,FALSE))))</f>
        <v/>
      </c>
      <c r="BO10" s="230" t="str">
        <f>IF(M10="---","",IF(M10="","",(VLOOKUP(M10,List16783[],2,FALSE))))</f>
        <v/>
      </c>
      <c r="BP10" s="230" t="str">
        <f>IF(N10="---","",IF(N10="","",(VLOOKUP(N10,List16783[],2,FALSE))))</f>
        <v/>
      </c>
      <c r="BQ10" s="230" t="str">
        <f>IF(O10="---","",IF(O10="","",(VLOOKUP(O10,List16783[],2,FALSE))))</f>
        <v/>
      </c>
      <c r="BR10" s="230" t="str">
        <f>IF(P10="---","",IF(P10="","",(VLOOKUP(P10,List16783[],2,FALSE))))</f>
        <v/>
      </c>
      <c r="BS10" s="230" t="str">
        <f>IF(Q10="---","",IF(Q10="","",(VLOOKUP(Q10,List16783[],2,FALSE))))</f>
        <v/>
      </c>
      <c r="BT10" s="230" t="str">
        <f>IF(R10="---","",IF(R10="","",(VLOOKUP(R10,List16783[],2,FALSE))))</f>
        <v/>
      </c>
      <c r="BU10" s="252" t="s">
        <v>265</v>
      </c>
      <c r="BV10" s="230" t="str">
        <f>IF(Y10="---","",IF(Y10="","",VLOOKUP(Y10,List16783[],2,FALSE)))</f>
        <v/>
      </c>
      <c r="BW10" s="230" t="str">
        <f>IF(Z10="---","",IF(Z10="","",VLOOKUP(Z10,List16783[],2,FALSE)))</f>
        <v/>
      </c>
      <c r="BX10" s="230" t="str">
        <f>IF(AA10="---","",IF(AA10="","",VLOOKUP(AA10,List16783[],2,FALSE)))</f>
        <v/>
      </c>
      <c r="BY10" s="230" t="str">
        <f>IF(AB10="---","",IF(AB10="","",VLOOKUP(AB10,List16783[],2,FALSE)))</f>
        <v/>
      </c>
      <c r="BZ10" s="230" t="str">
        <f>IF(AC10="---","",IF(AC10="","",VLOOKUP(AC10,List16783[],2,FALSE)))</f>
        <v/>
      </c>
      <c r="CA10" s="230" t="str">
        <f>IF(AD10="---","",IF(AD10="","",VLOOKUP(AD10,List16783[],2,FALSE)))</f>
        <v/>
      </c>
      <c r="CB10" s="230" t="str">
        <f>IF(AE10="---","",IF(AE10="","",VLOOKUP(AE10,List16783[],2,FALSE)))</f>
        <v/>
      </c>
      <c r="CC10" s="230" t="str">
        <f>IF(AF10="---","",IF(AF10="","",VLOOKUP(AF10,List16783[],2,FALSE)))</f>
        <v/>
      </c>
      <c r="CD10" s="230" t="str">
        <f>IF(AG10="---","",IF(AG10="","",VLOOKUP(AG10,List16783[],2,FALSE)))</f>
        <v/>
      </c>
      <c r="CE10" s="230" t="str">
        <f>IF(AH10="---","",IF(AH10="","",VLOOKUP(AH10,List16783[],2,FALSE)))</f>
        <v/>
      </c>
      <c r="CF10" s="252" t="s">
        <v>265</v>
      </c>
      <c r="CG10" s="230" t="str">
        <f t="shared" si="7"/>
        <v>NA</v>
      </c>
      <c r="CH10" s="230" t="str">
        <f t="shared" si="5"/>
        <v>NA</v>
      </c>
      <c r="CI10" s="230" t="str">
        <f t="shared" si="5"/>
        <v>NA</v>
      </c>
      <c r="CJ10" s="230" t="str">
        <f t="shared" si="5"/>
        <v>NA</v>
      </c>
      <c r="CK10" s="230" t="str">
        <f t="shared" si="5"/>
        <v>NA</v>
      </c>
      <c r="CL10" s="230" t="str">
        <f t="shared" si="5"/>
        <v>NA</v>
      </c>
      <c r="CM10" s="230" t="str">
        <f t="shared" si="5"/>
        <v>NA</v>
      </c>
      <c r="CN10" s="230" t="str">
        <f t="shared" si="5"/>
        <v>NA</v>
      </c>
      <c r="CO10" s="230" t="str">
        <f t="shared" si="5"/>
        <v>NA</v>
      </c>
      <c r="CP10" s="230" t="str">
        <f t="shared" si="5"/>
        <v>NA</v>
      </c>
      <c r="CQ10" s="252" t="s">
        <v>265</v>
      </c>
      <c r="CR10" s="230" t="str">
        <f t="shared" si="8"/>
        <v>NA</v>
      </c>
      <c r="CS10" s="230" t="str">
        <f t="shared" si="6"/>
        <v>NA</v>
      </c>
      <c r="CT10" s="230" t="str">
        <f t="shared" si="6"/>
        <v>NA</v>
      </c>
      <c r="CU10" s="230" t="str">
        <f t="shared" si="6"/>
        <v>NA</v>
      </c>
      <c r="CV10" s="230" t="str">
        <f t="shared" si="6"/>
        <v>NA</v>
      </c>
      <c r="CW10" s="230" t="str">
        <f t="shared" si="6"/>
        <v>NA</v>
      </c>
      <c r="CX10" s="230" t="str">
        <f t="shared" si="6"/>
        <v>NA</v>
      </c>
      <c r="CY10" s="230" t="str">
        <f t="shared" si="6"/>
        <v>NA</v>
      </c>
      <c r="CZ10" s="230" t="str">
        <f t="shared" si="6"/>
        <v>NA</v>
      </c>
      <c r="DA10" s="230" t="str">
        <f t="shared" si="6"/>
        <v>NA</v>
      </c>
    </row>
    <row r="11" spans="2:105" ht="13.9" customHeight="1" thickBot="1">
      <c r="B11" s="387"/>
      <c r="C11" s="421"/>
      <c r="D11" s="422"/>
      <c r="E11" s="215" t="s">
        <v>266</v>
      </c>
      <c r="F11" s="216"/>
      <c r="G11" s="217"/>
      <c r="H11" s="25" t="s">
        <v>109</v>
      </c>
      <c r="I11" s="25" t="s">
        <v>109</v>
      </c>
      <c r="J11" s="25" t="s">
        <v>109</v>
      </c>
      <c r="K11" s="25" t="s">
        <v>109</v>
      </c>
      <c r="L11" s="25" t="s">
        <v>109</v>
      </c>
      <c r="M11" s="25" t="s">
        <v>109</v>
      </c>
      <c r="N11" s="25" t="s">
        <v>109</v>
      </c>
      <c r="O11" s="25" t="s">
        <v>109</v>
      </c>
      <c r="P11" s="25" t="s">
        <v>109</v>
      </c>
      <c r="Q11" s="25" t="s">
        <v>109</v>
      </c>
      <c r="R11" s="202" t="s">
        <v>109</v>
      </c>
      <c r="Y11" s="25" t="s">
        <v>109</v>
      </c>
      <c r="Z11" s="25" t="s">
        <v>109</v>
      </c>
      <c r="AA11" s="25" t="s">
        <v>109</v>
      </c>
      <c r="AB11" s="25" t="s">
        <v>109</v>
      </c>
      <c r="AC11" s="202" t="s">
        <v>109</v>
      </c>
      <c r="AD11" s="25" t="s">
        <v>109</v>
      </c>
      <c r="AE11" s="25" t="s">
        <v>109</v>
      </c>
      <c r="AF11" s="25" t="s">
        <v>109</v>
      </c>
      <c r="AG11" s="25" t="s">
        <v>109</v>
      </c>
      <c r="AH11" s="32" t="s">
        <v>109</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30" t="s">
        <v>267</v>
      </c>
      <c r="AX11" s="230" t="str">
        <f t="shared" si="1"/>
        <v>---</v>
      </c>
      <c r="AY11" s="230" t="e">
        <f>VALUE(IF(AX11="---","",VLOOKUP(AX11,List16783[],2,FALSE)))</f>
        <v>#VALUE!</v>
      </c>
      <c r="AZ11" s="230" t="str">
        <f t="shared" si="2"/>
        <v>---</v>
      </c>
      <c r="BA11" s="230" t="e">
        <f>VALUE(IF(AZ11="---","",VLOOKUP(AZ11,List16783[],2,FALSE)))</f>
        <v>#VALUE!</v>
      </c>
      <c r="BB11" s="230" t="str">
        <f t="shared" si="3"/>
        <v>---</v>
      </c>
      <c r="BC11" s="230" t="str">
        <f t="shared" si="4"/>
        <v>---</v>
      </c>
      <c r="BE11" s="1" t="s">
        <v>268</v>
      </c>
      <c r="BI11" s="230" t="s">
        <v>267</v>
      </c>
      <c r="BJ11" s="230" t="str">
        <f>IF(H11="---","",IF(H11="","",(VLOOKUP(H11,List16783[],2,FALSE))))</f>
        <v/>
      </c>
      <c r="BK11" s="230" t="str">
        <f>IF(I11="---","",IF(I11="","",(VLOOKUP(I11,List16783[],2,FALSE))))</f>
        <v/>
      </c>
      <c r="BL11" s="230" t="str">
        <f>IF(J11="---","",IF(J11="","",(VLOOKUP(J11,List16783[],2,FALSE))))</f>
        <v/>
      </c>
      <c r="BM11" s="230" t="str">
        <f>IF(K11="---","",IF(K11="","",(VLOOKUP(K11,List16783[],2,FALSE))))</f>
        <v/>
      </c>
      <c r="BN11" s="230" t="str">
        <f>IF(L11="---","",IF(L11="","",(VLOOKUP(L11,List16783[],2,FALSE))))</f>
        <v/>
      </c>
      <c r="BO11" s="230" t="str">
        <f>IF(M11="---","",IF(M11="","",(VLOOKUP(M11,List16783[],2,FALSE))))</f>
        <v/>
      </c>
      <c r="BP11" s="230" t="str">
        <f>IF(N11="---","",IF(N11="","",(VLOOKUP(N11,List16783[],2,FALSE))))</f>
        <v/>
      </c>
      <c r="BQ11" s="230" t="str">
        <f>IF(O11="---","",IF(O11="","",(VLOOKUP(O11,List16783[],2,FALSE))))</f>
        <v/>
      </c>
      <c r="BR11" s="230" t="str">
        <f>IF(P11="---","",IF(P11="","",(VLOOKUP(P11,List16783[],2,FALSE))))</f>
        <v/>
      </c>
      <c r="BS11" s="230" t="str">
        <f>IF(Q11="---","",IF(Q11="","",(VLOOKUP(Q11,List16783[],2,FALSE))))</f>
        <v/>
      </c>
      <c r="BT11" s="230" t="str">
        <f>IF(R11="---","",IF(R11="","",(VLOOKUP(R11,List16783[],2,FALSE))))</f>
        <v/>
      </c>
      <c r="BU11" s="252" t="s">
        <v>267</v>
      </c>
      <c r="BV11" s="230" t="str">
        <f>IF(Y11="---","",IF(Y11="","",VLOOKUP(Y11,List16783[],2,FALSE)))</f>
        <v/>
      </c>
      <c r="BW11" s="230" t="str">
        <f>IF(Z11="---","",IF(Z11="","",VLOOKUP(Z11,List16783[],2,FALSE)))</f>
        <v/>
      </c>
      <c r="BX11" s="230" t="str">
        <f>IF(AA11="---","",IF(AA11="","",VLOOKUP(AA11,List16783[],2,FALSE)))</f>
        <v/>
      </c>
      <c r="BY11" s="230" t="str">
        <f>IF(AB11="---","",IF(AB11="","",VLOOKUP(AB11,List16783[],2,FALSE)))</f>
        <v/>
      </c>
      <c r="BZ11" s="230" t="str">
        <f>IF(AC11="---","",IF(AC11="","",VLOOKUP(AC11,List16783[],2,FALSE)))</f>
        <v/>
      </c>
      <c r="CA11" s="230" t="str">
        <f>IF(AD11="---","",IF(AD11="","",VLOOKUP(AD11,List16783[],2,FALSE)))</f>
        <v/>
      </c>
      <c r="CB11" s="230" t="str">
        <f>IF(AE11="---","",IF(AE11="","",VLOOKUP(AE11,List16783[],2,FALSE)))</f>
        <v/>
      </c>
      <c r="CC11" s="230" t="str">
        <f>IF(AF11="---","",IF(AF11="","",VLOOKUP(AF11,List16783[],2,FALSE)))</f>
        <v/>
      </c>
      <c r="CD11" s="230" t="str">
        <f>IF(AG11="---","",IF(AG11="","",VLOOKUP(AG11,List16783[],2,FALSE)))</f>
        <v/>
      </c>
      <c r="CE11" s="230" t="str">
        <f>IF(AH11="---","",IF(AH11="","",VLOOKUP(AH11,List16783[],2,FALSE)))</f>
        <v/>
      </c>
      <c r="CF11" s="252" t="s">
        <v>267</v>
      </c>
      <c r="CG11" s="230" t="str">
        <f t="shared" si="7"/>
        <v>NA</v>
      </c>
      <c r="CH11" s="230" t="str">
        <f t="shared" si="5"/>
        <v>NA</v>
      </c>
      <c r="CI11" s="230" t="str">
        <f t="shared" si="5"/>
        <v>NA</v>
      </c>
      <c r="CJ11" s="230" t="str">
        <f t="shared" si="5"/>
        <v>NA</v>
      </c>
      <c r="CK11" s="230" t="str">
        <f t="shared" si="5"/>
        <v>NA</v>
      </c>
      <c r="CL11" s="230" t="str">
        <f t="shared" si="5"/>
        <v>NA</v>
      </c>
      <c r="CM11" s="230" t="str">
        <f t="shared" si="5"/>
        <v>NA</v>
      </c>
      <c r="CN11" s="230" t="str">
        <f t="shared" si="5"/>
        <v>NA</v>
      </c>
      <c r="CO11" s="230" t="str">
        <f t="shared" si="5"/>
        <v>NA</v>
      </c>
      <c r="CP11" s="230" t="str">
        <f t="shared" si="5"/>
        <v>NA</v>
      </c>
      <c r="CQ11" s="252" t="s">
        <v>267</v>
      </c>
      <c r="CR11" s="230" t="str">
        <f t="shared" si="8"/>
        <v>NA</v>
      </c>
      <c r="CS11" s="230" t="str">
        <f t="shared" si="6"/>
        <v>NA</v>
      </c>
      <c r="CT11" s="230" t="str">
        <f t="shared" si="6"/>
        <v>NA</v>
      </c>
      <c r="CU11" s="230" t="str">
        <f t="shared" si="6"/>
        <v>NA</v>
      </c>
      <c r="CV11" s="230" t="str">
        <f t="shared" si="6"/>
        <v>NA</v>
      </c>
      <c r="CW11" s="230" t="str">
        <f t="shared" si="6"/>
        <v>NA</v>
      </c>
      <c r="CX11" s="230" t="str">
        <f t="shared" si="6"/>
        <v>NA</v>
      </c>
      <c r="CY11" s="230" t="str">
        <f t="shared" si="6"/>
        <v>NA</v>
      </c>
      <c r="CZ11" s="230" t="str">
        <f t="shared" si="6"/>
        <v>NA</v>
      </c>
      <c r="DA11" s="230" t="str">
        <f t="shared" si="6"/>
        <v>NA</v>
      </c>
    </row>
    <row r="12" spans="2:105" ht="13.9" customHeight="1" thickBot="1">
      <c r="B12" s="386">
        <v>2</v>
      </c>
      <c r="C12" s="413" t="s">
        <v>124</v>
      </c>
      <c r="D12" s="414"/>
      <c r="E12" s="215" t="s">
        <v>125</v>
      </c>
      <c r="F12" s="218"/>
      <c r="G12" s="219"/>
      <c r="H12" s="25" t="s">
        <v>109</v>
      </c>
      <c r="I12" s="25" t="s">
        <v>109</v>
      </c>
      <c r="J12" s="25" t="s">
        <v>109</v>
      </c>
      <c r="K12" s="25" t="s">
        <v>109</v>
      </c>
      <c r="L12" s="25" t="s">
        <v>109</v>
      </c>
      <c r="M12" s="25" t="s">
        <v>109</v>
      </c>
      <c r="N12" s="25" t="s">
        <v>109</v>
      </c>
      <c r="O12" s="25" t="s">
        <v>109</v>
      </c>
      <c r="P12" s="25" t="s">
        <v>109</v>
      </c>
      <c r="Q12" s="25" t="s">
        <v>109</v>
      </c>
      <c r="R12" s="202" t="s">
        <v>109</v>
      </c>
      <c r="Y12" s="25" t="s">
        <v>109</v>
      </c>
      <c r="Z12" s="25" t="s">
        <v>109</v>
      </c>
      <c r="AA12" s="25" t="s">
        <v>109</v>
      </c>
      <c r="AB12" s="25" t="s">
        <v>109</v>
      </c>
      <c r="AC12" s="202" t="s">
        <v>109</v>
      </c>
      <c r="AD12" s="25" t="s">
        <v>109</v>
      </c>
      <c r="AE12" s="25" t="s">
        <v>109</v>
      </c>
      <c r="AF12" s="25" t="s">
        <v>109</v>
      </c>
      <c r="AG12" s="25" t="s">
        <v>109</v>
      </c>
      <c r="AH12" s="32" t="s">
        <v>109</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31" t="s">
        <v>269</v>
      </c>
      <c r="AX12" s="231" t="str">
        <f t="shared" si="1"/>
        <v>---</v>
      </c>
      <c r="AY12" s="231" t="e">
        <f>VALUE(IF(AX12="---","",VLOOKUP(AX12,List16783[],2,FALSE)))</f>
        <v>#VALUE!</v>
      </c>
      <c r="AZ12" s="231" t="str">
        <f t="shared" si="2"/>
        <v>---</v>
      </c>
      <c r="BA12" s="231" t="e">
        <f>VALUE(IF(AZ12="---","",VLOOKUP(AZ12,List16783[],2,FALSE)))</f>
        <v>#VALUE!</v>
      </c>
      <c r="BB12" s="231" t="str">
        <f t="shared" si="3"/>
        <v>---</v>
      </c>
      <c r="BC12" s="231" t="str">
        <f t="shared" si="4"/>
        <v>---</v>
      </c>
      <c r="BE12" s="1" t="s">
        <v>270</v>
      </c>
      <c r="BI12" s="231" t="s">
        <v>269</v>
      </c>
      <c r="BJ12" s="231" t="str">
        <f>IF(H12="---","",IF(H12="","",(VLOOKUP(H12,List16783[],2,FALSE))))</f>
        <v/>
      </c>
      <c r="BK12" s="231" t="str">
        <f>IF(I12="---","",IF(I12="","",(VLOOKUP(I12,List16783[],2,FALSE))))</f>
        <v/>
      </c>
      <c r="BL12" s="231" t="str">
        <f>IF(J12="---","",IF(J12="","",(VLOOKUP(J12,List16783[],2,FALSE))))</f>
        <v/>
      </c>
      <c r="BM12" s="231" t="str">
        <f>IF(K12="---","",IF(K12="","",(VLOOKUP(K12,List16783[],2,FALSE))))</f>
        <v/>
      </c>
      <c r="BN12" s="231" t="str">
        <f>IF(L12="---","",IF(L12="","",(VLOOKUP(L12,List16783[],2,FALSE))))</f>
        <v/>
      </c>
      <c r="BO12" s="231" t="str">
        <f>IF(M12="---","",IF(M12="","",(VLOOKUP(M12,List16783[],2,FALSE))))</f>
        <v/>
      </c>
      <c r="BP12" s="231" t="str">
        <f>IF(N12="---","",IF(N12="","",(VLOOKUP(N12,List16783[],2,FALSE))))</f>
        <v/>
      </c>
      <c r="BQ12" s="231" t="str">
        <f>IF(O12="---","",IF(O12="","",(VLOOKUP(O12,List16783[],2,FALSE))))</f>
        <v/>
      </c>
      <c r="BR12" s="231" t="str">
        <f>IF(P12="---","",IF(P12="","",(VLOOKUP(P12,List16783[],2,FALSE))))</f>
        <v/>
      </c>
      <c r="BS12" s="231" t="str">
        <f>IF(Q12="---","",IF(Q12="","",(VLOOKUP(Q12,List16783[],2,FALSE))))</f>
        <v/>
      </c>
      <c r="BT12" s="231" t="str">
        <f>IF(R12="---","",IF(R12="","",(VLOOKUP(R12,List16783[],2,FALSE))))</f>
        <v/>
      </c>
      <c r="BU12" s="252" t="s">
        <v>269</v>
      </c>
      <c r="BV12" s="231" t="str">
        <f>IF(Y12="---","",IF(Y12="","",VLOOKUP(Y12,List16783[],2,FALSE)))</f>
        <v/>
      </c>
      <c r="BW12" s="231" t="str">
        <f>IF(Z12="---","",IF(Z12="","",VLOOKUP(Z12,List16783[],2,FALSE)))</f>
        <v/>
      </c>
      <c r="BX12" s="231" t="str">
        <f>IF(AA12="---","",IF(AA12="","",VLOOKUP(AA12,List16783[],2,FALSE)))</f>
        <v/>
      </c>
      <c r="BY12" s="231" t="str">
        <f>IF(AB12="---","",IF(AB12="","",VLOOKUP(AB12,List16783[],2,FALSE)))</f>
        <v/>
      </c>
      <c r="BZ12" s="231" t="str">
        <f>IF(AC12="---","",IF(AC12="","",VLOOKUP(AC12,List16783[],2,FALSE)))</f>
        <v/>
      </c>
      <c r="CA12" s="231" t="str">
        <f>IF(AD12="---","",IF(AD12="","",VLOOKUP(AD12,List16783[],2,FALSE)))</f>
        <v/>
      </c>
      <c r="CB12" s="231" t="str">
        <f>IF(AE12="---","",IF(AE12="","",VLOOKUP(AE12,List16783[],2,FALSE)))</f>
        <v/>
      </c>
      <c r="CC12" s="231" t="str">
        <f>IF(AF12="---","",IF(AF12="","",VLOOKUP(AF12,List16783[],2,FALSE)))</f>
        <v/>
      </c>
      <c r="CD12" s="231" t="str">
        <f>IF(AG12="---","",IF(AG12="","",VLOOKUP(AG12,List16783[],2,FALSE)))</f>
        <v/>
      </c>
      <c r="CE12" s="231" t="str">
        <f>IF(AH12="---","",IF(AH12="","",VLOOKUP(AH12,List16783[],2,FALSE)))</f>
        <v/>
      </c>
      <c r="CF12" s="252" t="s">
        <v>269</v>
      </c>
      <c r="CG12" s="231" t="str">
        <f t="shared" si="7"/>
        <v>NA</v>
      </c>
      <c r="CH12" s="231" t="str">
        <f t="shared" si="5"/>
        <v>NA</v>
      </c>
      <c r="CI12" s="231" t="str">
        <f t="shared" si="5"/>
        <v>NA</v>
      </c>
      <c r="CJ12" s="231" t="str">
        <f t="shared" si="5"/>
        <v>NA</v>
      </c>
      <c r="CK12" s="231" t="str">
        <f t="shared" si="5"/>
        <v>NA</v>
      </c>
      <c r="CL12" s="231" t="str">
        <f t="shared" si="5"/>
        <v>NA</v>
      </c>
      <c r="CM12" s="231" t="str">
        <f t="shared" si="5"/>
        <v>NA</v>
      </c>
      <c r="CN12" s="231" t="str">
        <f t="shared" si="5"/>
        <v>NA</v>
      </c>
      <c r="CO12" s="231" t="str">
        <f t="shared" si="5"/>
        <v>NA</v>
      </c>
      <c r="CP12" s="231" t="str">
        <f t="shared" si="5"/>
        <v>NA</v>
      </c>
      <c r="CQ12" s="252" t="s">
        <v>269</v>
      </c>
      <c r="CR12" s="231" t="str">
        <f t="shared" si="8"/>
        <v>NA</v>
      </c>
      <c r="CS12" s="231" t="str">
        <f t="shared" si="6"/>
        <v>NA</v>
      </c>
      <c r="CT12" s="231" t="str">
        <f t="shared" si="6"/>
        <v>NA</v>
      </c>
      <c r="CU12" s="231" t="str">
        <f t="shared" si="6"/>
        <v>NA</v>
      </c>
      <c r="CV12" s="231" t="str">
        <f t="shared" si="6"/>
        <v>NA</v>
      </c>
      <c r="CW12" s="231" t="str">
        <f t="shared" si="6"/>
        <v>NA</v>
      </c>
      <c r="CX12" s="231" t="str">
        <f t="shared" si="6"/>
        <v>NA</v>
      </c>
      <c r="CY12" s="231" t="str">
        <f t="shared" si="6"/>
        <v>NA</v>
      </c>
      <c r="CZ12" s="231" t="str">
        <f t="shared" si="6"/>
        <v>NA</v>
      </c>
      <c r="DA12" s="231" t="str">
        <f t="shared" si="6"/>
        <v>NA</v>
      </c>
    </row>
    <row r="13" spans="2:105" ht="13.9" customHeight="1" thickBot="1">
      <c r="B13" s="386"/>
      <c r="C13" s="415"/>
      <c r="D13" s="416"/>
      <c r="E13" s="215" t="s">
        <v>127</v>
      </c>
      <c r="F13" s="218"/>
      <c r="G13" s="219"/>
      <c r="H13" s="25" t="s">
        <v>109</v>
      </c>
      <c r="I13" s="25" t="s">
        <v>109</v>
      </c>
      <c r="J13" s="25" t="s">
        <v>109</v>
      </c>
      <c r="K13" s="25" t="s">
        <v>109</v>
      </c>
      <c r="L13" s="25" t="s">
        <v>109</v>
      </c>
      <c r="M13" s="25" t="s">
        <v>109</v>
      </c>
      <c r="N13" s="25" t="s">
        <v>109</v>
      </c>
      <c r="O13" s="25" t="s">
        <v>109</v>
      </c>
      <c r="P13" s="25" t="s">
        <v>109</v>
      </c>
      <c r="Q13" s="25" t="s">
        <v>109</v>
      </c>
      <c r="R13" s="202" t="s">
        <v>109</v>
      </c>
      <c r="Y13" s="25" t="s">
        <v>109</v>
      </c>
      <c r="Z13" s="25" t="s">
        <v>109</v>
      </c>
      <c r="AA13" s="25" t="s">
        <v>109</v>
      </c>
      <c r="AB13" s="25" t="s">
        <v>109</v>
      </c>
      <c r="AC13" s="202" t="s">
        <v>109</v>
      </c>
      <c r="AD13" s="25" t="s">
        <v>109</v>
      </c>
      <c r="AE13" s="25" t="s">
        <v>109</v>
      </c>
      <c r="AF13" s="25" t="s">
        <v>109</v>
      </c>
      <c r="AG13" s="25" t="s">
        <v>109</v>
      </c>
      <c r="AH13" s="32" t="s">
        <v>109</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31" t="s">
        <v>271</v>
      </c>
      <c r="AX13" s="231" t="str">
        <f t="shared" si="1"/>
        <v>---</v>
      </c>
      <c r="AY13" s="231" t="e">
        <f>VALUE(IF(AX13="---","",VLOOKUP(AX13,List16783[],2,FALSE)))</f>
        <v>#VALUE!</v>
      </c>
      <c r="AZ13" s="231" t="str">
        <f t="shared" si="2"/>
        <v>---</v>
      </c>
      <c r="BA13" s="231" t="e">
        <f>VALUE(IF(AZ13="---","",VLOOKUP(AZ13,List16783[],2,FALSE)))</f>
        <v>#VALUE!</v>
      </c>
      <c r="BB13" s="231" t="str">
        <f t="shared" si="3"/>
        <v>---</v>
      </c>
      <c r="BC13" s="231" t="str">
        <f t="shared" si="4"/>
        <v>---</v>
      </c>
      <c r="BI13" s="231" t="s">
        <v>271</v>
      </c>
      <c r="BJ13" s="231" t="str">
        <f>IF(H13="---","",IF(H13="","",(VLOOKUP(H13,List16783[],2,FALSE))))</f>
        <v/>
      </c>
      <c r="BK13" s="231" t="str">
        <f>IF(I13="---","",IF(I13="","",(VLOOKUP(I13,List16783[],2,FALSE))))</f>
        <v/>
      </c>
      <c r="BL13" s="231" t="str">
        <f>IF(J13="---","",IF(J13="","",(VLOOKUP(J13,List16783[],2,FALSE))))</f>
        <v/>
      </c>
      <c r="BM13" s="231" t="str">
        <f>IF(K13="---","",IF(K13="","",(VLOOKUP(K13,List16783[],2,FALSE))))</f>
        <v/>
      </c>
      <c r="BN13" s="231" t="str">
        <f>IF(L13="---","",IF(L13="","",(VLOOKUP(L13,List16783[],2,FALSE))))</f>
        <v/>
      </c>
      <c r="BO13" s="231" t="str">
        <f>IF(M13="---","",IF(M13="","",(VLOOKUP(M13,List16783[],2,FALSE))))</f>
        <v/>
      </c>
      <c r="BP13" s="231" t="str">
        <f>IF(N13="---","",IF(N13="","",(VLOOKUP(N13,List16783[],2,FALSE))))</f>
        <v/>
      </c>
      <c r="BQ13" s="231" t="str">
        <f>IF(O13="---","",IF(O13="","",(VLOOKUP(O13,List16783[],2,FALSE))))</f>
        <v/>
      </c>
      <c r="BR13" s="231" t="str">
        <f>IF(P13="---","",IF(P13="","",(VLOOKUP(P13,List16783[],2,FALSE))))</f>
        <v/>
      </c>
      <c r="BS13" s="231" t="str">
        <f>IF(Q13="---","",IF(Q13="","",(VLOOKUP(Q13,List16783[],2,FALSE))))</f>
        <v/>
      </c>
      <c r="BT13" s="231" t="str">
        <f>IF(R13="---","",IF(R13="","",(VLOOKUP(R13,List16783[],2,FALSE))))</f>
        <v/>
      </c>
      <c r="BU13" s="252" t="s">
        <v>271</v>
      </c>
      <c r="BV13" s="231" t="str">
        <f>IF(Y13="---","",IF(Y13="","",VLOOKUP(Y13,List16783[],2,FALSE)))</f>
        <v/>
      </c>
      <c r="BW13" s="231" t="str">
        <f>IF(Z13="---","",IF(Z13="","",VLOOKUP(Z13,List16783[],2,FALSE)))</f>
        <v/>
      </c>
      <c r="BX13" s="231" t="str">
        <f>IF(AA13="---","",IF(AA13="","",VLOOKUP(AA13,List16783[],2,FALSE)))</f>
        <v/>
      </c>
      <c r="BY13" s="231" t="str">
        <f>IF(AB13="---","",IF(AB13="","",VLOOKUP(AB13,List16783[],2,FALSE)))</f>
        <v/>
      </c>
      <c r="BZ13" s="231" t="str">
        <f>IF(AC13="---","",IF(AC13="","",VLOOKUP(AC13,List16783[],2,FALSE)))</f>
        <v/>
      </c>
      <c r="CA13" s="231" t="str">
        <f>IF(AD13="---","",IF(AD13="","",VLOOKUP(AD13,List16783[],2,FALSE)))</f>
        <v/>
      </c>
      <c r="CB13" s="231" t="str">
        <f>IF(AE13="---","",IF(AE13="","",VLOOKUP(AE13,List16783[],2,FALSE)))</f>
        <v/>
      </c>
      <c r="CC13" s="231" t="str">
        <f>IF(AF13="---","",IF(AF13="","",VLOOKUP(AF13,List16783[],2,FALSE)))</f>
        <v/>
      </c>
      <c r="CD13" s="231" t="str">
        <f>IF(AG13="---","",IF(AG13="","",VLOOKUP(AG13,List16783[],2,FALSE)))</f>
        <v/>
      </c>
      <c r="CE13" s="231" t="str">
        <f>IF(AH13="---","",IF(AH13="","",VLOOKUP(AH13,List16783[],2,FALSE)))</f>
        <v/>
      </c>
      <c r="CF13" s="252" t="s">
        <v>271</v>
      </c>
      <c r="CG13" s="231" t="str">
        <f t="shared" si="7"/>
        <v>NA</v>
      </c>
      <c r="CH13" s="231" t="str">
        <f t="shared" si="5"/>
        <v>NA</v>
      </c>
      <c r="CI13" s="231" t="str">
        <f t="shared" si="5"/>
        <v>NA</v>
      </c>
      <c r="CJ13" s="231" t="str">
        <f t="shared" si="5"/>
        <v>NA</v>
      </c>
      <c r="CK13" s="231" t="str">
        <f t="shared" si="5"/>
        <v>NA</v>
      </c>
      <c r="CL13" s="231" t="str">
        <f t="shared" si="5"/>
        <v>NA</v>
      </c>
      <c r="CM13" s="231" t="str">
        <f t="shared" si="5"/>
        <v>NA</v>
      </c>
      <c r="CN13" s="231" t="str">
        <f t="shared" si="5"/>
        <v>NA</v>
      </c>
      <c r="CO13" s="231" t="str">
        <f t="shared" si="5"/>
        <v>NA</v>
      </c>
      <c r="CP13" s="231" t="str">
        <f t="shared" si="5"/>
        <v>NA</v>
      </c>
      <c r="CQ13" s="252" t="s">
        <v>271</v>
      </c>
      <c r="CR13" s="231" t="str">
        <f t="shared" si="8"/>
        <v>NA</v>
      </c>
      <c r="CS13" s="231" t="str">
        <f t="shared" si="6"/>
        <v>NA</v>
      </c>
      <c r="CT13" s="231" t="str">
        <f t="shared" si="6"/>
        <v>NA</v>
      </c>
      <c r="CU13" s="231" t="str">
        <f t="shared" si="6"/>
        <v>NA</v>
      </c>
      <c r="CV13" s="231" t="str">
        <f t="shared" si="6"/>
        <v>NA</v>
      </c>
      <c r="CW13" s="231" t="str">
        <f t="shared" si="6"/>
        <v>NA</v>
      </c>
      <c r="CX13" s="231" t="str">
        <f t="shared" si="6"/>
        <v>NA</v>
      </c>
      <c r="CY13" s="231" t="str">
        <f t="shared" si="6"/>
        <v>NA</v>
      </c>
      <c r="CZ13" s="231" t="str">
        <f t="shared" si="6"/>
        <v>NA</v>
      </c>
      <c r="DA13" s="231" t="str">
        <f t="shared" si="6"/>
        <v>NA</v>
      </c>
    </row>
    <row r="14" spans="2:105" ht="13.9" customHeight="1" thickBot="1">
      <c r="B14" s="386"/>
      <c r="C14" s="417"/>
      <c r="D14" s="418"/>
      <c r="E14" s="215" t="s">
        <v>129</v>
      </c>
      <c r="F14" s="218"/>
      <c r="G14" s="219"/>
      <c r="H14" s="25" t="s">
        <v>109</v>
      </c>
      <c r="I14" s="25" t="s">
        <v>109</v>
      </c>
      <c r="J14" s="25" t="s">
        <v>109</v>
      </c>
      <c r="K14" s="25" t="s">
        <v>109</v>
      </c>
      <c r="L14" s="25" t="s">
        <v>109</v>
      </c>
      <c r="M14" s="25" t="s">
        <v>109</v>
      </c>
      <c r="N14" s="25" t="s">
        <v>109</v>
      </c>
      <c r="O14" s="25" t="s">
        <v>109</v>
      </c>
      <c r="P14" s="25" t="s">
        <v>109</v>
      </c>
      <c r="Q14" s="25" t="s">
        <v>109</v>
      </c>
      <c r="R14" s="202" t="s">
        <v>109</v>
      </c>
      <c r="Y14" s="25" t="s">
        <v>109</v>
      </c>
      <c r="Z14" s="25" t="s">
        <v>109</v>
      </c>
      <c r="AA14" s="25" t="s">
        <v>109</v>
      </c>
      <c r="AB14" s="25" t="s">
        <v>109</v>
      </c>
      <c r="AC14" s="202" t="s">
        <v>109</v>
      </c>
      <c r="AD14" s="25" t="s">
        <v>109</v>
      </c>
      <c r="AE14" s="25" t="s">
        <v>109</v>
      </c>
      <c r="AF14" s="25" t="s">
        <v>109</v>
      </c>
      <c r="AG14" s="25" t="s">
        <v>109</v>
      </c>
      <c r="AH14" s="32" t="s">
        <v>109</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V14" s="28"/>
      <c r="AW14" s="231" t="s">
        <v>272</v>
      </c>
      <c r="AX14" s="231" t="str">
        <f t="shared" si="1"/>
        <v>---</v>
      </c>
      <c r="AY14" s="231" t="e">
        <f>VALUE(IF(AX14="---","",VLOOKUP(AX14,List16783[],2,FALSE)))</f>
        <v>#VALUE!</v>
      </c>
      <c r="AZ14" s="231" t="str">
        <f t="shared" si="2"/>
        <v>---</v>
      </c>
      <c r="BA14" s="231" t="e">
        <f>VALUE(IF(AZ14="---","",VLOOKUP(AZ14,List16783[],2,FALSE)))</f>
        <v>#VALUE!</v>
      </c>
      <c r="BB14" s="231" t="str">
        <f t="shared" si="3"/>
        <v>---</v>
      </c>
      <c r="BC14" s="231" t="str">
        <f t="shared" si="4"/>
        <v>---</v>
      </c>
      <c r="BI14" s="231" t="s">
        <v>272</v>
      </c>
      <c r="BJ14" s="231" t="str">
        <f>IF(H14="---","",IF(H14="","",(VLOOKUP(H14,List16783[],2,FALSE))))</f>
        <v/>
      </c>
      <c r="BK14" s="231" t="str">
        <f>IF(I14="---","",IF(I14="","",(VLOOKUP(I14,List16783[],2,FALSE))))</f>
        <v/>
      </c>
      <c r="BL14" s="231" t="str">
        <f>IF(J14="---","",IF(J14="","",(VLOOKUP(J14,List16783[],2,FALSE))))</f>
        <v/>
      </c>
      <c r="BM14" s="231" t="str">
        <f>IF(K14="---","",IF(K14="","",(VLOOKUP(K14,List16783[],2,FALSE))))</f>
        <v/>
      </c>
      <c r="BN14" s="231" t="str">
        <f>IF(L14="---","",IF(L14="","",(VLOOKUP(L14,List16783[],2,FALSE))))</f>
        <v/>
      </c>
      <c r="BO14" s="231" t="str">
        <f>IF(M14="---","",IF(M14="","",(VLOOKUP(M14,List16783[],2,FALSE))))</f>
        <v/>
      </c>
      <c r="BP14" s="231" t="str">
        <f>IF(N14="---","",IF(N14="","",(VLOOKUP(N14,List16783[],2,FALSE))))</f>
        <v/>
      </c>
      <c r="BQ14" s="231" t="str">
        <f>IF(O14="---","",IF(O14="","",(VLOOKUP(O14,List16783[],2,FALSE))))</f>
        <v/>
      </c>
      <c r="BR14" s="231" t="str">
        <f>IF(P14="---","",IF(P14="","",(VLOOKUP(P14,List16783[],2,FALSE))))</f>
        <v/>
      </c>
      <c r="BS14" s="231" t="str">
        <f>IF(Q14="---","",IF(Q14="","",(VLOOKUP(Q14,List16783[],2,FALSE))))</f>
        <v/>
      </c>
      <c r="BT14" s="231" t="str">
        <f>IF(R14="---","",IF(R14="","",(VLOOKUP(R14,List16783[],2,FALSE))))</f>
        <v/>
      </c>
      <c r="BU14" s="252" t="s">
        <v>272</v>
      </c>
      <c r="BV14" s="231" t="str">
        <f>IF(Y14="---","",IF(Y14="","",VLOOKUP(Y14,List16783[],2,FALSE)))</f>
        <v/>
      </c>
      <c r="BW14" s="231" t="str">
        <f>IF(Z14="---","",IF(Z14="","",VLOOKUP(Z14,List16783[],2,FALSE)))</f>
        <v/>
      </c>
      <c r="BX14" s="231" t="str">
        <f>IF(AA14="---","",IF(AA14="","",VLOOKUP(AA14,List16783[],2,FALSE)))</f>
        <v/>
      </c>
      <c r="BY14" s="231" t="str">
        <f>IF(AB14="---","",IF(AB14="","",VLOOKUP(AB14,List16783[],2,FALSE)))</f>
        <v/>
      </c>
      <c r="BZ14" s="231" t="str">
        <f>IF(AC14="---","",IF(AC14="","",VLOOKUP(AC14,List16783[],2,FALSE)))</f>
        <v/>
      </c>
      <c r="CA14" s="231" t="str">
        <f>IF(AD14="---","",IF(AD14="","",VLOOKUP(AD14,List16783[],2,FALSE)))</f>
        <v/>
      </c>
      <c r="CB14" s="231" t="str">
        <f>IF(AE14="---","",IF(AE14="","",VLOOKUP(AE14,List16783[],2,FALSE)))</f>
        <v/>
      </c>
      <c r="CC14" s="231" t="str">
        <f>IF(AF14="---","",IF(AF14="","",VLOOKUP(AF14,List16783[],2,FALSE)))</f>
        <v/>
      </c>
      <c r="CD14" s="231" t="str">
        <f>IF(AG14="---","",IF(AG14="","",VLOOKUP(AG14,List16783[],2,FALSE)))</f>
        <v/>
      </c>
      <c r="CE14" s="231" t="str">
        <f>IF(AH14="---","",IF(AH14="","",VLOOKUP(AH14,List16783[],2,FALSE)))</f>
        <v/>
      </c>
      <c r="CF14" s="252" t="s">
        <v>272</v>
      </c>
      <c r="CG14" s="231" t="str">
        <f t="shared" si="7"/>
        <v>NA</v>
      </c>
      <c r="CH14" s="231" t="str">
        <f t="shared" si="5"/>
        <v>NA</v>
      </c>
      <c r="CI14" s="231" t="str">
        <f t="shared" si="5"/>
        <v>NA</v>
      </c>
      <c r="CJ14" s="231" t="str">
        <f t="shared" si="5"/>
        <v>NA</v>
      </c>
      <c r="CK14" s="231" t="str">
        <f t="shared" si="5"/>
        <v>NA</v>
      </c>
      <c r="CL14" s="231" t="str">
        <f t="shared" si="5"/>
        <v>NA</v>
      </c>
      <c r="CM14" s="231" t="str">
        <f t="shared" si="5"/>
        <v>NA</v>
      </c>
      <c r="CN14" s="231" t="str">
        <f t="shared" si="5"/>
        <v>NA</v>
      </c>
      <c r="CO14" s="231" t="str">
        <f t="shared" si="5"/>
        <v>NA</v>
      </c>
      <c r="CP14" s="231" t="str">
        <f t="shared" si="5"/>
        <v>NA</v>
      </c>
      <c r="CQ14" s="252" t="s">
        <v>272</v>
      </c>
      <c r="CR14" s="231" t="str">
        <f t="shared" si="8"/>
        <v>NA</v>
      </c>
      <c r="CS14" s="231" t="str">
        <f t="shared" si="6"/>
        <v>NA</v>
      </c>
      <c r="CT14" s="231" t="str">
        <f t="shared" si="6"/>
        <v>NA</v>
      </c>
      <c r="CU14" s="231" t="str">
        <f t="shared" si="6"/>
        <v>NA</v>
      </c>
      <c r="CV14" s="231" t="str">
        <f t="shared" si="6"/>
        <v>NA</v>
      </c>
      <c r="CW14" s="231" t="str">
        <f t="shared" si="6"/>
        <v>NA</v>
      </c>
      <c r="CX14" s="231" t="str">
        <f t="shared" si="6"/>
        <v>NA</v>
      </c>
      <c r="CY14" s="231" t="str">
        <f t="shared" si="6"/>
        <v>NA</v>
      </c>
      <c r="CZ14" s="231" t="str">
        <f t="shared" si="6"/>
        <v>NA</v>
      </c>
      <c r="DA14" s="231" t="str">
        <f t="shared" si="6"/>
        <v>NA</v>
      </c>
    </row>
    <row r="15" spans="2:105" ht="13.9" customHeight="1" thickBot="1">
      <c r="B15" s="386"/>
      <c r="C15" s="398" t="s">
        <v>131</v>
      </c>
      <c r="D15" s="399"/>
      <c r="E15" s="218" t="s">
        <v>132</v>
      </c>
      <c r="F15" s="218"/>
      <c r="G15" s="219"/>
      <c r="H15" s="25" t="s">
        <v>109</v>
      </c>
      <c r="I15" s="25" t="s">
        <v>109</v>
      </c>
      <c r="J15" s="25" t="s">
        <v>109</v>
      </c>
      <c r="K15" s="25" t="s">
        <v>109</v>
      </c>
      <c r="L15" s="25" t="s">
        <v>109</v>
      </c>
      <c r="M15" s="25" t="s">
        <v>109</v>
      </c>
      <c r="N15" s="25" t="s">
        <v>109</v>
      </c>
      <c r="O15" s="25" t="s">
        <v>109</v>
      </c>
      <c r="P15" s="25" t="s">
        <v>109</v>
      </c>
      <c r="Q15" s="25" t="s">
        <v>109</v>
      </c>
      <c r="R15" s="202" t="s">
        <v>109</v>
      </c>
      <c r="Y15" s="25" t="s">
        <v>109</v>
      </c>
      <c r="Z15" s="25" t="s">
        <v>109</v>
      </c>
      <c r="AA15" s="25" t="s">
        <v>109</v>
      </c>
      <c r="AB15" s="25" t="s">
        <v>109</v>
      </c>
      <c r="AC15" s="202" t="s">
        <v>109</v>
      </c>
      <c r="AD15" s="25" t="s">
        <v>109</v>
      </c>
      <c r="AE15" s="25" t="s">
        <v>109</v>
      </c>
      <c r="AF15" s="25" t="s">
        <v>109</v>
      </c>
      <c r="AG15" s="25" t="s">
        <v>109</v>
      </c>
      <c r="AH15" s="32" t="s">
        <v>109</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V15" s="28"/>
      <c r="AW15" s="231" t="s">
        <v>126</v>
      </c>
      <c r="AX15" s="231" t="str">
        <f t="shared" si="1"/>
        <v>---</v>
      </c>
      <c r="AY15" s="231" t="e">
        <f>VALUE(IF(AX15="---","",VLOOKUP(AX15,List16783[],2,FALSE)))</f>
        <v>#VALUE!</v>
      </c>
      <c r="AZ15" s="231" t="str">
        <f t="shared" si="2"/>
        <v>---</v>
      </c>
      <c r="BA15" s="231" t="e">
        <f>VALUE(IF(AZ15="---","",VLOOKUP(AZ15,List16783[],2,FALSE)))</f>
        <v>#VALUE!</v>
      </c>
      <c r="BB15" s="231" t="str">
        <f t="shared" si="3"/>
        <v>---</v>
      </c>
      <c r="BC15" s="231" t="str">
        <f t="shared" si="4"/>
        <v>---</v>
      </c>
      <c r="BI15" s="231" t="s">
        <v>126</v>
      </c>
      <c r="BJ15" s="231" t="str">
        <f>IF(H15="---","",IF(H15="","",(VLOOKUP(H15,List16783[],2,FALSE))))</f>
        <v/>
      </c>
      <c r="BK15" s="231" t="str">
        <f>IF(I15="---","",IF(I15="","",(VLOOKUP(I15,List16783[],2,FALSE))))</f>
        <v/>
      </c>
      <c r="BL15" s="231" t="str">
        <f>IF(J15="---","",IF(J15="","",(VLOOKUP(J15,List16783[],2,FALSE))))</f>
        <v/>
      </c>
      <c r="BM15" s="231" t="str">
        <f>IF(K15="---","",IF(K15="","",(VLOOKUP(K15,List16783[],2,FALSE))))</f>
        <v/>
      </c>
      <c r="BN15" s="231" t="str">
        <f>IF(L15="---","",IF(L15="","",(VLOOKUP(L15,List16783[],2,FALSE))))</f>
        <v/>
      </c>
      <c r="BO15" s="231" t="str">
        <f>IF(M15="---","",IF(M15="","",(VLOOKUP(M15,List16783[],2,FALSE))))</f>
        <v/>
      </c>
      <c r="BP15" s="231" t="str">
        <f>IF(N15="---","",IF(N15="","",(VLOOKUP(N15,List16783[],2,FALSE))))</f>
        <v/>
      </c>
      <c r="BQ15" s="231" t="str">
        <f>IF(O15="---","",IF(O15="","",(VLOOKUP(O15,List16783[],2,FALSE))))</f>
        <v/>
      </c>
      <c r="BR15" s="231" t="str">
        <f>IF(P15="---","",IF(P15="","",(VLOOKUP(P15,List16783[],2,FALSE))))</f>
        <v/>
      </c>
      <c r="BS15" s="231" t="str">
        <f>IF(Q15="---","",IF(Q15="","",(VLOOKUP(Q15,List16783[],2,FALSE))))</f>
        <v/>
      </c>
      <c r="BT15" s="231" t="str">
        <f>IF(R15="---","",IF(R15="","",(VLOOKUP(R15,List16783[],2,FALSE))))</f>
        <v/>
      </c>
      <c r="BU15" s="252" t="s">
        <v>126</v>
      </c>
      <c r="BV15" s="231" t="str">
        <f>IF(Y15="---","",IF(Y15="","",VLOOKUP(Y15,List16783[],2,FALSE)))</f>
        <v/>
      </c>
      <c r="BW15" s="231" t="str">
        <f>IF(Z15="---","",IF(Z15="","",VLOOKUP(Z15,List16783[],2,FALSE)))</f>
        <v/>
      </c>
      <c r="BX15" s="231" t="str">
        <f>IF(AA15="---","",IF(AA15="","",VLOOKUP(AA15,List16783[],2,FALSE)))</f>
        <v/>
      </c>
      <c r="BY15" s="231" t="str">
        <f>IF(AB15="---","",IF(AB15="","",VLOOKUP(AB15,List16783[],2,FALSE)))</f>
        <v/>
      </c>
      <c r="BZ15" s="231" t="str">
        <f>IF(AC15="---","",IF(AC15="","",VLOOKUP(AC15,List16783[],2,FALSE)))</f>
        <v/>
      </c>
      <c r="CA15" s="231" t="str">
        <f>IF(AD15="---","",IF(AD15="","",VLOOKUP(AD15,List16783[],2,FALSE)))</f>
        <v/>
      </c>
      <c r="CB15" s="231" t="str">
        <f>IF(AE15="---","",IF(AE15="","",VLOOKUP(AE15,List16783[],2,FALSE)))</f>
        <v/>
      </c>
      <c r="CC15" s="231" t="str">
        <f>IF(AF15="---","",IF(AF15="","",VLOOKUP(AF15,List16783[],2,FALSE)))</f>
        <v/>
      </c>
      <c r="CD15" s="231" t="str">
        <f>IF(AG15="---","",IF(AG15="","",VLOOKUP(AG15,List16783[],2,FALSE)))</f>
        <v/>
      </c>
      <c r="CE15" s="231" t="str">
        <f>IF(AH15="---","",IF(AH15="","",VLOOKUP(AH15,List16783[],2,FALSE)))</f>
        <v/>
      </c>
      <c r="CF15" s="252" t="s">
        <v>126</v>
      </c>
      <c r="CG15" s="231" t="str">
        <f t="shared" si="7"/>
        <v>NA</v>
      </c>
      <c r="CH15" s="231" t="str">
        <f t="shared" si="5"/>
        <v>NA</v>
      </c>
      <c r="CI15" s="231" t="str">
        <f t="shared" si="5"/>
        <v>NA</v>
      </c>
      <c r="CJ15" s="231" t="str">
        <f t="shared" si="5"/>
        <v>NA</v>
      </c>
      <c r="CK15" s="231" t="str">
        <f t="shared" si="5"/>
        <v>NA</v>
      </c>
      <c r="CL15" s="231" t="str">
        <f t="shared" si="5"/>
        <v>NA</v>
      </c>
      <c r="CM15" s="231" t="str">
        <f t="shared" si="5"/>
        <v>NA</v>
      </c>
      <c r="CN15" s="231" t="str">
        <f t="shared" si="5"/>
        <v>NA</v>
      </c>
      <c r="CO15" s="231" t="str">
        <f t="shared" si="5"/>
        <v>NA</v>
      </c>
      <c r="CP15" s="231" t="str">
        <f t="shared" si="5"/>
        <v>NA</v>
      </c>
      <c r="CQ15" s="252" t="s">
        <v>126</v>
      </c>
      <c r="CR15" s="231" t="str">
        <f t="shared" si="8"/>
        <v>NA</v>
      </c>
      <c r="CS15" s="231" t="str">
        <f t="shared" si="6"/>
        <v>NA</v>
      </c>
      <c r="CT15" s="231" t="str">
        <f t="shared" si="6"/>
        <v>NA</v>
      </c>
      <c r="CU15" s="231" t="str">
        <f t="shared" si="6"/>
        <v>NA</v>
      </c>
      <c r="CV15" s="231" t="str">
        <f t="shared" si="6"/>
        <v>NA</v>
      </c>
      <c r="CW15" s="231" t="str">
        <f t="shared" si="6"/>
        <v>NA</v>
      </c>
      <c r="CX15" s="231" t="str">
        <f t="shared" si="6"/>
        <v>NA</v>
      </c>
      <c r="CY15" s="231" t="str">
        <f t="shared" si="6"/>
        <v>NA</v>
      </c>
      <c r="CZ15" s="231" t="str">
        <f t="shared" si="6"/>
        <v>NA</v>
      </c>
      <c r="DA15" s="231" t="str">
        <f t="shared" si="6"/>
        <v>NA</v>
      </c>
    </row>
    <row r="16" spans="2:105" ht="13.9" customHeight="1" thickBot="1">
      <c r="B16" s="386"/>
      <c r="C16" s="400"/>
      <c r="D16" s="401"/>
      <c r="E16" s="218" t="s">
        <v>134</v>
      </c>
      <c r="F16" s="218"/>
      <c r="G16" s="219"/>
      <c r="H16" s="25" t="s">
        <v>109</v>
      </c>
      <c r="I16" s="25" t="s">
        <v>109</v>
      </c>
      <c r="J16" s="25" t="s">
        <v>109</v>
      </c>
      <c r="K16" s="25" t="s">
        <v>109</v>
      </c>
      <c r="L16" s="25" t="s">
        <v>109</v>
      </c>
      <c r="M16" s="25" t="s">
        <v>109</v>
      </c>
      <c r="N16" s="25" t="s">
        <v>109</v>
      </c>
      <c r="O16" s="25" t="s">
        <v>109</v>
      </c>
      <c r="P16" s="25" t="s">
        <v>109</v>
      </c>
      <c r="Q16" s="25" t="s">
        <v>109</v>
      </c>
      <c r="R16" s="202" t="s">
        <v>109</v>
      </c>
      <c r="Y16" s="25" t="s">
        <v>109</v>
      </c>
      <c r="Z16" s="25" t="s">
        <v>109</v>
      </c>
      <c r="AA16" s="25" t="s">
        <v>109</v>
      </c>
      <c r="AB16" s="25" t="s">
        <v>109</v>
      </c>
      <c r="AC16" s="202" t="s">
        <v>109</v>
      </c>
      <c r="AD16" s="25" t="s">
        <v>109</v>
      </c>
      <c r="AE16" s="25" t="s">
        <v>109</v>
      </c>
      <c r="AF16" s="25" t="s">
        <v>109</v>
      </c>
      <c r="AG16" s="25" t="s">
        <v>109</v>
      </c>
      <c r="AH16" s="32" t="s">
        <v>109</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V16" s="28"/>
      <c r="AW16" s="231" t="s">
        <v>128</v>
      </c>
      <c r="AX16" s="231" t="str">
        <f t="shared" si="1"/>
        <v>---</v>
      </c>
      <c r="AY16" s="231" t="e">
        <f>VALUE(IF(AX16="---","",VLOOKUP(AX16,List16783[],2,FALSE)))</f>
        <v>#VALUE!</v>
      </c>
      <c r="AZ16" s="231" t="str">
        <f t="shared" si="2"/>
        <v>---</v>
      </c>
      <c r="BA16" s="231" t="e">
        <f>VALUE(IF(AZ16="---","",VLOOKUP(AZ16,List16783[],2,FALSE)))</f>
        <v>#VALUE!</v>
      </c>
      <c r="BB16" s="231" t="str">
        <f t="shared" si="3"/>
        <v>---</v>
      </c>
      <c r="BC16" s="231" t="str">
        <f t="shared" si="4"/>
        <v>---</v>
      </c>
      <c r="BI16" s="231" t="s">
        <v>128</v>
      </c>
      <c r="BJ16" s="231" t="str">
        <f>IF(H16="---","",IF(H16="","",(VLOOKUP(H16,List16783[],2,FALSE))))</f>
        <v/>
      </c>
      <c r="BK16" s="231" t="str">
        <f>IF(I16="---","",IF(I16="","",(VLOOKUP(I16,List16783[],2,FALSE))))</f>
        <v/>
      </c>
      <c r="BL16" s="231" t="str">
        <f>IF(J16="---","",IF(J16="","",(VLOOKUP(J16,List16783[],2,FALSE))))</f>
        <v/>
      </c>
      <c r="BM16" s="231" t="str">
        <f>IF(K16="---","",IF(K16="","",(VLOOKUP(K16,List16783[],2,FALSE))))</f>
        <v/>
      </c>
      <c r="BN16" s="231" t="str">
        <f>IF(L16="---","",IF(L16="","",(VLOOKUP(L16,List16783[],2,FALSE))))</f>
        <v/>
      </c>
      <c r="BO16" s="231" t="str">
        <f>IF(M16="---","",IF(M16="","",(VLOOKUP(M16,List16783[],2,FALSE))))</f>
        <v/>
      </c>
      <c r="BP16" s="231" t="str">
        <f>IF(N16="---","",IF(N16="","",(VLOOKUP(N16,List16783[],2,FALSE))))</f>
        <v/>
      </c>
      <c r="BQ16" s="231" t="str">
        <f>IF(O16="---","",IF(O16="","",(VLOOKUP(O16,List16783[],2,FALSE))))</f>
        <v/>
      </c>
      <c r="BR16" s="231" t="str">
        <f>IF(P16="---","",IF(P16="","",(VLOOKUP(P16,List16783[],2,FALSE))))</f>
        <v/>
      </c>
      <c r="BS16" s="231" t="str">
        <f>IF(Q16="---","",IF(Q16="","",(VLOOKUP(Q16,List16783[],2,FALSE))))</f>
        <v/>
      </c>
      <c r="BT16" s="231" t="str">
        <f>IF(R16="---","",IF(R16="","",(VLOOKUP(R16,List16783[],2,FALSE))))</f>
        <v/>
      </c>
      <c r="BU16" s="252" t="s">
        <v>128</v>
      </c>
      <c r="BV16" s="231" t="str">
        <f>IF(Y16="---","",IF(Y16="","",VLOOKUP(Y16,List16783[],2,FALSE)))</f>
        <v/>
      </c>
      <c r="BW16" s="231" t="str">
        <f>IF(Z16="---","",IF(Z16="","",VLOOKUP(Z16,List16783[],2,FALSE)))</f>
        <v/>
      </c>
      <c r="BX16" s="231" t="str">
        <f>IF(AA16="---","",IF(AA16="","",VLOOKUP(AA16,List16783[],2,FALSE)))</f>
        <v/>
      </c>
      <c r="BY16" s="231" t="str">
        <f>IF(AB16="---","",IF(AB16="","",VLOOKUP(AB16,List16783[],2,FALSE)))</f>
        <v/>
      </c>
      <c r="BZ16" s="231" t="str">
        <f>IF(AC16="---","",IF(AC16="","",VLOOKUP(AC16,List16783[],2,FALSE)))</f>
        <v/>
      </c>
      <c r="CA16" s="231" t="str">
        <f>IF(AD16="---","",IF(AD16="","",VLOOKUP(AD16,List16783[],2,FALSE)))</f>
        <v/>
      </c>
      <c r="CB16" s="231" t="str">
        <f>IF(AE16="---","",IF(AE16="","",VLOOKUP(AE16,List16783[],2,FALSE)))</f>
        <v/>
      </c>
      <c r="CC16" s="231" t="str">
        <f>IF(AF16="---","",IF(AF16="","",VLOOKUP(AF16,List16783[],2,FALSE)))</f>
        <v/>
      </c>
      <c r="CD16" s="231" t="str">
        <f>IF(AG16="---","",IF(AG16="","",VLOOKUP(AG16,List16783[],2,FALSE)))</f>
        <v/>
      </c>
      <c r="CE16" s="231" t="str">
        <f>IF(AH16="---","",IF(AH16="","",VLOOKUP(AH16,List16783[],2,FALSE)))</f>
        <v/>
      </c>
      <c r="CF16" s="252" t="s">
        <v>128</v>
      </c>
      <c r="CG16" s="231" t="str">
        <f t="shared" si="7"/>
        <v>NA</v>
      </c>
      <c r="CH16" s="231" t="str">
        <f t="shared" si="5"/>
        <v>NA</v>
      </c>
      <c r="CI16" s="231" t="str">
        <f t="shared" si="5"/>
        <v>NA</v>
      </c>
      <c r="CJ16" s="231" t="str">
        <f t="shared" si="5"/>
        <v>NA</v>
      </c>
      <c r="CK16" s="231" t="str">
        <f t="shared" si="5"/>
        <v>NA</v>
      </c>
      <c r="CL16" s="231" t="str">
        <f t="shared" si="5"/>
        <v>NA</v>
      </c>
      <c r="CM16" s="231" t="str">
        <f t="shared" si="5"/>
        <v>NA</v>
      </c>
      <c r="CN16" s="231" t="str">
        <f t="shared" si="5"/>
        <v>NA</v>
      </c>
      <c r="CO16" s="231" t="str">
        <f t="shared" si="5"/>
        <v>NA</v>
      </c>
      <c r="CP16" s="231" t="str">
        <f t="shared" si="5"/>
        <v>NA</v>
      </c>
      <c r="CQ16" s="252" t="s">
        <v>128</v>
      </c>
      <c r="CR16" s="231" t="str">
        <f t="shared" si="8"/>
        <v>NA</v>
      </c>
      <c r="CS16" s="231" t="str">
        <f t="shared" si="6"/>
        <v>NA</v>
      </c>
      <c r="CT16" s="231" t="str">
        <f t="shared" si="6"/>
        <v>NA</v>
      </c>
      <c r="CU16" s="231" t="str">
        <f t="shared" si="6"/>
        <v>NA</v>
      </c>
      <c r="CV16" s="231" t="str">
        <f t="shared" si="6"/>
        <v>NA</v>
      </c>
      <c r="CW16" s="231" t="str">
        <f t="shared" si="6"/>
        <v>NA</v>
      </c>
      <c r="CX16" s="231" t="str">
        <f t="shared" si="6"/>
        <v>NA</v>
      </c>
      <c r="CY16" s="231" t="str">
        <f t="shared" si="6"/>
        <v>NA</v>
      </c>
      <c r="CZ16" s="231" t="str">
        <f t="shared" si="6"/>
        <v>NA</v>
      </c>
      <c r="DA16" s="231" t="str">
        <f t="shared" si="6"/>
        <v>NA</v>
      </c>
    </row>
    <row r="17" spans="2:105" s="8" customFormat="1" ht="13.9" customHeight="1" thickBot="1">
      <c r="B17" s="386"/>
      <c r="C17" s="402"/>
      <c r="D17" s="403"/>
      <c r="E17" s="218" t="s">
        <v>136</v>
      </c>
      <c r="F17" s="218"/>
      <c r="G17" s="219"/>
      <c r="H17" s="25" t="s">
        <v>109</v>
      </c>
      <c r="I17" s="25" t="s">
        <v>109</v>
      </c>
      <c r="J17" s="25" t="s">
        <v>109</v>
      </c>
      <c r="K17" s="25" t="s">
        <v>109</v>
      </c>
      <c r="L17" s="25" t="s">
        <v>109</v>
      </c>
      <c r="M17" s="25" t="s">
        <v>109</v>
      </c>
      <c r="N17" s="25" t="s">
        <v>109</v>
      </c>
      <c r="O17" s="25" t="s">
        <v>109</v>
      </c>
      <c r="P17" s="25" t="s">
        <v>109</v>
      </c>
      <c r="Q17" s="25" t="s">
        <v>109</v>
      </c>
      <c r="R17" s="202" t="s">
        <v>109</v>
      </c>
      <c r="S17" s="1"/>
      <c r="T17" s="1"/>
      <c r="U17" s="1"/>
      <c r="V17" s="1"/>
      <c r="W17" s="1"/>
      <c r="X17" s="1"/>
      <c r="Y17" s="25" t="s">
        <v>109</v>
      </c>
      <c r="Z17" s="25" t="s">
        <v>109</v>
      </c>
      <c r="AA17" s="25" t="s">
        <v>109</v>
      </c>
      <c r="AB17" s="25" t="s">
        <v>109</v>
      </c>
      <c r="AC17" s="202" t="s">
        <v>109</v>
      </c>
      <c r="AD17" s="25" t="s">
        <v>109</v>
      </c>
      <c r="AE17" s="25" t="s">
        <v>109</v>
      </c>
      <c r="AF17" s="25" t="s">
        <v>109</v>
      </c>
      <c r="AG17" s="25" t="s">
        <v>109</v>
      </c>
      <c r="AH17" s="32" t="s">
        <v>109</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31" t="s">
        <v>130</v>
      </c>
      <c r="AX17" s="231" t="str">
        <f t="shared" si="1"/>
        <v>---</v>
      </c>
      <c r="AY17" s="231" t="e">
        <f>VALUE(IF(AX17="---","",VLOOKUP(AX17,List16783[],2,FALSE)))</f>
        <v>#VALUE!</v>
      </c>
      <c r="AZ17" s="231" t="str">
        <f t="shared" si="2"/>
        <v>---</v>
      </c>
      <c r="BA17" s="231" t="e">
        <f>VALUE(IF(AZ17="---","",VLOOKUP(AZ17,List16783[],2,FALSE)))</f>
        <v>#VALUE!</v>
      </c>
      <c r="BB17" s="231" t="str">
        <f t="shared" si="3"/>
        <v>---</v>
      </c>
      <c r="BC17" s="231" t="str">
        <f t="shared" si="4"/>
        <v>---</v>
      </c>
      <c r="BD17" s="1"/>
      <c r="BE17" s="1"/>
      <c r="BF17" s="1"/>
      <c r="BG17" s="1"/>
      <c r="BH17" s="1"/>
      <c r="BI17" s="231" t="s">
        <v>130</v>
      </c>
      <c r="BJ17" s="231" t="str">
        <f>IF(H17="---","",IF(H17="","",(VLOOKUP(H17,List16783[],2,FALSE))))</f>
        <v/>
      </c>
      <c r="BK17" s="231" t="str">
        <f>IF(I17="---","",IF(I17="","",(VLOOKUP(I17,List16783[],2,FALSE))))</f>
        <v/>
      </c>
      <c r="BL17" s="231" t="str">
        <f>IF(J17="---","",IF(J17="","",(VLOOKUP(J17,List16783[],2,FALSE))))</f>
        <v/>
      </c>
      <c r="BM17" s="231" t="str">
        <f>IF(K17="---","",IF(K17="","",(VLOOKUP(K17,List16783[],2,FALSE))))</f>
        <v/>
      </c>
      <c r="BN17" s="231" t="str">
        <f>IF(L17="---","",IF(L17="","",(VLOOKUP(L17,List16783[],2,FALSE))))</f>
        <v/>
      </c>
      <c r="BO17" s="231" t="str">
        <f>IF(M17="---","",IF(M17="","",(VLOOKUP(M17,List16783[],2,FALSE))))</f>
        <v/>
      </c>
      <c r="BP17" s="231" t="str">
        <f>IF(N17="---","",IF(N17="","",(VLOOKUP(N17,List16783[],2,FALSE))))</f>
        <v/>
      </c>
      <c r="BQ17" s="231" t="str">
        <f>IF(O17="---","",IF(O17="","",(VLOOKUP(O17,List16783[],2,FALSE))))</f>
        <v/>
      </c>
      <c r="BR17" s="231" t="str">
        <f>IF(P17="---","",IF(P17="","",(VLOOKUP(P17,List16783[],2,FALSE))))</f>
        <v/>
      </c>
      <c r="BS17" s="231" t="str">
        <f>IF(Q17="---","",IF(Q17="","",(VLOOKUP(Q17,List16783[],2,FALSE))))</f>
        <v/>
      </c>
      <c r="BT17" s="231" t="str">
        <f>IF(R17="---","",IF(R17="","",(VLOOKUP(R17,List16783[],2,FALSE))))</f>
        <v/>
      </c>
      <c r="BU17" s="252" t="s">
        <v>130</v>
      </c>
      <c r="BV17" s="231" t="str">
        <f>IF(Y17="---","",IF(Y17="","",VLOOKUP(Y17,List16783[],2,FALSE)))</f>
        <v/>
      </c>
      <c r="BW17" s="231" t="str">
        <f>IF(Z17="---","",IF(Z17="","",VLOOKUP(Z17,List16783[],2,FALSE)))</f>
        <v/>
      </c>
      <c r="BX17" s="231" t="str">
        <f>IF(AA17="---","",IF(AA17="","",VLOOKUP(AA17,List16783[],2,FALSE)))</f>
        <v/>
      </c>
      <c r="BY17" s="231" t="str">
        <f>IF(AB17="---","",IF(AB17="","",VLOOKUP(AB17,List16783[],2,FALSE)))</f>
        <v/>
      </c>
      <c r="BZ17" s="231" t="str">
        <f>IF(AC17="---","",IF(AC17="","",VLOOKUP(AC17,List16783[],2,FALSE)))</f>
        <v/>
      </c>
      <c r="CA17" s="231" t="str">
        <f>IF(AD17="---","",IF(AD17="","",VLOOKUP(AD17,List16783[],2,FALSE)))</f>
        <v/>
      </c>
      <c r="CB17" s="231" t="str">
        <f>IF(AE17="---","",IF(AE17="","",VLOOKUP(AE17,List16783[],2,FALSE)))</f>
        <v/>
      </c>
      <c r="CC17" s="231" t="str">
        <f>IF(AF17="---","",IF(AF17="","",VLOOKUP(AF17,List16783[],2,FALSE)))</f>
        <v/>
      </c>
      <c r="CD17" s="231" t="str">
        <f>IF(AG17="---","",IF(AG17="","",VLOOKUP(AG17,List16783[],2,FALSE)))</f>
        <v/>
      </c>
      <c r="CE17" s="231" t="str">
        <f>IF(AH17="---","",IF(AH17="","",VLOOKUP(AH17,List16783[],2,FALSE)))</f>
        <v/>
      </c>
      <c r="CF17" s="252" t="s">
        <v>130</v>
      </c>
      <c r="CG17" s="231" t="str">
        <f t="shared" si="7"/>
        <v>NA</v>
      </c>
      <c r="CH17" s="231" t="str">
        <f t="shared" si="5"/>
        <v>NA</v>
      </c>
      <c r="CI17" s="231" t="str">
        <f t="shared" si="5"/>
        <v>NA</v>
      </c>
      <c r="CJ17" s="231" t="str">
        <f t="shared" si="5"/>
        <v>NA</v>
      </c>
      <c r="CK17" s="231" t="str">
        <f t="shared" si="5"/>
        <v>NA</v>
      </c>
      <c r="CL17" s="231" t="str">
        <f t="shared" si="5"/>
        <v>NA</v>
      </c>
      <c r="CM17" s="231" t="str">
        <f t="shared" si="5"/>
        <v>NA</v>
      </c>
      <c r="CN17" s="231" t="str">
        <f t="shared" si="5"/>
        <v>NA</v>
      </c>
      <c r="CO17" s="231" t="str">
        <f t="shared" si="5"/>
        <v>NA</v>
      </c>
      <c r="CP17" s="231" t="str">
        <f t="shared" si="5"/>
        <v>NA</v>
      </c>
      <c r="CQ17" s="252" t="s">
        <v>130</v>
      </c>
      <c r="CR17" s="231" t="str">
        <f t="shared" si="8"/>
        <v>NA</v>
      </c>
      <c r="CS17" s="231" t="str">
        <f t="shared" si="6"/>
        <v>NA</v>
      </c>
      <c r="CT17" s="231" t="str">
        <f t="shared" si="6"/>
        <v>NA</v>
      </c>
      <c r="CU17" s="231" t="str">
        <f t="shared" si="6"/>
        <v>NA</v>
      </c>
      <c r="CV17" s="231" t="str">
        <f t="shared" si="6"/>
        <v>NA</v>
      </c>
      <c r="CW17" s="231" t="str">
        <f t="shared" si="6"/>
        <v>NA</v>
      </c>
      <c r="CX17" s="231" t="str">
        <f t="shared" si="6"/>
        <v>NA</v>
      </c>
      <c r="CY17" s="231" t="str">
        <f t="shared" si="6"/>
        <v>NA</v>
      </c>
      <c r="CZ17" s="231" t="str">
        <f t="shared" si="6"/>
        <v>NA</v>
      </c>
      <c r="DA17" s="231" t="str">
        <f t="shared" si="6"/>
        <v>NA</v>
      </c>
    </row>
    <row r="18" spans="2:105" s="8" customFormat="1" ht="13.9" customHeight="1" thickBot="1">
      <c r="B18" s="386"/>
      <c r="C18" s="398" t="s">
        <v>138</v>
      </c>
      <c r="D18" s="399"/>
      <c r="E18" s="218" t="s">
        <v>139</v>
      </c>
      <c r="F18" s="218"/>
      <c r="G18" s="219"/>
      <c r="H18" s="25" t="s">
        <v>109</v>
      </c>
      <c r="I18" s="25" t="s">
        <v>109</v>
      </c>
      <c r="J18" s="25" t="s">
        <v>109</v>
      </c>
      <c r="K18" s="25" t="s">
        <v>109</v>
      </c>
      <c r="L18" s="25" t="s">
        <v>109</v>
      </c>
      <c r="M18" s="25" t="s">
        <v>109</v>
      </c>
      <c r="N18" s="25" t="s">
        <v>109</v>
      </c>
      <c r="O18" s="25" t="s">
        <v>109</v>
      </c>
      <c r="P18" s="25" t="s">
        <v>109</v>
      </c>
      <c r="Q18" s="25" t="s">
        <v>109</v>
      </c>
      <c r="R18" s="202" t="s">
        <v>109</v>
      </c>
      <c r="S18" s="1"/>
      <c r="T18" s="1"/>
      <c r="U18" s="1"/>
      <c r="V18" s="1"/>
      <c r="W18" s="1"/>
      <c r="X18" s="1"/>
      <c r="Y18" s="25" t="s">
        <v>109</v>
      </c>
      <c r="Z18" s="25" t="s">
        <v>109</v>
      </c>
      <c r="AA18" s="25" t="s">
        <v>109</v>
      </c>
      <c r="AB18" s="25" t="s">
        <v>109</v>
      </c>
      <c r="AC18" s="202" t="s">
        <v>109</v>
      </c>
      <c r="AD18" s="25" t="s">
        <v>109</v>
      </c>
      <c r="AE18" s="25" t="s">
        <v>109</v>
      </c>
      <c r="AF18" s="25" t="s">
        <v>109</v>
      </c>
      <c r="AG18" s="25" t="s">
        <v>109</v>
      </c>
      <c r="AH18" s="32" t="s">
        <v>109</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31" t="s">
        <v>133</v>
      </c>
      <c r="AX18" s="231" t="str">
        <f t="shared" si="1"/>
        <v>---</v>
      </c>
      <c r="AY18" s="231" t="e">
        <f>VALUE(IF(AX18="---","",VLOOKUP(AX18,List16783[],2,FALSE)))</f>
        <v>#VALUE!</v>
      </c>
      <c r="AZ18" s="231" t="str">
        <f t="shared" si="2"/>
        <v>---</v>
      </c>
      <c r="BA18" s="231" t="e">
        <f>VALUE(IF(AZ18="---","",VLOOKUP(AZ18,List16783[],2,FALSE)))</f>
        <v>#VALUE!</v>
      </c>
      <c r="BB18" s="231" t="str">
        <f t="shared" si="3"/>
        <v>---</v>
      </c>
      <c r="BC18" s="231" t="str">
        <f t="shared" si="4"/>
        <v>---</v>
      </c>
      <c r="BD18" s="1"/>
      <c r="BE18" s="1"/>
      <c r="BF18" s="1"/>
      <c r="BG18" s="1"/>
      <c r="BH18" s="1"/>
      <c r="BI18" s="231" t="s">
        <v>133</v>
      </c>
      <c r="BJ18" s="231" t="str">
        <f>IF(H18="---","",IF(H18="","",(VLOOKUP(H18,List16783[],2,FALSE))))</f>
        <v/>
      </c>
      <c r="BK18" s="231" t="str">
        <f>IF(I18="---","",IF(I18="","",(VLOOKUP(I18,List16783[],2,FALSE))))</f>
        <v/>
      </c>
      <c r="BL18" s="231" t="str">
        <f>IF(J18="---","",IF(J18="","",(VLOOKUP(J18,List16783[],2,FALSE))))</f>
        <v/>
      </c>
      <c r="BM18" s="231" t="str">
        <f>IF(K18="---","",IF(K18="","",(VLOOKUP(K18,List16783[],2,FALSE))))</f>
        <v/>
      </c>
      <c r="BN18" s="231" t="str">
        <f>IF(L18="---","",IF(L18="","",(VLOOKUP(L18,List16783[],2,FALSE))))</f>
        <v/>
      </c>
      <c r="BO18" s="231" t="str">
        <f>IF(M18="---","",IF(M18="","",(VLOOKUP(M18,List16783[],2,FALSE))))</f>
        <v/>
      </c>
      <c r="BP18" s="231" t="str">
        <f>IF(N18="---","",IF(N18="","",(VLOOKUP(N18,List16783[],2,FALSE))))</f>
        <v/>
      </c>
      <c r="BQ18" s="231" t="str">
        <f>IF(O18="---","",IF(O18="","",(VLOOKUP(O18,List16783[],2,FALSE))))</f>
        <v/>
      </c>
      <c r="BR18" s="231" t="str">
        <f>IF(P18="---","",IF(P18="","",(VLOOKUP(P18,List16783[],2,FALSE))))</f>
        <v/>
      </c>
      <c r="BS18" s="231" t="str">
        <f>IF(Q18="---","",IF(Q18="","",(VLOOKUP(Q18,List16783[],2,FALSE))))</f>
        <v/>
      </c>
      <c r="BT18" s="231" t="str">
        <f>IF(R18="---","",IF(R18="","",(VLOOKUP(R18,List16783[],2,FALSE))))</f>
        <v/>
      </c>
      <c r="BU18" s="252" t="s">
        <v>133</v>
      </c>
      <c r="BV18" s="231" t="str">
        <f>IF(Y18="---","",IF(Y18="","",VLOOKUP(Y18,List16783[],2,FALSE)))</f>
        <v/>
      </c>
      <c r="BW18" s="231" t="str">
        <f>IF(Z18="---","",IF(Z18="","",VLOOKUP(Z18,List16783[],2,FALSE)))</f>
        <v/>
      </c>
      <c r="BX18" s="231" t="str">
        <f>IF(AA18="---","",IF(AA18="","",VLOOKUP(AA18,List16783[],2,FALSE)))</f>
        <v/>
      </c>
      <c r="BY18" s="231" t="str">
        <f>IF(AB18="---","",IF(AB18="","",VLOOKUP(AB18,List16783[],2,FALSE)))</f>
        <v/>
      </c>
      <c r="BZ18" s="231" t="str">
        <f>IF(AC18="---","",IF(AC18="","",VLOOKUP(AC18,List16783[],2,FALSE)))</f>
        <v/>
      </c>
      <c r="CA18" s="231" t="str">
        <f>IF(AD18="---","",IF(AD18="","",VLOOKUP(AD18,List16783[],2,FALSE)))</f>
        <v/>
      </c>
      <c r="CB18" s="231" t="str">
        <f>IF(AE18="---","",IF(AE18="","",VLOOKUP(AE18,List16783[],2,FALSE)))</f>
        <v/>
      </c>
      <c r="CC18" s="231" t="str">
        <f>IF(AF18="---","",IF(AF18="","",VLOOKUP(AF18,List16783[],2,FALSE)))</f>
        <v/>
      </c>
      <c r="CD18" s="231" t="str">
        <f>IF(AG18="---","",IF(AG18="","",VLOOKUP(AG18,List16783[],2,FALSE)))</f>
        <v/>
      </c>
      <c r="CE18" s="231" t="str">
        <f>IF(AH18="---","",IF(AH18="","",VLOOKUP(AH18,List16783[],2,FALSE)))</f>
        <v/>
      </c>
      <c r="CF18" s="252" t="s">
        <v>133</v>
      </c>
      <c r="CG18" s="231" t="str">
        <f t="shared" si="7"/>
        <v>NA</v>
      </c>
      <c r="CH18" s="231" t="str">
        <f t="shared" si="5"/>
        <v>NA</v>
      </c>
      <c r="CI18" s="231" t="str">
        <f t="shared" si="5"/>
        <v>NA</v>
      </c>
      <c r="CJ18" s="231" t="str">
        <f t="shared" si="5"/>
        <v>NA</v>
      </c>
      <c r="CK18" s="231" t="str">
        <f t="shared" si="5"/>
        <v>NA</v>
      </c>
      <c r="CL18" s="231" t="str">
        <f t="shared" si="5"/>
        <v>NA</v>
      </c>
      <c r="CM18" s="231" t="str">
        <f t="shared" si="5"/>
        <v>NA</v>
      </c>
      <c r="CN18" s="231" t="str">
        <f t="shared" si="5"/>
        <v>NA</v>
      </c>
      <c r="CO18" s="231" t="str">
        <f t="shared" si="5"/>
        <v>NA</v>
      </c>
      <c r="CP18" s="231" t="str">
        <f t="shared" si="5"/>
        <v>NA</v>
      </c>
      <c r="CQ18" s="252" t="s">
        <v>133</v>
      </c>
      <c r="CR18" s="231" t="str">
        <f t="shared" si="8"/>
        <v>NA</v>
      </c>
      <c r="CS18" s="231" t="str">
        <f t="shared" si="6"/>
        <v>NA</v>
      </c>
      <c r="CT18" s="231" t="str">
        <f t="shared" si="6"/>
        <v>NA</v>
      </c>
      <c r="CU18" s="231" t="str">
        <f t="shared" si="6"/>
        <v>NA</v>
      </c>
      <c r="CV18" s="231" t="str">
        <f t="shared" si="6"/>
        <v>NA</v>
      </c>
      <c r="CW18" s="231" t="str">
        <f t="shared" si="6"/>
        <v>NA</v>
      </c>
      <c r="CX18" s="231" t="str">
        <f t="shared" si="6"/>
        <v>NA</v>
      </c>
      <c r="CY18" s="231" t="str">
        <f t="shared" si="6"/>
        <v>NA</v>
      </c>
      <c r="CZ18" s="231" t="str">
        <f t="shared" si="6"/>
        <v>NA</v>
      </c>
      <c r="DA18" s="231" t="str">
        <f t="shared" si="6"/>
        <v>NA</v>
      </c>
    </row>
    <row r="19" spans="2:105" s="8" customFormat="1" ht="13.9" customHeight="1" thickBot="1">
      <c r="B19" s="386"/>
      <c r="C19" s="400"/>
      <c r="D19" s="401"/>
      <c r="E19" s="218" t="s">
        <v>141</v>
      </c>
      <c r="F19" s="218"/>
      <c r="G19" s="219"/>
      <c r="H19" s="25" t="s">
        <v>109</v>
      </c>
      <c r="I19" s="25" t="s">
        <v>109</v>
      </c>
      <c r="J19" s="25" t="s">
        <v>109</v>
      </c>
      <c r="K19" s="25" t="s">
        <v>109</v>
      </c>
      <c r="L19" s="25" t="s">
        <v>109</v>
      </c>
      <c r="M19" s="25" t="s">
        <v>109</v>
      </c>
      <c r="N19" s="25" t="s">
        <v>109</v>
      </c>
      <c r="O19" s="25" t="s">
        <v>109</v>
      </c>
      <c r="P19" s="25" t="s">
        <v>109</v>
      </c>
      <c r="Q19" s="25" t="s">
        <v>109</v>
      </c>
      <c r="R19" s="202" t="s">
        <v>109</v>
      </c>
      <c r="S19" s="1"/>
      <c r="T19" s="1"/>
      <c r="U19" s="1"/>
      <c r="V19" s="1"/>
      <c r="W19" s="1"/>
      <c r="X19" s="1"/>
      <c r="Y19" s="25" t="s">
        <v>109</v>
      </c>
      <c r="Z19" s="25" t="s">
        <v>109</v>
      </c>
      <c r="AA19" s="25" t="s">
        <v>109</v>
      </c>
      <c r="AB19" s="25" t="s">
        <v>109</v>
      </c>
      <c r="AC19" s="202" t="s">
        <v>109</v>
      </c>
      <c r="AD19" s="25" t="s">
        <v>109</v>
      </c>
      <c r="AE19" s="25" t="s">
        <v>109</v>
      </c>
      <c r="AF19" s="25" t="s">
        <v>109</v>
      </c>
      <c r="AG19" s="25" t="s">
        <v>109</v>
      </c>
      <c r="AH19" s="32" t="s">
        <v>109</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31" t="s">
        <v>135</v>
      </c>
      <c r="AX19" s="231" t="str">
        <f t="shared" si="1"/>
        <v>---</v>
      </c>
      <c r="AY19" s="231" t="e">
        <f>VALUE(IF(AX19="---","",VLOOKUP(AX19,List16783[],2,FALSE)))</f>
        <v>#VALUE!</v>
      </c>
      <c r="AZ19" s="231" t="str">
        <f t="shared" si="2"/>
        <v>---</v>
      </c>
      <c r="BA19" s="231" t="e">
        <f>VALUE(IF(AZ19="---","",VLOOKUP(AZ19,List16783[],2,FALSE)))</f>
        <v>#VALUE!</v>
      </c>
      <c r="BB19" s="231" t="str">
        <f t="shared" si="3"/>
        <v>---</v>
      </c>
      <c r="BC19" s="231" t="str">
        <f t="shared" si="4"/>
        <v>---</v>
      </c>
      <c r="BD19" s="1"/>
      <c r="BE19" s="1"/>
      <c r="BF19" s="1"/>
      <c r="BG19" s="1"/>
      <c r="BH19" s="1"/>
      <c r="BI19" s="231" t="s">
        <v>135</v>
      </c>
      <c r="BJ19" s="231" t="str">
        <f>IF(H19="---","",IF(H19="","",(VLOOKUP(H19,List16783[],2,FALSE))))</f>
        <v/>
      </c>
      <c r="BK19" s="231" t="str">
        <f>IF(I19="---","",IF(I19="","",(VLOOKUP(I19,List16783[],2,FALSE))))</f>
        <v/>
      </c>
      <c r="BL19" s="231" t="str">
        <f>IF(J19="---","",IF(J19="","",(VLOOKUP(J19,List16783[],2,FALSE))))</f>
        <v/>
      </c>
      <c r="BM19" s="231" t="str">
        <f>IF(K19="---","",IF(K19="","",(VLOOKUP(K19,List16783[],2,FALSE))))</f>
        <v/>
      </c>
      <c r="BN19" s="231" t="str">
        <f>IF(L19="---","",IF(L19="","",(VLOOKUP(L19,List16783[],2,FALSE))))</f>
        <v/>
      </c>
      <c r="BO19" s="231" t="str">
        <f>IF(M19="---","",IF(M19="","",(VLOOKUP(M19,List16783[],2,FALSE))))</f>
        <v/>
      </c>
      <c r="BP19" s="231" t="str">
        <f>IF(N19="---","",IF(N19="","",(VLOOKUP(N19,List16783[],2,FALSE))))</f>
        <v/>
      </c>
      <c r="BQ19" s="231" t="str">
        <f>IF(O19="---","",IF(O19="","",(VLOOKUP(O19,List16783[],2,FALSE))))</f>
        <v/>
      </c>
      <c r="BR19" s="231" t="str">
        <f>IF(P19="---","",IF(P19="","",(VLOOKUP(P19,List16783[],2,FALSE))))</f>
        <v/>
      </c>
      <c r="BS19" s="231" t="str">
        <f>IF(Q19="---","",IF(Q19="","",(VLOOKUP(Q19,List16783[],2,FALSE))))</f>
        <v/>
      </c>
      <c r="BT19" s="231" t="str">
        <f>IF(R19="---","",IF(R19="","",(VLOOKUP(R19,List16783[],2,FALSE))))</f>
        <v/>
      </c>
      <c r="BU19" s="252" t="s">
        <v>135</v>
      </c>
      <c r="BV19" s="231" t="str">
        <f>IF(Y19="---","",IF(Y19="","",VLOOKUP(Y19,List16783[],2,FALSE)))</f>
        <v/>
      </c>
      <c r="BW19" s="231" t="str">
        <f>IF(Z19="---","",IF(Z19="","",VLOOKUP(Z19,List16783[],2,FALSE)))</f>
        <v/>
      </c>
      <c r="BX19" s="231" t="str">
        <f>IF(AA19="---","",IF(AA19="","",VLOOKUP(AA19,List16783[],2,FALSE)))</f>
        <v/>
      </c>
      <c r="BY19" s="231" t="str">
        <f>IF(AB19="---","",IF(AB19="","",VLOOKUP(AB19,List16783[],2,FALSE)))</f>
        <v/>
      </c>
      <c r="BZ19" s="231" t="str">
        <f>IF(AC19="---","",IF(AC19="","",VLOOKUP(AC19,List16783[],2,FALSE)))</f>
        <v/>
      </c>
      <c r="CA19" s="231" t="str">
        <f>IF(AD19="---","",IF(AD19="","",VLOOKUP(AD19,List16783[],2,FALSE)))</f>
        <v/>
      </c>
      <c r="CB19" s="231" t="str">
        <f>IF(AE19="---","",IF(AE19="","",VLOOKUP(AE19,List16783[],2,FALSE)))</f>
        <v/>
      </c>
      <c r="CC19" s="231" t="str">
        <f>IF(AF19="---","",IF(AF19="","",VLOOKUP(AF19,List16783[],2,FALSE)))</f>
        <v/>
      </c>
      <c r="CD19" s="231" t="str">
        <f>IF(AG19="---","",IF(AG19="","",VLOOKUP(AG19,List16783[],2,FALSE)))</f>
        <v/>
      </c>
      <c r="CE19" s="231" t="str">
        <f>IF(AH19="---","",IF(AH19="","",VLOOKUP(AH19,List16783[],2,FALSE)))</f>
        <v/>
      </c>
      <c r="CF19" s="252" t="s">
        <v>135</v>
      </c>
      <c r="CG19" s="231" t="str">
        <f t="shared" si="7"/>
        <v>NA</v>
      </c>
      <c r="CH19" s="231" t="str">
        <f t="shared" si="5"/>
        <v>NA</v>
      </c>
      <c r="CI19" s="231" t="str">
        <f t="shared" si="5"/>
        <v>NA</v>
      </c>
      <c r="CJ19" s="231" t="str">
        <f t="shared" si="5"/>
        <v>NA</v>
      </c>
      <c r="CK19" s="231" t="str">
        <f t="shared" si="5"/>
        <v>NA</v>
      </c>
      <c r="CL19" s="231" t="str">
        <f t="shared" si="5"/>
        <v>NA</v>
      </c>
      <c r="CM19" s="231" t="str">
        <f t="shared" si="5"/>
        <v>NA</v>
      </c>
      <c r="CN19" s="231" t="str">
        <f t="shared" si="5"/>
        <v>NA</v>
      </c>
      <c r="CO19" s="231" t="str">
        <f t="shared" si="5"/>
        <v>NA</v>
      </c>
      <c r="CP19" s="231" t="str">
        <f t="shared" si="5"/>
        <v>NA</v>
      </c>
      <c r="CQ19" s="252" t="s">
        <v>135</v>
      </c>
      <c r="CR19" s="231" t="str">
        <f t="shared" si="8"/>
        <v>NA</v>
      </c>
      <c r="CS19" s="231" t="str">
        <f t="shared" ref="CR19:DA30" si="9">IF(AND(OR(CH19=1, CH19=1.1),BL19&gt;=BW19),"Achieved",IF(AND(OR(CH19=1, CH19=1.1),BL19&lt;BW19),"Not Achieved","NA"))</f>
        <v>NA</v>
      </c>
      <c r="CT19" s="231" t="str">
        <f t="shared" si="9"/>
        <v>NA</v>
      </c>
      <c r="CU19" s="231" t="str">
        <f t="shared" si="9"/>
        <v>NA</v>
      </c>
      <c r="CV19" s="231" t="str">
        <f t="shared" si="9"/>
        <v>NA</v>
      </c>
      <c r="CW19" s="231" t="str">
        <f t="shared" si="9"/>
        <v>NA</v>
      </c>
      <c r="CX19" s="231" t="str">
        <f t="shared" si="9"/>
        <v>NA</v>
      </c>
      <c r="CY19" s="231" t="str">
        <f t="shared" si="9"/>
        <v>NA</v>
      </c>
      <c r="CZ19" s="231" t="str">
        <f t="shared" si="9"/>
        <v>NA</v>
      </c>
      <c r="DA19" s="231" t="str">
        <f t="shared" si="9"/>
        <v>NA</v>
      </c>
    </row>
    <row r="20" spans="2:105" s="8" customFormat="1" ht="13.9" customHeight="1" thickBot="1">
      <c r="B20" s="386"/>
      <c r="C20" s="402"/>
      <c r="D20" s="403"/>
      <c r="E20" s="218" t="s">
        <v>143</v>
      </c>
      <c r="F20" s="218"/>
      <c r="G20" s="219"/>
      <c r="H20" s="25" t="s">
        <v>109</v>
      </c>
      <c r="I20" s="25" t="s">
        <v>109</v>
      </c>
      <c r="J20" s="25" t="s">
        <v>109</v>
      </c>
      <c r="K20" s="25" t="s">
        <v>109</v>
      </c>
      <c r="L20" s="25" t="s">
        <v>109</v>
      </c>
      <c r="M20" s="25" t="s">
        <v>109</v>
      </c>
      <c r="N20" s="25" t="s">
        <v>109</v>
      </c>
      <c r="O20" s="25" t="s">
        <v>109</v>
      </c>
      <c r="P20" s="25" t="s">
        <v>109</v>
      </c>
      <c r="Q20" s="25" t="s">
        <v>109</v>
      </c>
      <c r="R20" s="202" t="s">
        <v>109</v>
      </c>
      <c r="S20" s="1"/>
      <c r="T20" s="1"/>
      <c r="U20" s="1"/>
      <c r="V20" s="1"/>
      <c r="W20" s="1"/>
      <c r="X20" s="1"/>
      <c r="Y20" s="25" t="s">
        <v>109</v>
      </c>
      <c r="Z20" s="25" t="s">
        <v>109</v>
      </c>
      <c r="AA20" s="25" t="s">
        <v>109</v>
      </c>
      <c r="AB20" s="25" t="s">
        <v>109</v>
      </c>
      <c r="AC20" s="202" t="s">
        <v>109</v>
      </c>
      <c r="AD20" s="25" t="s">
        <v>109</v>
      </c>
      <c r="AE20" s="25" t="s">
        <v>109</v>
      </c>
      <c r="AF20" s="25" t="s">
        <v>109</v>
      </c>
      <c r="AG20" s="25" t="s">
        <v>109</v>
      </c>
      <c r="AH20" s="32" t="s">
        <v>109</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31" t="s">
        <v>137</v>
      </c>
      <c r="AX20" s="231" t="str">
        <f t="shared" si="1"/>
        <v>---</v>
      </c>
      <c r="AY20" s="231" t="e">
        <f>VALUE(IF(AX20="---","",VLOOKUP(AX20,List16783[],2,FALSE)))</f>
        <v>#VALUE!</v>
      </c>
      <c r="AZ20" s="231" t="str">
        <f t="shared" si="2"/>
        <v>---</v>
      </c>
      <c r="BA20" s="231" t="e">
        <f>VALUE(IF(AZ20="---","",VLOOKUP(AZ20,List16783[],2,FALSE)))</f>
        <v>#VALUE!</v>
      </c>
      <c r="BB20" s="231" t="str">
        <f t="shared" si="3"/>
        <v>---</v>
      </c>
      <c r="BC20" s="231" t="str">
        <f t="shared" si="4"/>
        <v>---</v>
      </c>
      <c r="BD20" s="1"/>
      <c r="BE20" s="1"/>
      <c r="BF20" s="1"/>
      <c r="BG20" s="1"/>
      <c r="BH20" s="1"/>
      <c r="BI20" s="231" t="s">
        <v>137</v>
      </c>
      <c r="BJ20" s="231" t="str">
        <f>IF(H20="---","",IF(H20="","",(VLOOKUP(H20,List16783[],2,FALSE))))</f>
        <v/>
      </c>
      <c r="BK20" s="231" t="str">
        <f>IF(I20="---","",IF(I20="","",(VLOOKUP(I20,List16783[],2,FALSE))))</f>
        <v/>
      </c>
      <c r="BL20" s="231" t="str">
        <f>IF(J20="---","",IF(J20="","",(VLOOKUP(J20,List16783[],2,FALSE))))</f>
        <v/>
      </c>
      <c r="BM20" s="231" t="str">
        <f>IF(K20="---","",IF(K20="","",(VLOOKUP(K20,List16783[],2,FALSE))))</f>
        <v/>
      </c>
      <c r="BN20" s="231" t="str">
        <f>IF(L20="---","",IF(L20="","",(VLOOKUP(L20,List16783[],2,FALSE))))</f>
        <v/>
      </c>
      <c r="BO20" s="231" t="str">
        <f>IF(M20="---","",IF(M20="","",(VLOOKUP(M20,List16783[],2,FALSE))))</f>
        <v/>
      </c>
      <c r="BP20" s="231" t="str">
        <f>IF(N20="---","",IF(N20="","",(VLOOKUP(N20,List16783[],2,FALSE))))</f>
        <v/>
      </c>
      <c r="BQ20" s="231" t="str">
        <f>IF(O20="---","",IF(O20="","",(VLOOKUP(O20,List16783[],2,FALSE))))</f>
        <v/>
      </c>
      <c r="BR20" s="231" t="str">
        <f>IF(P20="---","",IF(P20="","",(VLOOKUP(P20,List16783[],2,FALSE))))</f>
        <v/>
      </c>
      <c r="BS20" s="231" t="str">
        <f>IF(Q20="---","",IF(Q20="","",(VLOOKUP(Q20,List16783[],2,FALSE))))</f>
        <v/>
      </c>
      <c r="BT20" s="231" t="str">
        <f>IF(R20="---","",IF(R20="","",(VLOOKUP(R20,List16783[],2,FALSE))))</f>
        <v/>
      </c>
      <c r="BU20" s="252" t="s">
        <v>137</v>
      </c>
      <c r="BV20" s="231" t="str">
        <f>IF(Y20="---","",IF(Y20="","",VLOOKUP(Y20,List16783[],2,FALSE)))</f>
        <v/>
      </c>
      <c r="BW20" s="231" t="str">
        <f>IF(Z20="---","",IF(Z20="","",VLOOKUP(Z20,List16783[],2,FALSE)))</f>
        <v/>
      </c>
      <c r="BX20" s="231" t="str">
        <f>IF(AA20="---","",IF(AA20="","",VLOOKUP(AA20,List16783[],2,FALSE)))</f>
        <v/>
      </c>
      <c r="BY20" s="231" t="str">
        <f>IF(AB20="---","",IF(AB20="","",VLOOKUP(AB20,List16783[],2,FALSE)))</f>
        <v/>
      </c>
      <c r="BZ20" s="231" t="str">
        <f>IF(AC20="---","",IF(AC20="","",VLOOKUP(AC20,List16783[],2,FALSE)))</f>
        <v/>
      </c>
      <c r="CA20" s="231" t="str">
        <f>IF(AD20="---","",IF(AD20="","",VLOOKUP(AD20,List16783[],2,FALSE)))</f>
        <v/>
      </c>
      <c r="CB20" s="231" t="str">
        <f>IF(AE20="---","",IF(AE20="","",VLOOKUP(AE20,List16783[],2,FALSE)))</f>
        <v/>
      </c>
      <c r="CC20" s="231" t="str">
        <f>IF(AF20="---","",IF(AF20="","",VLOOKUP(AF20,List16783[],2,FALSE)))</f>
        <v/>
      </c>
      <c r="CD20" s="231" t="str">
        <f>IF(AG20="---","",IF(AG20="","",VLOOKUP(AG20,List16783[],2,FALSE)))</f>
        <v/>
      </c>
      <c r="CE20" s="231" t="str">
        <f>IF(AH20="---","",IF(AH20="","",VLOOKUP(AH20,List16783[],2,FALSE)))</f>
        <v/>
      </c>
      <c r="CF20" s="252" t="s">
        <v>137</v>
      </c>
      <c r="CG20" s="231" t="str">
        <f t="shared" si="7"/>
        <v>NA</v>
      </c>
      <c r="CH20" s="231" t="str">
        <f t="shared" si="5"/>
        <v>NA</v>
      </c>
      <c r="CI20" s="231" t="str">
        <f t="shared" si="5"/>
        <v>NA</v>
      </c>
      <c r="CJ20" s="231" t="str">
        <f t="shared" si="5"/>
        <v>NA</v>
      </c>
      <c r="CK20" s="231" t="str">
        <f t="shared" si="5"/>
        <v>NA</v>
      </c>
      <c r="CL20" s="231" t="str">
        <f t="shared" si="5"/>
        <v>NA</v>
      </c>
      <c r="CM20" s="231" t="str">
        <f t="shared" si="5"/>
        <v>NA</v>
      </c>
      <c r="CN20" s="231" t="str">
        <f t="shared" si="5"/>
        <v>NA</v>
      </c>
      <c r="CO20" s="231" t="str">
        <f t="shared" si="5"/>
        <v>NA</v>
      </c>
      <c r="CP20" s="231" t="str">
        <f t="shared" si="5"/>
        <v>NA</v>
      </c>
      <c r="CQ20" s="252" t="s">
        <v>137</v>
      </c>
      <c r="CR20" s="231" t="str">
        <f t="shared" si="8"/>
        <v>NA</v>
      </c>
      <c r="CS20" s="231" t="str">
        <f t="shared" si="9"/>
        <v>NA</v>
      </c>
      <c r="CT20" s="231" t="str">
        <f t="shared" si="9"/>
        <v>NA</v>
      </c>
      <c r="CU20" s="231" t="str">
        <f t="shared" si="9"/>
        <v>NA</v>
      </c>
      <c r="CV20" s="231" t="str">
        <f t="shared" si="9"/>
        <v>NA</v>
      </c>
      <c r="CW20" s="231" t="str">
        <f t="shared" si="9"/>
        <v>NA</v>
      </c>
      <c r="CX20" s="231" t="str">
        <f t="shared" si="9"/>
        <v>NA</v>
      </c>
      <c r="CY20" s="231" t="str">
        <f t="shared" si="9"/>
        <v>NA</v>
      </c>
      <c r="CZ20" s="231" t="str">
        <f t="shared" si="9"/>
        <v>NA</v>
      </c>
      <c r="DA20" s="231" t="str">
        <f t="shared" si="9"/>
        <v>NA</v>
      </c>
    </row>
    <row r="21" spans="2:105" s="8" customFormat="1" ht="13.9" customHeight="1" thickBot="1">
      <c r="B21" s="386"/>
      <c r="C21" s="398" t="s">
        <v>145</v>
      </c>
      <c r="D21" s="399"/>
      <c r="E21" s="218" t="s">
        <v>146</v>
      </c>
      <c r="F21" s="218"/>
      <c r="G21" s="219"/>
      <c r="H21" s="25" t="s">
        <v>109</v>
      </c>
      <c r="I21" s="25" t="s">
        <v>109</v>
      </c>
      <c r="J21" s="25" t="s">
        <v>109</v>
      </c>
      <c r="K21" s="25" t="s">
        <v>109</v>
      </c>
      <c r="L21" s="25" t="s">
        <v>109</v>
      </c>
      <c r="M21" s="25" t="s">
        <v>109</v>
      </c>
      <c r="N21" s="25" t="s">
        <v>109</v>
      </c>
      <c r="O21" s="25" t="s">
        <v>109</v>
      </c>
      <c r="P21" s="25" t="s">
        <v>109</v>
      </c>
      <c r="Q21" s="25" t="s">
        <v>109</v>
      </c>
      <c r="R21" s="202" t="s">
        <v>109</v>
      </c>
      <c r="S21" s="1"/>
      <c r="T21" s="1"/>
      <c r="U21" s="1"/>
      <c r="V21" s="1"/>
      <c r="W21" s="1"/>
      <c r="X21" s="1"/>
      <c r="Y21" s="25" t="s">
        <v>109</v>
      </c>
      <c r="Z21" s="25" t="s">
        <v>109</v>
      </c>
      <c r="AA21" s="25" t="s">
        <v>109</v>
      </c>
      <c r="AB21" s="25" t="s">
        <v>109</v>
      </c>
      <c r="AC21" s="202" t="s">
        <v>109</v>
      </c>
      <c r="AD21" s="25" t="s">
        <v>109</v>
      </c>
      <c r="AE21" s="25" t="s">
        <v>109</v>
      </c>
      <c r="AF21" s="25" t="s">
        <v>109</v>
      </c>
      <c r="AG21" s="25" t="s">
        <v>109</v>
      </c>
      <c r="AH21" s="32" t="s">
        <v>109</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31" t="s">
        <v>140</v>
      </c>
      <c r="AX21" s="231" t="str">
        <f t="shared" si="1"/>
        <v>---</v>
      </c>
      <c r="AY21" s="231" t="e">
        <f>VALUE(IF(AX21="---","",VLOOKUP(AX21,List16783[],2,FALSE)))</f>
        <v>#VALUE!</v>
      </c>
      <c r="AZ21" s="231" t="str">
        <f t="shared" si="2"/>
        <v>---</v>
      </c>
      <c r="BA21" s="231" t="e">
        <f>VALUE(IF(AZ21="---","",VLOOKUP(AZ21,List16783[],2,FALSE)))</f>
        <v>#VALUE!</v>
      </c>
      <c r="BB21" s="231" t="str">
        <f t="shared" si="3"/>
        <v>---</v>
      </c>
      <c r="BC21" s="231" t="str">
        <f t="shared" si="4"/>
        <v>---</v>
      </c>
      <c r="BD21" s="1"/>
      <c r="BE21" s="1"/>
      <c r="BF21" s="1"/>
      <c r="BG21" s="1"/>
      <c r="BH21" s="1"/>
      <c r="BI21" s="231" t="s">
        <v>140</v>
      </c>
      <c r="BJ21" s="231" t="str">
        <f>IF(H21="---","",IF(H21="","",(VLOOKUP(H21,List16783[],2,FALSE))))</f>
        <v/>
      </c>
      <c r="BK21" s="231" t="str">
        <f>IF(I21="---","",IF(I21="","",(VLOOKUP(I21,List16783[],2,FALSE))))</f>
        <v/>
      </c>
      <c r="BL21" s="231" t="str">
        <f>IF(J21="---","",IF(J21="","",(VLOOKUP(J21,List16783[],2,FALSE))))</f>
        <v/>
      </c>
      <c r="BM21" s="231" t="str">
        <f>IF(K21="---","",IF(K21="","",(VLOOKUP(K21,List16783[],2,FALSE))))</f>
        <v/>
      </c>
      <c r="BN21" s="231" t="str">
        <f>IF(L21="---","",IF(L21="","",(VLOOKUP(L21,List16783[],2,FALSE))))</f>
        <v/>
      </c>
      <c r="BO21" s="231" t="str">
        <f>IF(M21="---","",IF(M21="","",(VLOOKUP(M21,List16783[],2,FALSE))))</f>
        <v/>
      </c>
      <c r="BP21" s="231" t="str">
        <f>IF(N21="---","",IF(N21="","",(VLOOKUP(N21,List16783[],2,FALSE))))</f>
        <v/>
      </c>
      <c r="BQ21" s="231" t="str">
        <f>IF(O21="---","",IF(O21="","",(VLOOKUP(O21,List16783[],2,FALSE))))</f>
        <v/>
      </c>
      <c r="BR21" s="231" t="str">
        <f>IF(P21="---","",IF(P21="","",(VLOOKUP(P21,List16783[],2,FALSE))))</f>
        <v/>
      </c>
      <c r="BS21" s="231" t="str">
        <f>IF(Q21="---","",IF(Q21="","",(VLOOKUP(Q21,List16783[],2,FALSE))))</f>
        <v/>
      </c>
      <c r="BT21" s="231" t="str">
        <f>IF(R21="---","",IF(R21="","",(VLOOKUP(R21,List16783[],2,FALSE))))</f>
        <v/>
      </c>
      <c r="BU21" s="252" t="s">
        <v>140</v>
      </c>
      <c r="BV21" s="231" t="str">
        <f>IF(Y21="---","",IF(Y21="","",VLOOKUP(Y21,List16783[],2,FALSE)))</f>
        <v/>
      </c>
      <c r="BW21" s="231" t="str">
        <f>IF(Z21="---","",IF(Z21="","",VLOOKUP(Z21,List16783[],2,FALSE)))</f>
        <v/>
      </c>
      <c r="BX21" s="231" t="str">
        <f>IF(AA21="---","",IF(AA21="","",VLOOKUP(AA21,List16783[],2,FALSE)))</f>
        <v/>
      </c>
      <c r="BY21" s="231" t="str">
        <f>IF(AB21="---","",IF(AB21="","",VLOOKUP(AB21,List16783[],2,FALSE)))</f>
        <v/>
      </c>
      <c r="BZ21" s="231" t="str">
        <f>IF(AC21="---","",IF(AC21="","",VLOOKUP(AC21,List16783[],2,FALSE)))</f>
        <v/>
      </c>
      <c r="CA21" s="231" t="str">
        <f>IF(AD21="---","",IF(AD21="","",VLOOKUP(AD21,List16783[],2,FALSE)))</f>
        <v/>
      </c>
      <c r="CB21" s="231" t="str">
        <f>IF(AE21="---","",IF(AE21="","",VLOOKUP(AE21,List16783[],2,FALSE)))</f>
        <v/>
      </c>
      <c r="CC21" s="231" t="str">
        <f>IF(AF21="---","",IF(AF21="","",VLOOKUP(AF21,List16783[],2,FALSE)))</f>
        <v/>
      </c>
      <c r="CD21" s="231" t="str">
        <f>IF(AG21="---","",IF(AG21="","",VLOOKUP(AG21,List16783[],2,FALSE)))</f>
        <v/>
      </c>
      <c r="CE21" s="231" t="str">
        <f>IF(AH21="---","",IF(AH21="","",VLOOKUP(AH21,List16783[],2,FALSE)))</f>
        <v/>
      </c>
      <c r="CF21" s="252" t="s">
        <v>140</v>
      </c>
      <c r="CG21" s="231" t="str">
        <f t="shared" si="7"/>
        <v>NA</v>
      </c>
      <c r="CH21" s="231" t="str">
        <f t="shared" si="5"/>
        <v>NA</v>
      </c>
      <c r="CI21" s="231" t="str">
        <f t="shared" si="5"/>
        <v>NA</v>
      </c>
      <c r="CJ21" s="231" t="str">
        <f t="shared" si="5"/>
        <v>NA</v>
      </c>
      <c r="CK21" s="231" t="str">
        <f t="shared" si="5"/>
        <v>NA</v>
      </c>
      <c r="CL21" s="231" t="str">
        <f t="shared" si="5"/>
        <v>NA</v>
      </c>
      <c r="CM21" s="231" t="str">
        <f t="shared" si="5"/>
        <v>NA</v>
      </c>
      <c r="CN21" s="231" t="str">
        <f t="shared" si="5"/>
        <v>NA</v>
      </c>
      <c r="CO21" s="231" t="str">
        <f t="shared" si="5"/>
        <v>NA</v>
      </c>
      <c r="CP21" s="231" t="str">
        <f t="shared" si="5"/>
        <v>NA</v>
      </c>
      <c r="CQ21" s="252" t="s">
        <v>140</v>
      </c>
      <c r="CR21" s="231" t="str">
        <f t="shared" si="8"/>
        <v>NA</v>
      </c>
      <c r="CS21" s="231" t="str">
        <f t="shared" si="9"/>
        <v>NA</v>
      </c>
      <c r="CT21" s="231" t="str">
        <f t="shared" si="9"/>
        <v>NA</v>
      </c>
      <c r="CU21" s="231" t="str">
        <f t="shared" si="9"/>
        <v>NA</v>
      </c>
      <c r="CV21" s="231" t="str">
        <f t="shared" si="9"/>
        <v>NA</v>
      </c>
      <c r="CW21" s="231" t="str">
        <f t="shared" si="9"/>
        <v>NA</v>
      </c>
      <c r="CX21" s="231" t="str">
        <f t="shared" si="9"/>
        <v>NA</v>
      </c>
      <c r="CY21" s="231" t="str">
        <f t="shared" si="9"/>
        <v>NA</v>
      </c>
      <c r="CZ21" s="231" t="str">
        <f t="shared" si="9"/>
        <v>NA</v>
      </c>
      <c r="DA21" s="231" t="str">
        <f t="shared" si="9"/>
        <v>NA</v>
      </c>
    </row>
    <row r="22" spans="2:105" s="8" customFormat="1" ht="13.9" customHeight="1" thickBot="1">
      <c r="B22" s="386"/>
      <c r="C22" s="400"/>
      <c r="D22" s="401"/>
      <c r="E22" s="218" t="s">
        <v>148</v>
      </c>
      <c r="F22" s="218"/>
      <c r="G22" s="219"/>
      <c r="H22" s="25" t="s">
        <v>109</v>
      </c>
      <c r="I22" s="25" t="s">
        <v>109</v>
      </c>
      <c r="J22" s="25" t="s">
        <v>109</v>
      </c>
      <c r="K22" s="25" t="s">
        <v>109</v>
      </c>
      <c r="L22" s="25" t="s">
        <v>109</v>
      </c>
      <c r="M22" s="25" t="s">
        <v>109</v>
      </c>
      <c r="N22" s="25" t="s">
        <v>109</v>
      </c>
      <c r="O22" s="25" t="s">
        <v>109</v>
      </c>
      <c r="P22" s="25" t="s">
        <v>109</v>
      </c>
      <c r="Q22" s="25" t="s">
        <v>109</v>
      </c>
      <c r="R22" s="202" t="s">
        <v>109</v>
      </c>
      <c r="S22" s="1"/>
      <c r="T22" s="1"/>
      <c r="U22" s="1"/>
      <c r="V22" s="1"/>
      <c r="W22" s="1"/>
      <c r="X22" s="1"/>
      <c r="Y22" s="25" t="s">
        <v>109</v>
      </c>
      <c r="Z22" s="25" t="s">
        <v>109</v>
      </c>
      <c r="AA22" s="25" t="s">
        <v>109</v>
      </c>
      <c r="AB22" s="25" t="s">
        <v>109</v>
      </c>
      <c r="AC22" s="202" t="s">
        <v>109</v>
      </c>
      <c r="AD22" s="25" t="s">
        <v>109</v>
      </c>
      <c r="AE22" s="25" t="s">
        <v>109</v>
      </c>
      <c r="AF22" s="25" t="s">
        <v>109</v>
      </c>
      <c r="AG22" s="25" t="s">
        <v>109</v>
      </c>
      <c r="AH22" s="32" t="s">
        <v>109</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31" t="s">
        <v>142</v>
      </c>
      <c r="AX22" s="231" t="str">
        <f t="shared" si="1"/>
        <v>---</v>
      </c>
      <c r="AY22" s="231" t="e">
        <f>VALUE(IF(AX22="---","",VLOOKUP(AX22,List16783[],2,FALSE)))</f>
        <v>#VALUE!</v>
      </c>
      <c r="AZ22" s="231" t="str">
        <f t="shared" si="2"/>
        <v>---</v>
      </c>
      <c r="BA22" s="231" t="e">
        <f>VALUE(IF(AZ22="---","",VLOOKUP(AZ22,List16783[],2,FALSE)))</f>
        <v>#VALUE!</v>
      </c>
      <c r="BB22" s="231" t="str">
        <f t="shared" si="3"/>
        <v>---</v>
      </c>
      <c r="BC22" s="231" t="str">
        <f t="shared" si="4"/>
        <v>---</v>
      </c>
      <c r="BD22" s="1"/>
      <c r="BE22" s="1"/>
      <c r="BF22" s="1"/>
      <c r="BG22" s="1"/>
      <c r="BH22" s="1"/>
      <c r="BI22" s="231" t="s">
        <v>142</v>
      </c>
      <c r="BJ22" s="231" t="str">
        <f>IF(H22="---","",IF(H22="","",(VLOOKUP(H22,List16783[],2,FALSE))))</f>
        <v/>
      </c>
      <c r="BK22" s="231" t="str">
        <f>IF(I22="---","",IF(I22="","",(VLOOKUP(I22,List16783[],2,FALSE))))</f>
        <v/>
      </c>
      <c r="BL22" s="231" t="str">
        <f>IF(J22="---","",IF(J22="","",(VLOOKUP(J22,List16783[],2,FALSE))))</f>
        <v/>
      </c>
      <c r="BM22" s="231" t="str">
        <f>IF(K22="---","",IF(K22="","",(VLOOKUP(K22,List16783[],2,FALSE))))</f>
        <v/>
      </c>
      <c r="BN22" s="231" t="str">
        <f>IF(L22="---","",IF(L22="","",(VLOOKUP(L22,List16783[],2,FALSE))))</f>
        <v/>
      </c>
      <c r="BO22" s="231" t="str">
        <f>IF(M22="---","",IF(M22="","",(VLOOKUP(M22,List16783[],2,FALSE))))</f>
        <v/>
      </c>
      <c r="BP22" s="231" t="str">
        <f>IF(N22="---","",IF(N22="","",(VLOOKUP(N22,List16783[],2,FALSE))))</f>
        <v/>
      </c>
      <c r="BQ22" s="231" t="str">
        <f>IF(O22="---","",IF(O22="","",(VLOOKUP(O22,List16783[],2,FALSE))))</f>
        <v/>
      </c>
      <c r="BR22" s="231" t="str">
        <f>IF(P22="---","",IF(P22="","",(VLOOKUP(P22,List16783[],2,FALSE))))</f>
        <v/>
      </c>
      <c r="BS22" s="231" t="str">
        <f>IF(Q22="---","",IF(Q22="","",(VLOOKUP(Q22,List16783[],2,FALSE))))</f>
        <v/>
      </c>
      <c r="BT22" s="231" t="str">
        <f>IF(R22="---","",IF(R22="","",(VLOOKUP(R22,List16783[],2,FALSE))))</f>
        <v/>
      </c>
      <c r="BU22" s="252" t="s">
        <v>142</v>
      </c>
      <c r="BV22" s="231" t="str">
        <f>IF(Y22="---","",IF(Y22="","",VLOOKUP(Y22,List16783[],2,FALSE)))</f>
        <v/>
      </c>
      <c r="BW22" s="231" t="str">
        <f>IF(Z22="---","",IF(Z22="","",VLOOKUP(Z22,List16783[],2,FALSE)))</f>
        <v/>
      </c>
      <c r="BX22" s="231" t="str">
        <f>IF(AA22="---","",IF(AA22="","",VLOOKUP(AA22,List16783[],2,FALSE)))</f>
        <v/>
      </c>
      <c r="BY22" s="231" t="str">
        <f>IF(AB22="---","",IF(AB22="","",VLOOKUP(AB22,List16783[],2,FALSE)))</f>
        <v/>
      </c>
      <c r="BZ22" s="231" t="str">
        <f>IF(AC22="---","",IF(AC22="","",VLOOKUP(AC22,List16783[],2,FALSE)))</f>
        <v/>
      </c>
      <c r="CA22" s="231" t="str">
        <f>IF(AD22="---","",IF(AD22="","",VLOOKUP(AD22,List16783[],2,FALSE)))</f>
        <v/>
      </c>
      <c r="CB22" s="231" t="str">
        <f>IF(AE22="---","",IF(AE22="","",VLOOKUP(AE22,List16783[],2,FALSE)))</f>
        <v/>
      </c>
      <c r="CC22" s="231" t="str">
        <f>IF(AF22="---","",IF(AF22="","",VLOOKUP(AF22,List16783[],2,FALSE)))</f>
        <v/>
      </c>
      <c r="CD22" s="231" t="str">
        <f>IF(AG22="---","",IF(AG22="","",VLOOKUP(AG22,List16783[],2,FALSE)))</f>
        <v/>
      </c>
      <c r="CE22" s="231" t="str">
        <f>IF(AH22="---","",IF(AH22="","",VLOOKUP(AH22,List16783[],2,FALSE)))</f>
        <v/>
      </c>
      <c r="CF22" s="252" t="s">
        <v>142</v>
      </c>
      <c r="CG22" s="231" t="str">
        <f t="shared" si="7"/>
        <v>NA</v>
      </c>
      <c r="CH22" s="231" t="str">
        <f t="shared" si="5"/>
        <v>NA</v>
      </c>
      <c r="CI22" s="231" t="str">
        <f t="shared" si="5"/>
        <v>NA</v>
      </c>
      <c r="CJ22" s="231" t="str">
        <f t="shared" si="5"/>
        <v>NA</v>
      </c>
      <c r="CK22" s="231" t="str">
        <f t="shared" si="5"/>
        <v>NA</v>
      </c>
      <c r="CL22" s="231" t="str">
        <f t="shared" si="5"/>
        <v>NA</v>
      </c>
      <c r="CM22" s="231" t="str">
        <f t="shared" si="5"/>
        <v>NA</v>
      </c>
      <c r="CN22" s="231" t="str">
        <f t="shared" si="5"/>
        <v>NA</v>
      </c>
      <c r="CO22" s="231" t="str">
        <f t="shared" si="5"/>
        <v>NA</v>
      </c>
      <c r="CP22" s="231" t="str">
        <f t="shared" si="5"/>
        <v>NA</v>
      </c>
      <c r="CQ22" s="252" t="s">
        <v>142</v>
      </c>
      <c r="CR22" s="231" t="str">
        <f t="shared" si="8"/>
        <v>NA</v>
      </c>
      <c r="CS22" s="231" t="str">
        <f t="shared" si="9"/>
        <v>NA</v>
      </c>
      <c r="CT22" s="231" t="str">
        <f t="shared" si="9"/>
        <v>NA</v>
      </c>
      <c r="CU22" s="231" t="str">
        <f t="shared" si="9"/>
        <v>NA</v>
      </c>
      <c r="CV22" s="231" t="str">
        <f t="shared" si="9"/>
        <v>NA</v>
      </c>
      <c r="CW22" s="231" t="str">
        <f t="shared" si="9"/>
        <v>NA</v>
      </c>
      <c r="CX22" s="231" t="str">
        <f t="shared" si="9"/>
        <v>NA</v>
      </c>
      <c r="CY22" s="231" t="str">
        <f t="shared" si="9"/>
        <v>NA</v>
      </c>
      <c r="CZ22" s="231" t="str">
        <f t="shared" si="9"/>
        <v>NA</v>
      </c>
      <c r="DA22" s="231" t="str">
        <f t="shared" si="9"/>
        <v>NA</v>
      </c>
    </row>
    <row r="23" spans="2:105" s="8" customFormat="1" ht="13.9" customHeight="1" thickBot="1">
      <c r="B23" s="387"/>
      <c r="C23" s="402"/>
      <c r="D23" s="403"/>
      <c r="E23" s="218" t="s">
        <v>150</v>
      </c>
      <c r="F23" s="218"/>
      <c r="G23" s="219"/>
      <c r="H23" s="25" t="s">
        <v>109</v>
      </c>
      <c r="I23" s="25" t="s">
        <v>109</v>
      </c>
      <c r="J23" s="25" t="s">
        <v>109</v>
      </c>
      <c r="K23" s="25" t="s">
        <v>109</v>
      </c>
      <c r="L23" s="25" t="s">
        <v>109</v>
      </c>
      <c r="M23" s="25" t="s">
        <v>109</v>
      </c>
      <c r="N23" s="25" t="s">
        <v>109</v>
      </c>
      <c r="O23" s="25" t="s">
        <v>109</v>
      </c>
      <c r="P23" s="25" t="s">
        <v>109</v>
      </c>
      <c r="Q23" s="25" t="s">
        <v>109</v>
      </c>
      <c r="R23" s="202" t="s">
        <v>109</v>
      </c>
      <c r="S23" s="1"/>
      <c r="T23" s="1"/>
      <c r="U23" s="1"/>
      <c r="V23" s="1"/>
      <c r="W23" s="1"/>
      <c r="X23" s="1"/>
      <c r="Y23" s="25" t="s">
        <v>109</v>
      </c>
      <c r="Z23" s="25" t="s">
        <v>109</v>
      </c>
      <c r="AA23" s="25" t="s">
        <v>109</v>
      </c>
      <c r="AB23" s="25" t="s">
        <v>109</v>
      </c>
      <c r="AC23" s="202" t="s">
        <v>109</v>
      </c>
      <c r="AD23" s="25" t="s">
        <v>109</v>
      </c>
      <c r="AE23" s="25" t="s">
        <v>109</v>
      </c>
      <c r="AF23" s="25" t="s">
        <v>109</v>
      </c>
      <c r="AG23" s="25" t="s">
        <v>109</v>
      </c>
      <c r="AH23" s="32" t="s">
        <v>109</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31" t="s">
        <v>144</v>
      </c>
      <c r="AX23" s="231" t="str">
        <f t="shared" si="1"/>
        <v>---</v>
      </c>
      <c r="AY23" s="231" t="e">
        <f>VALUE(IF(AX23="---","",VLOOKUP(AX23,List16783[],2,FALSE)))</f>
        <v>#VALUE!</v>
      </c>
      <c r="AZ23" s="231" t="str">
        <f t="shared" si="2"/>
        <v>---</v>
      </c>
      <c r="BA23" s="231" t="e">
        <f>VALUE(IF(AZ23="---","",VLOOKUP(AZ23,List16783[],2,FALSE)))</f>
        <v>#VALUE!</v>
      </c>
      <c r="BB23" s="231" t="str">
        <f t="shared" si="3"/>
        <v>---</v>
      </c>
      <c r="BC23" s="231" t="str">
        <f t="shared" si="4"/>
        <v>---</v>
      </c>
      <c r="BD23" s="1"/>
      <c r="BE23" s="1"/>
      <c r="BF23" s="1"/>
      <c r="BG23" s="1"/>
      <c r="BH23" s="1"/>
      <c r="BI23" s="231" t="s">
        <v>144</v>
      </c>
      <c r="BJ23" s="231" t="str">
        <f>IF(H23="---","",IF(H23="","",(VLOOKUP(H23,List16783[],2,FALSE))))</f>
        <v/>
      </c>
      <c r="BK23" s="231" t="str">
        <f>IF(I23="---","",IF(I23="","",(VLOOKUP(I23,List16783[],2,FALSE))))</f>
        <v/>
      </c>
      <c r="BL23" s="231" t="str">
        <f>IF(J23="---","",IF(J23="","",(VLOOKUP(J23,List16783[],2,FALSE))))</f>
        <v/>
      </c>
      <c r="BM23" s="231" t="str">
        <f>IF(K23="---","",IF(K23="","",(VLOOKUP(K23,List16783[],2,FALSE))))</f>
        <v/>
      </c>
      <c r="BN23" s="231" t="str">
        <f>IF(L23="---","",IF(L23="","",(VLOOKUP(L23,List16783[],2,FALSE))))</f>
        <v/>
      </c>
      <c r="BO23" s="231" t="str">
        <f>IF(M23="---","",IF(M23="","",(VLOOKUP(M23,List16783[],2,FALSE))))</f>
        <v/>
      </c>
      <c r="BP23" s="231" t="str">
        <f>IF(N23="---","",IF(N23="","",(VLOOKUP(N23,List16783[],2,FALSE))))</f>
        <v/>
      </c>
      <c r="BQ23" s="231" t="str">
        <f>IF(O23="---","",IF(O23="","",(VLOOKUP(O23,List16783[],2,FALSE))))</f>
        <v/>
      </c>
      <c r="BR23" s="231" t="str">
        <f>IF(P23="---","",IF(P23="","",(VLOOKUP(P23,List16783[],2,FALSE))))</f>
        <v/>
      </c>
      <c r="BS23" s="231" t="str">
        <f>IF(Q23="---","",IF(Q23="","",(VLOOKUP(Q23,List16783[],2,FALSE))))</f>
        <v/>
      </c>
      <c r="BT23" s="231" t="str">
        <f>IF(R23="---","",IF(R23="","",(VLOOKUP(R23,List16783[],2,FALSE))))</f>
        <v/>
      </c>
      <c r="BU23" s="252" t="s">
        <v>144</v>
      </c>
      <c r="BV23" s="231" t="str">
        <f>IF(Y23="---","",IF(Y23="","",VLOOKUP(Y23,List16783[],2,FALSE)))</f>
        <v/>
      </c>
      <c r="BW23" s="231" t="str">
        <f>IF(Z23="---","",IF(Z23="","",VLOOKUP(Z23,List16783[],2,FALSE)))</f>
        <v/>
      </c>
      <c r="BX23" s="231" t="str">
        <f>IF(AA23="---","",IF(AA23="","",VLOOKUP(AA23,List16783[],2,FALSE)))</f>
        <v/>
      </c>
      <c r="BY23" s="231" t="str">
        <f>IF(AB23="---","",IF(AB23="","",VLOOKUP(AB23,List16783[],2,FALSE)))</f>
        <v/>
      </c>
      <c r="BZ23" s="231" t="str">
        <f>IF(AC23="---","",IF(AC23="","",VLOOKUP(AC23,List16783[],2,FALSE)))</f>
        <v/>
      </c>
      <c r="CA23" s="231" t="str">
        <f>IF(AD23="---","",IF(AD23="","",VLOOKUP(AD23,List16783[],2,FALSE)))</f>
        <v/>
      </c>
      <c r="CB23" s="231" t="str">
        <f>IF(AE23="---","",IF(AE23="","",VLOOKUP(AE23,List16783[],2,FALSE)))</f>
        <v/>
      </c>
      <c r="CC23" s="231" t="str">
        <f>IF(AF23="---","",IF(AF23="","",VLOOKUP(AF23,List16783[],2,FALSE)))</f>
        <v/>
      </c>
      <c r="CD23" s="231" t="str">
        <f>IF(AG23="---","",IF(AG23="","",VLOOKUP(AG23,List16783[],2,FALSE)))</f>
        <v/>
      </c>
      <c r="CE23" s="231" t="str">
        <f>IF(AH23="---","",IF(AH23="","",VLOOKUP(AH23,List16783[],2,FALSE)))</f>
        <v/>
      </c>
      <c r="CF23" s="252" t="s">
        <v>144</v>
      </c>
      <c r="CG23" s="231" t="str">
        <f t="shared" si="7"/>
        <v>NA</v>
      </c>
      <c r="CH23" s="231" t="str">
        <f t="shared" si="5"/>
        <v>NA</v>
      </c>
      <c r="CI23" s="231" t="str">
        <f t="shared" si="5"/>
        <v>NA</v>
      </c>
      <c r="CJ23" s="231" t="str">
        <f t="shared" si="5"/>
        <v>NA</v>
      </c>
      <c r="CK23" s="231" t="str">
        <f t="shared" si="5"/>
        <v>NA</v>
      </c>
      <c r="CL23" s="231" t="str">
        <f t="shared" si="5"/>
        <v>NA</v>
      </c>
      <c r="CM23" s="231" t="str">
        <f t="shared" si="5"/>
        <v>NA</v>
      </c>
      <c r="CN23" s="231" t="str">
        <f t="shared" si="5"/>
        <v>NA</v>
      </c>
      <c r="CO23" s="231" t="str">
        <f t="shared" si="5"/>
        <v>NA</v>
      </c>
      <c r="CP23" s="231" t="str">
        <f t="shared" si="5"/>
        <v>NA</v>
      </c>
      <c r="CQ23" s="252" t="s">
        <v>144</v>
      </c>
      <c r="CR23" s="231" t="str">
        <f t="shared" si="8"/>
        <v>NA</v>
      </c>
      <c r="CS23" s="231" t="str">
        <f t="shared" si="9"/>
        <v>NA</v>
      </c>
      <c r="CT23" s="231" t="str">
        <f t="shared" si="9"/>
        <v>NA</v>
      </c>
      <c r="CU23" s="231" t="str">
        <f t="shared" si="9"/>
        <v>NA</v>
      </c>
      <c r="CV23" s="231" t="str">
        <f t="shared" si="9"/>
        <v>NA</v>
      </c>
      <c r="CW23" s="231" t="str">
        <f t="shared" si="9"/>
        <v>NA</v>
      </c>
      <c r="CX23" s="231" t="str">
        <f t="shared" si="9"/>
        <v>NA</v>
      </c>
      <c r="CY23" s="231" t="str">
        <f t="shared" si="9"/>
        <v>NA</v>
      </c>
      <c r="CZ23" s="231" t="str">
        <f t="shared" si="9"/>
        <v>NA</v>
      </c>
      <c r="DA23" s="231" t="str">
        <f t="shared" si="9"/>
        <v>NA</v>
      </c>
    </row>
    <row r="24" spans="2:105" s="8" customFormat="1" ht="13.9" customHeight="1" thickBot="1">
      <c r="B24" s="385">
        <v>3</v>
      </c>
      <c r="C24" s="404" t="s">
        <v>152</v>
      </c>
      <c r="D24" s="405"/>
      <c r="E24" s="218" t="s">
        <v>153</v>
      </c>
      <c r="F24" s="218"/>
      <c r="G24" s="219"/>
      <c r="H24" s="25" t="s">
        <v>109</v>
      </c>
      <c r="I24" s="25" t="s">
        <v>109</v>
      </c>
      <c r="J24" s="25" t="s">
        <v>109</v>
      </c>
      <c r="K24" s="25" t="s">
        <v>109</v>
      </c>
      <c r="L24" s="25" t="s">
        <v>109</v>
      </c>
      <c r="M24" s="25" t="s">
        <v>109</v>
      </c>
      <c r="N24" s="25" t="s">
        <v>109</v>
      </c>
      <c r="O24" s="25" t="s">
        <v>109</v>
      </c>
      <c r="P24" s="25" t="s">
        <v>109</v>
      </c>
      <c r="Q24" s="25" t="s">
        <v>109</v>
      </c>
      <c r="R24" s="202" t="s">
        <v>109</v>
      </c>
      <c r="S24" s="1"/>
      <c r="T24" s="1"/>
      <c r="U24" s="1"/>
      <c r="V24" s="1"/>
      <c r="W24" s="1"/>
      <c r="X24" s="1"/>
      <c r="Y24" s="25" t="s">
        <v>109</v>
      </c>
      <c r="Z24" s="25" t="s">
        <v>109</v>
      </c>
      <c r="AA24" s="25" t="s">
        <v>109</v>
      </c>
      <c r="AB24" s="25" t="s">
        <v>109</v>
      </c>
      <c r="AC24" s="202" t="s">
        <v>109</v>
      </c>
      <c r="AD24" s="25" t="s">
        <v>109</v>
      </c>
      <c r="AE24" s="25" t="s">
        <v>109</v>
      </c>
      <c r="AF24" s="25" t="s">
        <v>109</v>
      </c>
      <c r="AG24" s="25" t="s">
        <v>109</v>
      </c>
      <c r="AH24" s="32" t="s">
        <v>109</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32" t="s">
        <v>154</v>
      </c>
      <c r="AX24" s="232" t="str">
        <f t="shared" si="1"/>
        <v>---</v>
      </c>
      <c r="AY24" s="232" t="e">
        <f>VALUE(IF(AX24="---","",VLOOKUP(AX24,List16783[],2,FALSE)))</f>
        <v>#VALUE!</v>
      </c>
      <c r="AZ24" s="232" t="str">
        <f t="shared" si="2"/>
        <v>---</v>
      </c>
      <c r="BA24" s="232" t="e">
        <f>VALUE(IF(AZ24="---","",VLOOKUP(AZ24,List16783[],2,FALSE)))</f>
        <v>#VALUE!</v>
      </c>
      <c r="BB24" s="232" t="str">
        <f t="shared" si="3"/>
        <v>---</v>
      </c>
      <c r="BC24" s="232" t="str">
        <f t="shared" si="4"/>
        <v>---</v>
      </c>
      <c r="BD24" s="1"/>
      <c r="BE24" s="1"/>
      <c r="BF24" s="1"/>
      <c r="BG24" s="1"/>
      <c r="BH24" s="1"/>
      <c r="BI24" s="232" t="s">
        <v>154</v>
      </c>
      <c r="BJ24" s="232" t="str">
        <f>IF(H24="---","",IF(H24="","",(VLOOKUP(H24,List16783[],2,FALSE))))</f>
        <v/>
      </c>
      <c r="BK24" s="232" t="str">
        <f>IF(I24="---","",IF(I24="","",(VLOOKUP(I24,List16783[],2,FALSE))))</f>
        <v/>
      </c>
      <c r="BL24" s="232" t="str">
        <f>IF(J24="---","",IF(J24="","",(VLOOKUP(J24,List16783[],2,FALSE))))</f>
        <v/>
      </c>
      <c r="BM24" s="232" t="str">
        <f>IF(K24="---","",IF(K24="","",(VLOOKUP(K24,List16783[],2,FALSE))))</f>
        <v/>
      </c>
      <c r="BN24" s="232" t="str">
        <f>IF(L24="---","",IF(L24="","",(VLOOKUP(L24,List16783[],2,FALSE))))</f>
        <v/>
      </c>
      <c r="BO24" s="232" t="str">
        <f>IF(M24="---","",IF(M24="","",(VLOOKUP(M24,List16783[],2,FALSE))))</f>
        <v/>
      </c>
      <c r="BP24" s="232" t="str">
        <f>IF(N24="---","",IF(N24="","",(VLOOKUP(N24,List16783[],2,FALSE))))</f>
        <v/>
      </c>
      <c r="BQ24" s="232" t="str">
        <f>IF(O24="---","",IF(O24="","",(VLOOKUP(O24,List16783[],2,FALSE))))</f>
        <v/>
      </c>
      <c r="BR24" s="232" t="str">
        <f>IF(P24="---","",IF(P24="","",(VLOOKUP(P24,List16783[],2,FALSE))))</f>
        <v/>
      </c>
      <c r="BS24" s="232" t="str">
        <f>IF(Q24="---","",IF(Q24="","",(VLOOKUP(Q24,List16783[],2,FALSE))))</f>
        <v/>
      </c>
      <c r="BT24" s="232" t="str">
        <f>IF(R24="---","",IF(R24="","",(VLOOKUP(R24,List16783[],2,FALSE))))</f>
        <v/>
      </c>
      <c r="BU24" s="252" t="s">
        <v>154</v>
      </c>
      <c r="BV24" s="232" t="str">
        <f>IF(Y24="---","",IF(Y24="","",VLOOKUP(Y24,List16783[],2,FALSE)))</f>
        <v/>
      </c>
      <c r="BW24" s="232" t="str">
        <f>IF(Z24="---","",IF(Z24="","",VLOOKUP(Z24,List16783[],2,FALSE)))</f>
        <v/>
      </c>
      <c r="BX24" s="232" t="str">
        <f>IF(AA24="---","",IF(AA24="","",VLOOKUP(AA24,List16783[],2,FALSE)))</f>
        <v/>
      </c>
      <c r="BY24" s="232" t="str">
        <f>IF(AB24="---","",IF(AB24="","",VLOOKUP(AB24,List16783[],2,FALSE)))</f>
        <v/>
      </c>
      <c r="BZ24" s="232" t="str">
        <f>IF(AC24="---","",IF(AC24="","",VLOOKUP(AC24,List16783[],2,FALSE)))</f>
        <v/>
      </c>
      <c r="CA24" s="232" t="str">
        <f>IF(AD24="---","",IF(AD24="","",VLOOKUP(AD24,List16783[],2,FALSE)))</f>
        <v/>
      </c>
      <c r="CB24" s="232" t="str">
        <f>IF(AE24="---","",IF(AE24="","",VLOOKUP(AE24,List16783[],2,FALSE)))</f>
        <v/>
      </c>
      <c r="CC24" s="232" t="str">
        <f>IF(AF24="---","",IF(AF24="","",VLOOKUP(AF24,List16783[],2,FALSE)))</f>
        <v/>
      </c>
      <c r="CD24" s="232" t="str">
        <f>IF(AG24="---","",IF(AG24="","",VLOOKUP(AG24,List16783[],2,FALSE)))</f>
        <v/>
      </c>
      <c r="CE24" s="232" t="str">
        <f>IF(AH24="---","",IF(AH24="","",VLOOKUP(AH24,List16783[],2,FALSE)))</f>
        <v/>
      </c>
      <c r="CF24" s="252" t="s">
        <v>154</v>
      </c>
      <c r="CG24" s="232" t="str">
        <f t="shared" si="7"/>
        <v>NA</v>
      </c>
      <c r="CH24" s="232" t="str">
        <f t="shared" si="5"/>
        <v>NA</v>
      </c>
      <c r="CI24" s="232" t="str">
        <f t="shared" si="5"/>
        <v>NA</v>
      </c>
      <c r="CJ24" s="232" t="str">
        <f t="shared" si="5"/>
        <v>NA</v>
      </c>
      <c r="CK24" s="232" t="str">
        <f t="shared" si="5"/>
        <v>NA</v>
      </c>
      <c r="CL24" s="232" t="str">
        <f t="shared" si="5"/>
        <v>NA</v>
      </c>
      <c r="CM24" s="232" t="str">
        <f t="shared" si="5"/>
        <v>NA</v>
      </c>
      <c r="CN24" s="232" t="str">
        <f t="shared" si="5"/>
        <v>NA</v>
      </c>
      <c r="CO24" s="232" t="str">
        <f t="shared" si="5"/>
        <v>NA</v>
      </c>
      <c r="CP24" s="232" t="str">
        <f t="shared" si="5"/>
        <v>NA</v>
      </c>
      <c r="CQ24" s="252" t="s">
        <v>154</v>
      </c>
      <c r="CR24" s="232" t="str">
        <f t="shared" si="8"/>
        <v>NA</v>
      </c>
      <c r="CS24" s="232" t="str">
        <f t="shared" si="9"/>
        <v>NA</v>
      </c>
      <c r="CT24" s="232" t="str">
        <f t="shared" si="9"/>
        <v>NA</v>
      </c>
      <c r="CU24" s="232" t="str">
        <f t="shared" si="9"/>
        <v>NA</v>
      </c>
      <c r="CV24" s="232" t="str">
        <f t="shared" si="9"/>
        <v>NA</v>
      </c>
      <c r="CW24" s="232" t="str">
        <f t="shared" si="9"/>
        <v>NA</v>
      </c>
      <c r="CX24" s="232" t="str">
        <f t="shared" si="9"/>
        <v>NA</v>
      </c>
      <c r="CY24" s="232" t="str">
        <f t="shared" si="9"/>
        <v>NA</v>
      </c>
      <c r="CZ24" s="232" t="str">
        <f t="shared" si="9"/>
        <v>NA</v>
      </c>
      <c r="DA24" s="232" t="str">
        <f t="shared" si="9"/>
        <v>NA</v>
      </c>
    </row>
    <row r="25" spans="2:105" s="8" customFormat="1" ht="13.9" customHeight="1" thickBot="1">
      <c r="B25" s="386"/>
      <c r="C25" s="406"/>
      <c r="D25" s="407"/>
      <c r="E25" s="218" t="s">
        <v>155</v>
      </c>
      <c r="F25" s="218"/>
      <c r="G25" s="219"/>
      <c r="H25" s="25" t="s">
        <v>109</v>
      </c>
      <c r="I25" s="25" t="s">
        <v>109</v>
      </c>
      <c r="J25" s="25" t="s">
        <v>109</v>
      </c>
      <c r="K25" s="25" t="s">
        <v>109</v>
      </c>
      <c r="L25" s="25" t="s">
        <v>109</v>
      </c>
      <c r="M25" s="25" t="s">
        <v>109</v>
      </c>
      <c r="N25" s="25" t="s">
        <v>109</v>
      </c>
      <c r="O25" s="25" t="s">
        <v>109</v>
      </c>
      <c r="P25" s="25" t="s">
        <v>109</v>
      </c>
      <c r="Q25" s="25" t="s">
        <v>109</v>
      </c>
      <c r="R25" s="202" t="s">
        <v>109</v>
      </c>
      <c r="S25" s="1"/>
      <c r="T25" s="1"/>
      <c r="U25" s="1"/>
      <c r="V25" s="1"/>
      <c r="W25" s="1"/>
      <c r="X25" s="1"/>
      <c r="Y25" s="25" t="s">
        <v>109</v>
      </c>
      <c r="Z25" s="25" t="s">
        <v>109</v>
      </c>
      <c r="AA25" s="25" t="s">
        <v>109</v>
      </c>
      <c r="AB25" s="25" t="s">
        <v>109</v>
      </c>
      <c r="AC25" s="202" t="s">
        <v>109</v>
      </c>
      <c r="AD25" s="25" t="s">
        <v>109</v>
      </c>
      <c r="AE25" s="25" t="s">
        <v>109</v>
      </c>
      <c r="AF25" s="25" t="s">
        <v>109</v>
      </c>
      <c r="AG25" s="25" t="s">
        <v>109</v>
      </c>
      <c r="AH25" s="32" t="s">
        <v>109</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32" t="s">
        <v>156</v>
      </c>
      <c r="AX25" s="232" t="str">
        <f t="shared" si="1"/>
        <v>---</v>
      </c>
      <c r="AY25" s="232" t="e">
        <f>VALUE(IF(AX25="---","",VLOOKUP(AX25,List16783[],2,FALSE)))</f>
        <v>#VALUE!</v>
      </c>
      <c r="AZ25" s="232" t="str">
        <f t="shared" si="2"/>
        <v>---</v>
      </c>
      <c r="BA25" s="232" t="e">
        <f>VALUE(IF(AZ25="---","",VLOOKUP(AZ25,List16783[],2,FALSE)))</f>
        <v>#VALUE!</v>
      </c>
      <c r="BB25" s="232" t="str">
        <f t="shared" si="3"/>
        <v>---</v>
      </c>
      <c r="BC25" s="232" t="str">
        <f t="shared" si="4"/>
        <v>---</v>
      </c>
      <c r="BD25" s="1"/>
      <c r="BE25" s="1"/>
      <c r="BF25" s="1"/>
      <c r="BG25" s="1"/>
      <c r="BH25" s="1"/>
      <c r="BI25" s="232" t="s">
        <v>156</v>
      </c>
      <c r="BJ25" s="232" t="str">
        <f>IF(H25="---","",IF(H25="","",(VLOOKUP(H25,List16783[],2,FALSE))))</f>
        <v/>
      </c>
      <c r="BK25" s="232" t="str">
        <f>IF(I25="---","",IF(I25="","",(VLOOKUP(I25,List16783[],2,FALSE))))</f>
        <v/>
      </c>
      <c r="BL25" s="232" t="str">
        <f>IF(J25="---","",IF(J25="","",(VLOOKUP(J25,List16783[],2,FALSE))))</f>
        <v/>
      </c>
      <c r="BM25" s="232" t="str">
        <f>IF(K25="---","",IF(K25="","",(VLOOKUP(K25,List16783[],2,FALSE))))</f>
        <v/>
      </c>
      <c r="BN25" s="232" t="str">
        <f>IF(L25="---","",IF(L25="","",(VLOOKUP(L25,List16783[],2,FALSE))))</f>
        <v/>
      </c>
      <c r="BO25" s="232" t="str">
        <f>IF(M25="---","",IF(M25="","",(VLOOKUP(M25,List16783[],2,FALSE))))</f>
        <v/>
      </c>
      <c r="BP25" s="232" t="str">
        <f>IF(N25="---","",IF(N25="","",(VLOOKUP(N25,List16783[],2,FALSE))))</f>
        <v/>
      </c>
      <c r="BQ25" s="232" t="str">
        <f>IF(O25="---","",IF(O25="","",(VLOOKUP(O25,List16783[],2,FALSE))))</f>
        <v/>
      </c>
      <c r="BR25" s="232" t="str">
        <f>IF(P25="---","",IF(P25="","",(VLOOKUP(P25,List16783[],2,FALSE))))</f>
        <v/>
      </c>
      <c r="BS25" s="232" t="str">
        <f>IF(Q25="---","",IF(Q25="","",(VLOOKUP(Q25,List16783[],2,FALSE))))</f>
        <v/>
      </c>
      <c r="BT25" s="232" t="str">
        <f>IF(R25="---","",IF(R25="","",(VLOOKUP(R25,List16783[],2,FALSE))))</f>
        <v/>
      </c>
      <c r="BU25" s="252" t="s">
        <v>156</v>
      </c>
      <c r="BV25" s="232" t="str">
        <f>IF(Y25="---","",IF(Y25="","",VLOOKUP(Y25,List16783[],2,FALSE)))</f>
        <v/>
      </c>
      <c r="BW25" s="232" t="str">
        <f>IF(Z25="---","",IF(Z25="","",VLOOKUP(Z25,List16783[],2,FALSE)))</f>
        <v/>
      </c>
      <c r="BX25" s="232" t="str">
        <f>IF(AA25="---","",IF(AA25="","",VLOOKUP(AA25,List16783[],2,FALSE)))</f>
        <v/>
      </c>
      <c r="BY25" s="232" t="str">
        <f>IF(AB25="---","",IF(AB25="","",VLOOKUP(AB25,List16783[],2,FALSE)))</f>
        <v/>
      </c>
      <c r="BZ25" s="232" t="str">
        <f>IF(AC25="---","",IF(AC25="","",VLOOKUP(AC25,List16783[],2,FALSE)))</f>
        <v/>
      </c>
      <c r="CA25" s="232" t="str">
        <f>IF(AD25="---","",IF(AD25="","",VLOOKUP(AD25,List16783[],2,FALSE)))</f>
        <v/>
      </c>
      <c r="CB25" s="232" t="str">
        <f>IF(AE25="---","",IF(AE25="","",VLOOKUP(AE25,List16783[],2,FALSE)))</f>
        <v/>
      </c>
      <c r="CC25" s="232" t="str">
        <f>IF(AF25="---","",IF(AF25="","",VLOOKUP(AF25,List16783[],2,FALSE)))</f>
        <v/>
      </c>
      <c r="CD25" s="232" t="str">
        <f>IF(AG25="---","",IF(AG25="","",VLOOKUP(AG25,List16783[],2,FALSE)))</f>
        <v/>
      </c>
      <c r="CE25" s="232" t="str">
        <f>IF(AH25="---","",IF(AH25="","",VLOOKUP(AH25,List16783[],2,FALSE)))</f>
        <v/>
      </c>
      <c r="CF25" s="252" t="s">
        <v>156</v>
      </c>
      <c r="CG25" s="232" t="str">
        <f t="shared" si="7"/>
        <v>NA</v>
      </c>
      <c r="CH25" s="232" t="str">
        <f t="shared" si="5"/>
        <v>NA</v>
      </c>
      <c r="CI25" s="232" t="str">
        <f t="shared" si="5"/>
        <v>NA</v>
      </c>
      <c r="CJ25" s="232" t="str">
        <f t="shared" si="5"/>
        <v>NA</v>
      </c>
      <c r="CK25" s="232" t="str">
        <f t="shared" si="5"/>
        <v>NA</v>
      </c>
      <c r="CL25" s="232" t="str">
        <f t="shared" si="5"/>
        <v>NA</v>
      </c>
      <c r="CM25" s="232" t="str">
        <f t="shared" si="5"/>
        <v>NA</v>
      </c>
      <c r="CN25" s="232" t="str">
        <f t="shared" si="5"/>
        <v>NA</v>
      </c>
      <c r="CO25" s="232" t="str">
        <f t="shared" si="5"/>
        <v>NA</v>
      </c>
      <c r="CP25" s="232" t="str">
        <f t="shared" si="5"/>
        <v>NA</v>
      </c>
      <c r="CQ25" s="252" t="s">
        <v>156</v>
      </c>
      <c r="CR25" s="232" t="str">
        <f t="shared" si="8"/>
        <v>NA</v>
      </c>
      <c r="CS25" s="232" t="str">
        <f t="shared" si="9"/>
        <v>NA</v>
      </c>
      <c r="CT25" s="232" t="str">
        <f t="shared" si="9"/>
        <v>NA</v>
      </c>
      <c r="CU25" s="232" t="str">
        <f t="shared" si="9"/>
        <v>NA</v>
      </c>
      <c r="CV25" s="232" t="str">
        <f t="shared" si="9"/>
        <v>NA</v>
      </c>
      <c r="CW25" s="232" t="str">
        <f t="shared" si="9"/>
        <v>NA</v>
      </c>
      <c r="CX25" s="232" t="str">
        <f t="shared" si="9"/>
        <v>NA</v>
      </c>
      <c r="CY25" s="232" t="str">
        <f t="shared" si="9"/>
        <v>NA</v>
      </c>
      <c r="CZ25" s="232" t="str">
        <f t="shared" si="9"/>
        <v>NA</v>
      </c>
      <c r="DA25" s="232" t="str">
        <f t="shared" si="9"/>
        <v>NA</v>
      </c>
    </row>
    <row r="26" spans="2:105" s="8" customFormat="1" ht="13.9" customHeight="1" thickBot="1">
      <c r="B26" s="386"/>
      <c r="C26" s="408"/>
      <c r="D26" s="409"/>
      <c r="E26" s="218" t="s">
        <v>157</v>
      </c>
      <c r="F26" s="218"/>
      <c r="G26" s="219"/>
      <c r="H26" s="25" t="s">
        <v>109</v>
      </c>
      <c r="I26" s="25" t="s">
        <v>109</v>
      </c>
      <c r="J26" s="25" t="s">
        <v>109</v>
      </c>
      <c r="K26" s="25" t="s">
        <v>109</v>
      </c>
      <c r="L26" s="25" t="s">
        <v>109</v>
      </c>
      <c r="M26" s="25" t="s">
        <v>109</v>
      </c>
      <c r="N26" s="25" t="s">
        <v>109</v>
      </c>
      <c r="O26" s="25" t="s">
        <v>109</v>
      </c>
      <c r="P26" s="25" t="s">
        <v>109</v>
      </c>
      <c r="Q26" s="25" t="s">
        <v>109</v>
      </c>
      <c r="R26" s="202" t="s">
        <v>109</v>
      </c>
      <c r="S26" s="1"/>
      <c r="T26" s="1"/>
      <c r="U26" s="1"/>
      <c r="V26" s="1"/>
      <c r="W26" s="1"/>
      <c r="X26" s="1"/>
      <c r="Y26" s="25" t="s">
        <v>109</v>
      </c>
      <c r="Z26" s="25" t="s">
        <v>109</v>
      </c>
      <c r="AA26" s="25" t="s">
        <v>109</v>
      </c>
      <c r="AB26" s="25" t="s">
        <v>109</v>
      </c>
      <c r="AC26" s="202" t="s">
        <v>109</v>
      </c>
      <c r="AD26" s="25" t="s">
        <v>109</v>
      </c>
      <c r="AE26" s="25" t="s">
        <v>109</v>
      </c>
      <c r="AF26" s="25" t="s">
        <v>109</v>
      </c>
      <c r="AG26" s="25" t="s">
        <v>109</v>
      </c>
      <c r="AH26" s="32" t="s">
        <v>109</v>
      </c>
      <c r="AK26" s="27" t="str">
        <f t="shared" si="0"/>
        <v/>
      </c>
      <c r="AL26" s="27" t="str">
        <f t="shared" si="0"/>
        <v/>
      </c>
      <c r="AM26" s="27" t="str">
        <f t="shared" si="0"/>
        <v/>
      </c>
      <c r="AN26" s="27" t="str">
        <f t="shared" si="0"/>
        <v/>
      </c>
      <c r="AO26" s="27" t="str">
        <f t="shared" si="0"/>
        <v/>
      </c>
      <c r="AP26" s="27" t="str">
        <f t="shared" si="0"/>
        <v/>
      </c>
      <c r="AQ26" s="27" t="str">
        <f t="shared" si="0"/>
        <v/>
      </c>
      <c r="AR26" s="27" t="str">
        <f t="shared" si="0"/>
        <v/>
      </c>
      <c r="AS26" s="27" t="str">
        <f t="shared" si="0"/>
        <v/>
      </c>
      <c r="AT26" s="27" t="str">
        <f t="shared" si="0"/>
        <v/>
      </c>
      <c r="AU26" s="1"/>
      <c r="AV26" s="28"/>
      <c r="AW26" s="232" t="s">
        <v>158</v>
      </c>
      <c r="AX26" s="232" t="str">
        <f t="shared" si="1"/>
        <v>---</v>
      </c>
      <c r="AY26" s="232" t="e">
        <f>VALUE(IF(AX26="---","",VLOOKUP(AX26,List16783[],2,FALSE)))</f>
        <v>#VALUE!</v>
      </c>
      <c r="AZ26" s="232" t="str">
        <f t="shared" si="2"/>
        <v>---</v>
      </c>
      <c r="BA26" s="232" t="e">
        <f>VALUE(IF(AZ26="---","",VLOOKUP(AZ26,List16783[],2,FALSE)))</f>
        <v>#VALUE!</v>
      </c>
      <c r="BB26" s="232" t="str">
        <f t="shared" si="3"/>
        <v>---</v>
      </c>
      <c r="BC26" s="232" t="str">
        <f t="shared" si="4"/>
        <v>---</v>
      </c>
      <c r="BD26" s="1"/>
      <c r="BE26" s="1"/>
      <c r="BF26" s="1"/>
      <c r="BG26" s="1"/>
      <c r="BH26" s="1"/>
      <c r="BI26" s="232" t="s">
        <v>158</v>
      </c>
      <c r="BJ26" s="232" t="str">
        <f>IF(H26="---","",IF(H26="","",(VLOOKUP(H26,List16783[],2,FALSE))))</f>
        <v/>
      </c>
      <c r="BK26" s="232" t="str">
        <f>IF(I26="---","",IF(I26="","",(VLOOKUP(I26,List16783[],2,FALSE))))</f>
        <v/>
      </c>
      <c r="BL26" s="232" t="str">
        <f>IF(J26="---","",IF(J26="","",(VLOOKUP(J26,List16783[],2,FALSE))))</f>
        <v/>
      </c>
      <c r="BM26" s="232" t="str">
        <f>IF(K26="---","",IF(K26="","",(VLOOKUP(K26,List16783[],2,FALSE))))</f>
        <v/>
      </c>
      <c r="BN26" s="232" t="str">
        <f>IF(L26="---","",IF(L26="","",(VLOOKUP(L26,List16783[],2,FALSE))))</f>
        <v/>
      </c>
      <c r="BO26" s="232" t="str">
        <f>IF(M26="---","",IF(M26="","",(VLOOKUP(M26,List16783[],2,FALSE))))</f>
        <v/>
      </c>
      <c r="BP26" s="232" t="str">
        <f>IF(N26="---","",IF(N26="","",(VLOOKUP(N26,List16783[],2,FALSE))))</f>
        <v/>
      </c>
      <c r="BQ26" s="232" t="str">
        <f>IF(O26="---","",IF(O26="","",(VLOOKUP(O26,List16783[],2,FALSE))))</f>
        <v/>
      </c>
      <c r="BR26" s="232" t="str">
        <f>IF(P26="---","",IF(P26="","",(VLOOKUP(P26,List16783[],2,FALSE))))</f>
        <v/>
      </c>
      <c r="BS26" s="232" t="str">
        <f>IF(Q26="---","",IF(Q26="","",(VLOOKUP(Q26,List16783[],2,FALSE))))</f>
        <v/>
      </c>
      <c r="BT26" s="232" t="str">
        <f>IF(R26="---","",IF(R26="","",(VLOOKUP(R26,List16783[],2,FALSE))))</f>
        <v/>
      </c>
      <c r="BU26" s="252" t="s">
        <v>158</v>
      </c>
      <c r="BV26" s="232" t="str">
        <f>IF(Y26="---","",IF(Y26="","",VLOOKUP(Y26,List16783[],2,FALSE)))</f>
        <v/>
      </c>
      <c r="BW26" s="232" t="str">
        <f>IF(Z26="---","",IF(Z26="","",VLOOKUP(Z26,List16783[],2,FALSE)))</f>
        <v/>
      </c>
      <c r="BX26" s="232" t="str">
        <f>IF(AA26="---","",IF(AA26="","",VLOOKUP(AA26,List16783[],2,FALSE)))</f>
        <v/>
      </c>
      <c r="BY26" s="232" t="str">
        <f>IF(AB26="---","",IF(AB26="","",VLOOKUP(AB26,List16783[],2,FALSE)))</f>
        <v/>
      </c>
      <c r="BZ26" s="232" t="str">
        <f>IF(AC26="---","",IF(AC26="","",VLOOKUP(AC26,List16783[],2,FALSE)))</f>
        <v/>
      </c>
      <c r="CA26" s="232" t="str">
        <f>IF(AD26="---","",IF(AD26="","",VLOOKUP(AD26,List16783[],2,FALSE)))</f>
        <v/>
      </c>
      <c r="CB26" s="232" t="str">
        <f>IF(AE26="---","",IF(AE26="","",VLOOKUP(AE26,List16783[],2,FALSE)))</f>
        <v/>
      </c>
      <c r="CC26" s="232" t="str">
        <f>IF(AF26="---","",IF(AF26="","",VLOOKUP(AF26,List16783[],2,FALSE)))</f>
        <v/>
      </c>
      <c r="CD26" s="232" t="str">
        <f>IF(AG26="---","",IF(AG26="","",VLOOKUP(AG26,List16783[],2,FALSE)))</f>
        <v/>
      </c>
      <c r="CE26" s="232" t="str">
        <f>IF(AH26="---","",IF(AH26="","",VLOOKUP(AH26,List16783[],2,FALSE)))</f>
        <v/>
      </c>
      <c r="CF26" s="252" t="s">
        <v>158</v>
      </c>
      <c r="CG26" s="232" t="str">
        <f t="shared" si="7"/>
        <v>NA</v>
      </c>
      <c r="CH26" s="232" t="str">
        <f t="shared" si="5"/>
        <v>NA</v>
      </c>
      <c r="CI26" s="232" t="str">
        <f t="shared" si="5"/>
        <v>NA</v>
      </c>
      <c r="CJ26" s="232" t="str">
        <f t="shared" si="5"/>
        <v>NA</v>
      </c>
      <c r="CK26" s="232" t="str">
        <f t="shared" si="5"/>
        <v>NA</v>
      </c>
      <c r="CL26" s="232" t="str">
        <f t="shared" si="5"/>
        <v>NA</v>
      </c>
      <c r="CM26" s="232" t="str">
        <f t="shared" si="5"/>
        <v>NA</v>
      </c>
      <c r="CN26" s="232" t="str">
        <f t="shared" si="5"/>
        <v>NA</v>
      </c>
      <c r="CO26" s="232" t="str">
        <f t="shared" si="5"/>
        <v>NA</v>
      </c>
      <c r="CP26" s="232" t="str">
        <f t="shared" si="5"/>
        <v>NA</v>
      </c>
      <c r="CQ26" s="252" t="s">
        <v>158</v>
      </c>
      <c r="CR26" s="232" t="str">
        <f t="shared" si="8"/>
        <v>NA</v>
      </c>
      <c r="CS26" s="232" t="str">
        <f t="shared" si="9"/>
        <v>NA</v>
      </c>
      <c r="CT26" s="232" t="str">
        <f t="shared" si="9"/>
        <v>NA</v>
      </c>
      <c r="CU26" s="232" t="str">
        <f t="shared" si="9"/>
        <v>NA</v>
      </c>
      <c r="CV26" s="232" t="str">
        <f t="shared" si="9"/>
        <v>NA</v>
      </c>
      <c r="CW26" s="232" t="str">
        <f t="shared" si="9"/>
        <v>NA</v>
      </c>
      <c r="CX26" s="232" t="str">
        <f t="shared" si="9"/>
        <v>NA</v>
      </c>
      <c r="CY26" s="232" t="str">
        <f t="shared" si="9"/>
        <v>NA</v>
      </c>
      <c r="CZ26" s="232" t="str">
        <f t="shared" si="9"/>
        <v>NA</v>
      </c>
      <c r="DA26" s="232" t="str">
        <f t="shared" si="9"/>
        <v>NA</v>
      </c>
    </row>
    <row r="27" spans="2:105" s="8" customFormat="1" ht="13.9" customHeight="1" thickBot="1">
      <c r="B27" s="386"/>
      <c r="C27" s="404" t="s">
        <v>159</v>
      </c>
      <c r="D27" s="405"/>
      <c r="E27" s="218" t="s">
        <v>231</v>
      </c>
      <c r="F27" s="218"/>
      <c r="G27" s="219"/>
      <c r="H27" s="25" t="s">
        <v>109</v>
      </c>
      <c r="I27" s="25" t="s">
        <v>109</v>
      </c>
      <c r="J27" s="25" t="s">
        <v>109</v>
      </c>
      <c r="K27" s="25" t="s">
        <v>109</v>
      </c>
      <c r="L27" s="25" t="s">
        <v>109</v>
      </c>
      <c r="M27" s="25" t="s">
        <v>109</v>
      </c>
      <c r="N27" s="25" t="s">
        <v>109</v>
      </c>
      <c r="O27" s="25" t="s">
        <v>109</v>
      </c>
      <c r="P27" s="25" t="s">
        <v>109</v>
      </c>
      <c r="Q27" s="25" t="s">
        <v>109</v>
      </c>
      <c r="R27" s="202" t="s">
        <v>109</v>
      </c>
      <c r="S27" s="1"/>
      <c r="T27" s="1"/>
      <c r="U27" s="1"/>
      <c r="V27" s="1"/>
      <c r="W27" s="1"/>
      <c r="X27" s="1"/>
      <c r="Y27" s="25" t="s">
        <v>109</v>
      </c>
      <c r="Z27" s="25" t="s">
        <v>109</v>
      </c>
      <c r="AA27" s="25" t="s">
        <v>109</v>
      </c>
      <c r="AB27" s="25" t="s">
        <v>109</v>
      </c>
      <c r="AC27" s="202" t="s">
        <v>109</v>
      </c>
      <c r="AD27" s="25" t="s">
        <v>109</v>
      </c>
      <c r="AE27" s="25" t="s">
        <v>109</v>
      </c>
      <c r="AF27" s="25" t="s">
        <v>109</v>
      </c>
      <c r="AG27" s="25" t="s">
        <v>109</v>
      </c>
      <c r="AH27" s="32" t="s">
        <v>109</v>
      </c>
      <c r="AK27" s="27" t="str">
        <f t="shared" si="0"/>
        <v/>
      </c>
      <c r="AL27" s="27" t="str">
        <f t="shared" si="0"/>
        <v/>
      </c>
      <c r="AM27" s="27" t="str">
        <f t="shared" si="0"/>
        <v/>
      </c>
      <c r="AN27" s="27" t="str">
        <f t="shared" si="0"/>
        <v/>
      </c>
      <c r="AO27" s="27" t="str">
        <f t="shared" si="0"/>
        <v/>
      </c>
      <c r="AP27" s="27" t="str">
        <f t="shared" si="0"/>
        <v/>
      </c>
      <c r="AQ27" s="27" t="str">
        <f t="shared" si="0"/>
        <v/>
      </c>
      <c r="AR27" s="27" t="str">
        <f t="shared" si="0"/>
        <v/>
      </c>
      <c r="AS27" s="27" t="str">
        <f t="shared" si="0"/>
        <v/>
      </c>
      <c r="AT27" s="27" t="str">
        <f t="shared" si="0"/>
        <v/>
      </c>
      <c r="AU27" s="1"/>
      <c r="AV27" s="28"/>
      <c r="AW27" s="232" t="s">
        <v>161</v>
      </c>
      <c r="AX27" s="232" t="str">
        <f t="shared" si="1"/>
        <v>---</v>
      </c>
      <c r="AY27" s="232" t="e">
        <f>VALUE(IF(AX27="---","",VLOOKUP(AX27,List16783[],2,FALSE)))</f>
        <v>#VALUE!</v>
      </c>
      <c r="AZ27" s="232" t="str">
        <f t="shared" si="2"/>
        <v>---</v>
      </c>
      <c r="BA27" s="232" t="e">
        <f>VALUE(IF(AZ27="---","",VLOOKUP(AZ27,List16783[],2,FALSE)))</f>
        <v>#VALUE!</v>
      </c>
      <c r="BB27" s="232" t="str">
        <f t="shared" si="3"/>
        <v>---</v>
      </c>
      <c r="BC27" s="232" t="str">
        <f t="shared" si="4"/>
        <v>---</v>
      </c>
      <c r="BD27" s="1"/>
      <c r="BE27" s="1"/>
      <c r="BF27" s="1"/>
      <c r="BG27" s="1"/>
      <c r="BH27" s="1"/>
      <c r="BI27" s="232" t="s">
        <v>161</v>
      </c>
      <c r="BJ27" s="232" t="str">
        <f>IF(H27="---","",IF(H27="","",(VLOOKUP(H27,List16783[],2,FALSE))))</f>
        <v/>
      </c>
      <c r="BK27" s="232" t="str">
        <f>IF(I27="---","",IF(I27="","",(VLOOKUP(I27,List16783[],2,FALSE))))</f>
        <v/>
      </c>
      <c r="BL27" s="232" t="str">
        <f>IF(J27="---","",IF(J27="","",(VLOOKUP(J27,List16783[],2,FALSE))))</f>
        <v/>
      </c>
      <c r="BM27" s="232" t="str">
        <f>IF(K27="---","",IF(K27="","",(VLOOKUP(K27,List16783[],2,FALSE))))</f>
        <v/>
      </c>
      <c r="BN27" s="232" t="str">
        <f>IF(L27="---","",IF(L27="","",(VLOOKUP(L27,List16783[],2,FALSE))))</f>
        <v/>
      </c>
      <c r="BO27" s="232" t="str">
        <f>IF(M27="---","",IF(M27="","",(VLOOKUP(M27,List16783[],2,FALSE))))</f>
        <v/>
      </c>
      <c r="BP27" s="232" t="str">
        <f>IF(N27="---","",IF(N27="","",(VLOOKUP(N27,List16783[],2,FALSE))))</f>
        <v/>
      </c>
      <c r="BQ27" s="232" t="str">
        <f>IF(O27="---","",IF(O27="","",(VLOOKUP(O27,List16783[],2,FALSE))))</f>
        <v/>
      </c>
      <c r="BR27" s="232" t="str">
        <f>IF(P27="---","",IF(P27="","",(VLOOKUP(P27,List16783[],2,FALSE))))</f>
        <v/>
      </c>
      <c r="BS27" s="232" t="str">
        <f>IF(Q27="---","",IF(Q27="","",(VLOOKUP(Q27,List16783[],2,FALSE))))</f>
        <v/>
      </c>
      <c r="BT27" s="232" t="str">
        <f>IF(R27="---","",IF(R27="","",(VLOOKUP(R27,List16783[],2,FALSE))))</f>
        <v/>
      </c>
      <c r="BU27" s="252" t="s">
        <v>161</v>
      </c>
      <c r="BV27" s="232" t="str">
        <f>IF(Y27="---","",IF(Y27="","",VLOOKUP(Y27,List16783[],2,FALSE)))</f>
        <v/>
      </c>
      <c r="BW27" s="232" t="str">
        <f>IF(Z27="---","",IF(Z27="","",VLOOKUP(Z27,List16783[],2,FALSE)))</f>
        <v/>
      </c>
      <c r="BX27" s="232" t="str">
        <f>IF(AA27="---","",IF(AA27="","",VLOOKUP(AA27,List16783[],2,FALSE)))</f>
        <v/>
      </c>
      <c r="BY27" s="232" t="str">
        <f>IF(AB27="---","",IF(AB27="","",VLOOKUP(AB27,List16783[],2,FALSE)))</f>
        <v/>
      </c>
      <c r="BZ27" s="232" t="str">
        <f>IF(AC27="---","",IF(AC27="","",VLOOKUP(AC27,List16783[],2,FALSE)))</f>
        <v/>
      </c>
      <c r="CA27" s="232" t="str">
        <f>IF(AD27="---","",IF(AD27="","",VLOOKUP(AD27,List16783[],2,FALSE)))</f>
        <v/>
      </c>
      <c r="CB27" s="232" t="str">
        <f>IF(AE27="---","",IF(AE27="","",VLOOKUP(AE27,List16783[],2,FALSE)))</f>
        <v/>
      </c>
      <c r="CC27" s="232" t="str">
        <f>IF(AF27="---","",IF(AF27="","",VLOOKUP(AF27,List16783[],2,FALSE)))</f>
        <v/>
      </c>
      <c r="CD27" s="232" t="str">
        <f>IF(AG27="---","",IF(AG27="","",VLOOKUP(AG27,List16783[],2,FALSE)))</f>
        <v/>
      </c>
      <c r="CE27" s="232" t="str">
        <f>IF(AH27="---","",IF(AH27="","",VLOOKUP(AH27,List16783[],2,FALSE)))</f>
        <v/>
      </c>
      <c r="CF27" s="252" t="s">
        <v>161</v>
      </c>
      <c r="CG27" s="232" t="str">
        <f t="shared" si="7"/>
        <v>NA</v>
      </c>
      <c r="CH27" s="232" t="str">
        <f t="shared" si="5"/>
        <v>NA</v>
      </c>
      <c r="CI27" s="232" t="str">
        <f t="shared" si="5"/>
        <v>NA</v>
      </c>
      <c r="CJ27" s="232" t="str">
        <f t="shared" si="5"/>
        <v>NA</v>
      </c>
      <c r="CK27" s="232" t="str">
        <f t="shared" si="5"/>
        <v>NA</v>
      </c>
      <c r="CL27" s="232" t="str">
        <f t="shared" si="5"/>
        <v>NA</v>
      </c>
      <c r="CM27" s="232" t="str">
        <f t="shared" si="5"/>
        <v>NA</v>
      </c>
      <c r="CN27" s="232" t="str">
        <f t="shared" si="5"/>
        <v>NA</v>
      </c>
      <c r="CO27" s="232" t="str">
        <f t="shared" si="5"/>
        <v>NA</v>
      </c>
      <c r="CP27" s="232" t="str">
        <f t="shared" si="5"/>
        <v>NA</v>
      </c>
      <c r="CQ27" s="252" t="s">
        <v>161</v>
      </c>
      <c r="CR27" s="232" t="str">
        <f t="shared" si="8"/>
        <v>NA</v>
      </c>
      <c r="CS27" s="232" t="str">
        <f t="shared" si="9"/>
        <v>NA</v>
      </c>
      <c r="CT27" s="232" t="str">
        <f t="shared" si="9"/>
        <v>NA</v>
      </c>
      <c r="CU27" s="232" t="str">
        <f t="shared" si="9"/>
        <v>NA</v>
      </c>
      <c r="CV27" s="232" t="str">
        <f t="shared" si="9"/>
        <v>NA</v>
      </c>
      <c r="CW27" s="232" t="str">
        <f t="shared" si="9"/>
        <v>NA</v>
      </c>
      <c r="CX27" s="232" t="str">
        <f t="shared" si="9"/>
        <v>NA</v>
      </c>
      <c r="CY27" s="232" t="str">
        <f t="shared" si="9"/>
        <v>NA</v>
      </c>
      <c r="CZ27" s="232" t="str">
        <f t="shared" si="9"/>
        <v>NA</v>
      </c>
      <c r="DA27" s="232" t="str">
        <f t="shared" si="9"/>
        <v>NA</v>
      </c>
    </row>
    <row r="28" spans="2:105" s="8" customFormat="1" ht="13.9" customHeight="1" thickBot="1">
      <c r="B28" s="386"/>
      <c r="C28" s="406"/>
      <c r="D28" s="407"/>
      <c r="E28" s="218" t="s">
        <v>232</v>
      </c>
      <c r="F28" s="218"/>
      <c r="G28" s="219"/>
      <c r="H28" s="25" t="s">
        <v>109</v>
      </c>
      <c r="I28" s="25" t="s">
        <v>109</v>
      </c>
      <c r="J28" s="25" t="s">
        <v>109</v>
      </c>
      <c r="K28" s="25" t="s">
        <v>109</v>
      </c>
      <c r="L28" s="25" t="s">
        <v>109</v>
      </c>
      <c r="M28" s="25" t="s">
        <v>109</v>
      </c>
      <c r="N28" s="25" t="s">
        <v>109</v>
      </c>
      <c r="O28" s="25" t="s">
        <v>109</v>
      </c>
      <c r="P28" s="25" t="s">
        <v>109</v>
      </c>
      <c r="Q28" s="25" t="s">
        <v>109</v>
      </c>
      <c r="R28" s="202" t="s">
        <v>109</v>
      </c>
      <c r="S28" s="1"/>
      <c r="T28" s="1"/>
      <c r="U28" s="1"/>
      <c r="V28" s="1"/>
      <c r="W28" s="1"/>
      <c r="X28" s="1"/>
      <c r="Y28" s="25" t="s">
        <v>109</v>
      </c>
      <c r="Z28" s="25" t="s">
        <v>109</v>
      </c>
      <c r="AA28" s="25" t="s">
        <v>109</v>
      </c>
      <c r="AB28" s="25" t="s">
        <v>109</v>
      </c>
      <c r="AC28" s="202" t="s">
        <v>109</v>
      </c>
      <c r="AD28" s="25" t="s">
        <v>109</v>
      </c>
      <c r="AE28" s="25" t="s">
        <v>109</v>
      </c>
      <c r="AF28" s="25" t="s">
        <v>109</v>
      </c>
      <c r="AG28" s="25" t="s">
        <v>109</v>
      </c>
      <c r="AH28" s="32" t="s">
        <v>109</v>
      </c>
      <c r="AK28" s="27" t="str">
        <f t="shared" si="0"/>
        <v/>
      </c>
      <c r="AL28" s="27" t="str">
        <f t="shared" si="0"/>
        <v/>
      </c>
      <c r="AM28" s="27" t="str">
        <f t="shared" si="0"/>
        <v/>
      </c>
      <c r="AN28" s="27" t="str">
        <f t="shared" si="0"/>
        <v/>
      </c>
      <c r="AO28" s="27" t="str">
        <f t="shared" si="0"/>
        <v/>
      </c>
      <c r="AP28" s="27" t="str">
        <f t="shared" ref="AP28:AT30" si="10">IFERROR(IF(N28="---","",IF(AD28="---","No Target Set",IF(CA28=BP28,"On Target",IF(CA28&gt;BP28,"Behind",IF(CA28&lt;BP28,"On Target"))))),"")</f>
        <v/>
      </c>
      <c r="AQ28" s="27" t="str">
        <f t="shared" si="10"/>
        <v/>
      </c>
      <c r="AR28" s="27" t="str">
        <f t="shared" si="10"/>
        <v/>
      </c>
      <c r="AS28" s="27" t="str">
        <f t="shared" si="10"/>
        <v/>
      </c>
      <c r="AT28" s="27" t="str">
        <f t="shared" si="10"/>
        <v/>
      </c>
      <c r="AU28" s="1"/>
      <c r="AV28" s="28"/>
      <c r="AW28" s="232" t="s">
        <v>163</v>
      </c>
      <c r="AX28" s="232" t="str">
        <f t="shared" si="1"/>
        <v>---</v>
      </c>
      <c r="AY28" s="232" t="e">
        <f>VALUE(IF(AX28="---","",VLOOKUP(AX28,List16783[],2,FALSE)))</f>
        <v>#VALUE!</v>
      </c>
      <c r="AZ28" s="232" t="str">
        <f t="shared" si="2"/>
        <v>---</v>
      </c>
      <c r="BA28" s="232" t="e">
        <f>VALUE(IF(AZ28="---","",VLOOKUP(AZ28,List16783[],2,FALSE)))</f>
        <v>#VALUE!</v>
      </c>
      <c r="BB28" s="232" t="str">
        <f t="shared" si="3"/>
        <v>---</v>
      </c>
      <c r="BC28" s="232" t="str">
        <f t="shared" si="4"/>
        <v>---</v>
      </c>
      <c r="BD28" s="1"/>
      <c r="BE28" s="1"/>
      <c r="BF28" s="1"/>
      <c r="BG28" s="1"/>
      <c r="BH28" s="1"/>
      <c r="BI28" s="232" t="s">
        <v>163</v>
      </c>
      <c r="BJ28" s="232" t="str">
        <f>IF(H28="---","",IF(H28="","",(VLOOKUP(H28,List16783[],2,FALSE))))</f>
        <v/>
      </c>
      <c r="BK28" s="232" t="str">
        <f>IF(I28="---","",IF(I28="","",(VLOOKUP(I28,List16783[],2,FALSE))))</f>
        <v/>
      </c>
      <c r="BL28" s="232" t="str">
        <f>IF(J28="---","",IF(J28="","",(VLOOKUP(J28,List16783[],2,FALSE))))</f>
        <v/>
      </c>
      <c r="BM28" s="232" t="str">
        <f>IF(K28="---","",IF(K28="","",(VLOOKUP(K28,List16783[],2,FALSE))))</f>
        <v/>
      </c>
      <c r="BN28" s="232" t="str">
        <f>IF(L28="---","",IF(L28="","",(VLOOKUP(L28,List16783[],2,FALSE))))</f>
        <v/>
      </c>
      <c r="BO28" s="232" t="str">
        <f>IF(M28="---","",IF(M28="","",(VLOOKUP(M28,List16783[],2,FALSE))))</f>
        <v/>
      </c>
      <c r="BP28" s="232" t="str">
        <f>IF(N28="---","",IF(N28="","",(VLOOKUP(N28,List16783[],2,FALSE))))</f>
        <v/>
      </c>
      <c r="BQ28" s="232" t="str">
        <f>IF(O28="---","",IF(O28="","",(VLOOKUP(O28,List16783[],2,FALSE))))</f>
        <v/>
      </c>
      <c r="BR28" s="232" t="str">
        <f>IF(P28="---","",IF(P28="","",(VLOOKUP(P28,List16783[],2,FALSE))))</f>
        <v/>
      </c>
      <c r="BS28" s="232" t="str">
        <f>IF(Q28="---","",IF(Q28="","",(VLOOKUP(Q28,List16783[],2,FALSE))))</f>
        <v/>
      </c>
      <c r="BT28" s="232" t="str">
        <f>IF(R28="---","",IF(R28="","",(VLOOKUP(R28,List16783[],2,FALSE))))</f>
        <v/>
      </c>
      <c r="BU28" s="252" t="s">
        <v>163</v>
      </c>
      <c r="BV28" s="232" t="str">
        <f>IF(Y28="---","",IF(Y28="","",VLOOKUP(Y28,List16783[],2,FALSE)))</f>
        <v/>
      </c>
      <c r="BW28" s="232" t="str">
        <f>IF(Z28="---","",IF(Z28="","",VLOOKUP(Z28,List16783[],2,FALSE)))</f>
        <v/>
      </c>
      <c r="BX28" s="232" t="str">
        <f>IF(AA28="---","",IF(AA28="","",VLOOKUP(AA28,List16783[],2,FALSE)))</f>
        <v/>
      </c>
      <c r="BY28" s="232" t="str">
        <f>IF(AB28="---","",IF(AB28="","",VLOOKUP(AB28,List16783[],2,FALSE)))</f>
        <v/>
      </c>
      <c r="BZ28" s="232" t="str">
        <f>IF(AC28="---","",IF(AC28="","",VLOOKUP(AC28,List16783[],2,FALSE)))</f>
        <v/>
      </c>
      <c r="CA28" s="232" t="str">
        <f>IF(AD28="---","",IF(AD28="","",VLOOKUP(AD28,List16783[],2,FALSE)))</f>
        <v/>
      </c>
      <c r="CB28" s="232" t="str">
        <f>IF(AE28="---","",IF(AE28="","",VLOOKUP(AE28,List16783[],2,FALSE)))</f>
        <v/>
      </c>
      <c r="CC28" s="232" t="str">
        <f>IF(AF28="---","",IF(AF28="","",VLOOKUP(AF28,List16783[],2,FALSE)))</f>
        <v/>
      </c>
      <c r="CD28" s="232" t="str">
        <f>IF(AG28="---","",IF(AG28="","",VLOOKUP(AG28,List16783[],2,FALSE)))</f>
        <v/>
      </c>
      <c r="CE28" s="232" t="str">
        <f>IF(AH28="---","",IF(AH28="","",VLOOKUP(AH28,List16783[],2,FALSE)))</f>
        <v/>
      </c>
      <c r="CF28" s="252" t="s">
        <v>163</v>
      </c>
      <c r="CG28" s="232" t="str">
        <f t="shared" si="7"/>
        <v>NA</v>
      </c>
      <c r="CH28" s="232" t="str">
        <f t="shared" si="5"/>
        <v>NA</v>
      </c>
      <c r="CI28" s="232" t="str">
        <f t="shared" si="5"/>
        <v>NA</v>
      </c>
      <c r="CJ28" s="232" t="str">
        <f t="shared" si="5"/>
        <v>NA</v>
      </c>
      <c r="CK28" s="232" t="str">
        <f t="shared" si="5"/>
        <v>NA</v>
      </c>
      <c r="CL28" s="232" t="str">
        <f t="shared" si="5"/>
        <v>NA</v>
      </c>
      <c r="CM28" s="232" t="str">
        <f t="shared" si="5"/>
        <v>NA</v>
      </c>
      <c r="CN28" s="232" t="str">
        <f t="shared" si="5"/>
        <v>NA</v>
      </c>
      <c r="CO28" s="232" t="str">
        <f t="shared" si="5"/>
        <v>NA</v>
      </c>
      <c r="CP28" s="232" t="str">
        <f t="shared" si="5"/>
        <v>NA</v>
      </c>
      <c r="CQ28" s="252" t="s">
        <v>163</v>
      </c>
      <c r="CR28" s="232" t="str">
        <f t="shared" si="8"/>
        <v>NA</v>
      </c>
      <c r="CS28" s="232" t="str">
        <f t="shared" si="9"/>
        <v>NA</v>
      </c>
      <c r="CT28" s="232" t="str">
        <f t="shared" si="9"/>
        <v>NA</v>
      </c>
      <c r="CU28" s="232" t="str">
        <f t="shared" si="9"/>
        <v>NA</v>
      </c>
      <c r="CV28" s="232" t="str">
        <f t="shared" si="9"/>
        <v>NA</v>
      </c>
      <c r="CW28" s="232" t="str">
        <f t="shared" si="9"/>
        <v>NA</v>
      </c>
      <c r="CX28" s="232" t="str">
        <f t="shared" si="9"/>
        <v>NA</v>
      </c>
      <c r="CY28" s="232" t="str">
        <f t="shared" si="9"/>
        <v>NA</v>
      </c>
      <c r="CZ28" s="232" t="str">
        <f t="shared" si="9"/>
        <v>NA</v>
      </c>
      <c r="DA28" s="232" t="str">
        <f t="shared" si="9"/>
        <v>NA</v>
      </c>
    </row>
    <row r="29" spans="2:105" s="8" customFormat="1" ht="13.9" customHeight="1" thickBot="1">
      <c r="B29" s="386"/>
      <c r="C29" s="406"/>
      <c r="D29" s="407"/>
      <c r="E29" s="218" t="s">
        <v>164</v>
      </c>
      <c r="F29" s="218"/>
      <c r="G29" s="219"/>
      <c r="H29" s="25" t="s">
        <v>109</v>
      </c>
      <c r="I29" s="25" t="s">
        <v>109</v>
      </c>
      <c r="J29" s="25" t="s">
        <v>109</v>
      </c>
      <c r="K29" s="25" t="s">
        <v>109</v>
      </c>
      <c r="L29" s="25" t="s">
        <v>109</v>
      </c>
      <c r="M29" s="25" t="s">
        <v>109</v>
      </c>
      <c r="N29" s="25" t="s">
        <v>109</v>
      </c>
      <c r="O29" s="25" t="s">
        <v>109</v>
      </c>
      <c r="P29" s="25" t="s">
        <v>109</v>
      </c>
      <c r="Q29" s="25" t="s">
        <v>109</v>
      </c>
      <c r="R29" s="202" t="s">
        <v>109</v>
      </c>
      <c r="S29" s="1"/>
      <c r="T29" s="1"/>
      <c r="U29" s="1"/>
      <c r="V29" s="1"/>
      <c r="W29" s="1"/>
      <c r="X29" s="1"/>
      <c r="Y29" s="25" t="s">
        <v>109</v>
      </c>
      <c r="Z29" s="25" t="s">
        <v>109</v>
      </c>
      <c r="AA29" s="25" t="s">
        <v>109</v>
      </c>
      <c r="AB29" s="25" t="s">
        <v>109</v>
      </c>
      <c r="AC29" s="202" t="s">
        <v>109</v>
      </c>
      <c r="AD29" s="25" t="s">
        <v>109</v>
      </c>
      <c r="AE29" s="25" t="s">
        <v>109</v>
      </c>
      <c r="AF29" s="25" t="s">
        <v>109</v>
      </c>
      <c r="AG29" s="25" t="s">
        <v>109</v>
      </c>
      <c r="AH29" s="32" t="s">
        <v>109</v>
      </c>
      <c r="AK29" s="27" t="str">
        <f t="shared" ref="AK29:AO30" si="11">IFERROR(IF(I29="---","",IF(Y29="---","No Target Set",IF(BV29=BK29,"On Target",IF(BV29&gt;BK29,"Behind",IF(BV29&lt;BK29,"On Target"))))),"")</f>
        <v/>
      </c>
      <c r="AL29" s="27" t="str">
        <f t="shared" si="11"/>
        <v/>
      </c>
      <c r="AM29" s="27" t="str">
        <f t="shared" si="11"/>
        <v/>
      </c>
      <c r="AN29" s="27" t="str">
        <f t="shared" si="11"/>
        <v/>
      </c>
      <c r="AO29" s="27" t="str">
        <f t="shared" si="11"/>
        <v/>
      </c>
      <c r="AP29" s="27" t="str">
        <f t="shared" si="10"/>
        <v/>
      </c>
      <c r="AQ29" s="27" t="str">
        <f t="shared" si="10"/>
        <v/>
      </c>
      <c r="AR29" s="27" t="str">
        <f t="shared" si="10"/>
        <v/>
      </c>
      <c r="AS29" s="27" t="str">
        <f t="shared" si="10"/>
        <v/>
      </c>
      <c r="AT29" s="27" t="str">
        <f t="shared" si="10"/>
        <v/>
      </c>
      <c r="AU29" s="1"/>
      <c r="AV29" s="28"/>
      <c r="AW29" s="232" t="s">
        <v>165</v>
      </c>
      <c r="AX29" s="232" t="str">
        <f t="shared" si="1"/>
        <v>---</v>
      </c>
      <c r="AY29" s="232" t="e">
        <f>VALUE(IF(AX29="---","",VLOOKUP(AX29,List16783[],2,FALSE)))</f>
        <v>#VALUE!</v>
      </c>
      <c r="AZ29" s="232" t="str">
        <f t="shared" si="2"/>
        <v>---</v>
      </c>
      <c r="BA29" s="232" t="e">
        <f>VALUE(IF(AZ29="---","",VLOOKUP(AZ29,List16783[],2,FALSE)))</f>
        <v>#VALUE!</v>
      </c>
      <c r="BB29" s="232" t="str">
        <f t="shared" si="3"/>
        <v>---</v>
      </c>
      <c r="BC29" s="232" t="str">
        <f t="shared" si="4"/>
        <v>---</v>
      </c>
      <c r="BD29" s="1"/>
      <c r="BE29" s="1"/>
      <c r="BF29" s="1"/>
      <c r="BG29" s="1"/>
      <c r="BH29" s="1"/>
      <c r="BI29" s="232" t="s">
        <v>165</v>
      </c>
      <c r="BJ29" s="232" t="str">
        <f>IF(H29="---","",IF(H29="","",(VLOOKUP(H29,List16783[],2,FALSE))))</f>
        <v/>
      </c>
      <c r="BK29" s="232" t="str">
        <f>IF(I29="---","",IF(I29="","",(VLOOKUP(I29,List16783[],2,FALSE))))</f>
        <v/>
      </c>
      <c r="BL29" s="232" t="str">
        <f>IF(J29="---","",IF(J29="","",(VLOOKUP(J29,List16783[],2,FALSE))))</f>
        <v/>
      </c>
      <c r="BM29" s="232" t="str">
        <f>IF(K29="---","",IF(K29="","",(VLOOKUP(K29,List16783[],2,FALSE))))</f>
        <v/>
      </c>
      <c r="BN29" s="232" t="str">
        <f>IF(L29="---","",IF(L29="","",(VLOOKUP(L29,List16783[],2,FALSE))))</f>
        <v/>
      </c>
      <c r="BO29" s="232" t="str">
        <f>IF(M29="---","",IF(M29="","",(VLOOKUP(M29,List16783[],2,FALSE))))</f>
        <v/>
      </c>
      <c r="BP29" s="232" t="str">
        <f>IF(N29="---","",IF(N29="","",(VLOOKUP(N29,List16783[],2,FALSE))))</f>
        <v/>
      </c>
      <c r="BQ29" s="232" t="str">
        <f>IF(O29="---","",IF(O29="","",(VLOOKUP(O29,List16783[],2,FALSE))))</f>
        <v/>
      </c>
      <c r="BR29" s="232" t="str">
        <f>IF(P29="---","",IF(P29="","",(VLOOKUP(P29,List16783[],2,FALSE))))</f>
        <v/>
      </c>
      <c r="BS29" s="232" t="str">
        <f>IF(Q29="---","",IF(Q29="","",(VLOOKUP(Q29,List16783[],2,FALSE))))</f>
        <v/>
      </c>
      <c r="BT29" s="232" t="str">
        <f>IF(R29="---","",IF(R29="","",(VLOOKUP(R29,List16783[],2,FALSE))))</f>
        <v/>
      </c>
      <c r="BU29" s="252" t="s">
        <v>165</v>
      </c>
      <c r="BV29" s="232" t="str">
        <f>IF(Y29="---","",IF(Y29="","",VLOOKUP(Y29,List16783[],2,FALSE)))</f>
        <v/>
      </c>
      <c r="BW29" s="232" t="str">
        <f>IF(Z29="---","",IF(Z29="","",VLOOKUP(Z29,List16783[],2,FALSE)))</f>
        <v/>
      </c>
      <c r="BX29" s="232" t="str">
        <f>IF(AA29="---","",IF(AA29="","",VLOOKUP(AA29,List16783[],2,FALSE)))</f>
        <v/>
      </c>
      <c r="BY29" s="232" t="str">
        <f>IF(AB29="---","",IF(AB29="","",VLOOKUP(AB29,List16783[],2,FALSE)))</f>
        <v/>
      </c>
      <c r="BZ29" s="232" t="str">
        <f>IF(AC29="---","",IF(AC29="","",VLOOKUP(AC29,List16783[],2,FALSE)))</f>
        <v/>
      </c>
      <c r="CA29" s="232" t="str">
        <f>IF(AD29="---","",IF(AD29="","",VLOOKUP(AD29,List16783[],2,FALSE)))</f>
        <v/>
      </c>
      <c r="CB29" s="232" t="str">
        <f>IF(AE29="---","",IF(AE29="","",VLOOKUP(AE29,List16783[],2,FALSE)))</f>
        <v/>
      </c>
      <c r="CC29" s="232" t="str">
        <f>IF(AF29="---","",IF(AF29="","",VLOOKUP(AF29,List16783[],2,FALSE)))</f>
        <v/>
      </c>
      <c r="CD29" s="232" t="str">
        <f>IF(AG29="---","",IF(AG29="","",VLOOKUP(AG29,List16783[],2,FALSE)))</f>
        <v/>
      </c>
      <c r="CE29" s="232" t="str">
        <f>IF(AH29="---","",IF(AH29="","",VLOOKUP(AH29,List16783[],2,FALSE)))</f>
        <v/>
      </c>
      <c r="CF29" s="252" t="s">
        <v>165</v>
      </c>
      <c r="CG29" s="232" t="str">
        <f t="shared" si="7"/>
        <v>NA</v>
      </c>
      <c r="CH29" s="232" t="str">
        <f t="shared" si="5"/>
        <v>NA</v>
      </c>
      <c r="CI29" s="232" t="str">
        <f t="shared" si="5"/>
        <v>NA</v>
      </c>
      <c r="CJ29" s="232" t="str">
        <f t="shared" si="5"/>
        <v>NA</v>
      </c>
      <c r="CK29" s="232" t="str">
        <f t="shared" si="5"/>
        <v>NA</v>
      </c>
      <c r="CL29" s="232" t="str">
        <f t="shared" si="5"/>
        <v>NA</v>
      </c>
      <c r="CM29" s="232" t="str">
        <f t="shared" si="5"/>
        <v>NA</v>
      </c>
      <c r="CN29" s="232" t="str">
        <f t="shared" si="5"/>
        <v>NA</v>
      </c>
      <c r="CO29" s="232" t="str">
        <f t="shared" si="5"/>
        <v>NA</v>
      </c>
      <c r="CP29" s="232" t="str">
        <f t="shared" si="5"/>
        <v>NA</v>
      </c>
      <c r="CQ29" s="252" t="s">
        <v>165</v>
      </c>
      <c r="CR29" s="232" t="str">
        <f t="shared" si="8"/>
        <v>NA</v>
      </c>
      <c r="CS29" s="232" t="str">
        <f t="shared" si="9"/>
        <v>NA</v>
      </c>
      <c r="CT29" s="232" t="str">
        <f t="shared" si="9"/>
        <v>NA</v>
      </c>
      <c r="CU29" s="232" t="str">
        <f t="shared" si="9"/>
        <v>NA</v>
      </c>
      <c r="CV29" s="232" t="str">
        <f t="shared" si="9"/>
        <v>NA</v>
      </c>
      <c r="CW29" s="232" t="str">
        <f t="shared" si="9"/>
        <v>NA</v>
      </c>
      <c r="CX29" s="232" t="str">
        <f t="shared" si="9"/>
        <v>NA</v>
      </c>
      <c r="CY29" s="232" t="str">
        <f t="shared" si="9"/>
        <v>NA</v>
      </c>
      <c r="CZ29" s="232" t="str">
        <f t="shared" si="9"/>
        <v>NA</v>
      </c>
      <c r="DA29" s="232" t="str">
        <f t="shared" si="9"/>
        <v>NA</v>
      </c>
    </row>
    <row r="30" spans="2:105" s="8" customFormat="1" ht="13.9" customHeight="1" thickBot="1">
      <c r="B30" s="387"/>
      <c r="C30" s="408"/>
      <c r="D30" s="409"/>
      <c r="E30" s="218" t="s">
        <v>273</v>
      </c>
      <c r="F30" s="218"/>
      <c r="G30" s="219"/>
      <c r="H30" s="203" t="s">
        <v>109</v>
      </c>
      <c r="I30" s="203" t="s">
        <v>109</v>
      </c>
      <c r="J30" s="203" t="s">
        <v>109</v>
      </c>
      <c r="K30" s="203" t="s">
        <v>109</v>
      </c>
      <c r="L30" s="36" t="s">
        <v>109</v>
      </c>
      <c r="M30" s="36" t="s">
        <v>109</v>
      </c>
      <c r="N30" s="36" t="s">
        <v>109</v>
      </c>
      <c r="O30" s="36" t="s">
        <v>109</v>
      </c>
      <c r="P30" s="36" t="s">
        <v>109</v>
      </c>
      <c r="Q30" s="36" t="s">
        <v>109</v>
      </c>
      <c r="R30" s="203" t="s">
        <v>109</v>
      </c>
      <c r="S30" s="1"/>
      <c r="T30" s="1"/>
      <c r="U30" s="1"/>
      <c r="V30" s="1"/>
      <c r="W30" s="1"/>
      <c r="X30" s="1"/>
      <c r="Y30" s="203" t="s">
        <v>109</v>
      </c>
      <c r="Z30" s="203" t="s">
        <v>109</v>
      </c>
      <c r="AA30" s="203" t="s">
        <v>109</v>
      </c>
      <c r="AB30" s="203" t="s">
        <v>109</v>
      </c>
      <c r="AC30" s="203" t="s">
        <v>109</v>
      </c>
      <c r="AD30" s="25" t="s">
        <v>109</v>
      </c>
      <c r="AE30" s="25" t="s">
        <v>109</v>
      </c>
      <c r="AF30" s="25" t="s">
        <v>109</v>
      </c>
      <c r="AG30" s="25" t="s">
        <v>109</v>
      </c>
      <c r="AH30" s="164" t="s">
        <v>109</v>
      </c>
      <c r="AK30" s="27" t="str">
        <f t="shared" si="11"/>
        <v/>
      </c>
      <c r="AL30" s="27" t="str">
        <f t="shared" si="11"/>
        <v/>
      </c>
      <c r="AM30" s="27" t="str">
        <f t="shared" si="11"/>
        <v/>
      </c>
      <c r="AN30" s="27" t="str">
        <f t="shared" si="11"/>
        <v/>
      </c>
      <c r="AO30" s="27" t="str">
        <f t="shared" si="11"/>
        <v/>
      </c>
      <c r="AP30" s="27" t="str">
        <f t="shared" si="10"/>
        <v/>
      </c>
      <c r="AQ30" s="27" t="str">
        <f t="shared" si="10"/>
        <v/>
      </c>
      <c r="AR30" s="27" t="str">
        <f t="shared" si="10"/>
        <v/>
      </c>
      <c r="AS30" s="27" t="str">
        <f t="shared" si="10"/>
        <v/>
      </c>
      <c r="AT30" s="27" t="str">
        <f t="shared" si="10"/>
        <v/>
      </c>
      <c r="AU30" s="1"/>
      <c r="AV30" s="28"/>
      <c r="AW30" s="232" t="s">
        <v>167</v>
      </c>
      <c r="AX30" s="232" t="str">
        <f t="shared" si="1"/>
        <v>---</v>
      </c>
      <c r="AY30" s="232" t="e">
        <f>VALUE(IF(AX30="---","",VLOOKUP(AX30,List16783[],2,FALSE)))</f>
        <v>#VALUE!</v>
      </c>
      <c r="AZ30" s="232" t="str">
        <f t="shared" si="2"/>
        <v>---</v>
      </c>
      <c r="BA30" s="232" t="e">
        <f>VALUE(IF(AZ30="---","",VLOOKUP(AZ30,List16783[],2,FALSE)))</f>
        <v>#VALUE!</v>
      </c>
      <c r="BB30" s="232" t="str">
        <f t="shared" si="3"/>
        <v>---</v>
      </c>
      <c r="BC30" s="232" t="str">
        <f t="shared" si="4"/>
        <v>---</v>
      </c>
      <c r="BD30" s="1"/>
      <c r="BE30" s="1"/>
      <c r="BF30" s="1"/>
      <c r="BG30" s="1"/>
      <c r="BH30" s="1"/>
      <c r="BI30" s="232" t="s">
        <v>167</v>
      </c>
      <c r="BJ30" s="232" t="str">
        <f>IF(H30="---","",IF(H30="","",(VLOOKUP(H30,List16783[],2,FALSE))))</f>
        <v/>
      </c>
      <c r="BK30" s="232" t="str">
        <f>IF(I30="---","",IF(I30="","",(VLOOKUP(I30,List16783[],2,FALSE))))</f>
        <v/>
      </c>
      <c r="BL30" s="232" t="str">
        <f>IF(J30="---","",IF(J30="","",(VLOOKUP(J30,List16783[],2,FALSE))))</f>
        <v/>
      </c>
      <c r="BM30" s="232" t="str">
        <f>IF(K30="---","",IF(K30="","",(VLOOKUP(K30,List16783[],2,FALSE))))</f>
        <v/>
      </c>
      <c r="BN30" s="232" t="str">
        <f>IF(L30="---","",IF(L30="","",(VLOOKUP(L30,List16783[],2,FALSE))))</f>
        <v/>
      </c>
      <c r="BO30" s="232" t="str">
        <f>IF(M30="---","",IF(M30="","",(VLOOKUP(M30,List16783[],2,FALSE))))</f>
        <v/>
      </c>
      <c r="BP30" s="232" t="str">
        <f>IF(N30="---","",IF(N30="","",(VLOOKUP(N30,List16783[],2,FALSE))))</f>
        <v/>
      </c>
      <c r="BQ30" s="232" t="str">
        <f>IF(O30="---","",IF(O30="","",(VLOOKUP(O30,List16783[],2,FALSE))))</f>
        <v/>
      </c>
      <c r="BR30" s="232" t="str">
        <f>IF(P30="---","",IF(P30="","",(VLOOKUP(P30,List16783[],2,FALSE))))</f>
        <v/>
      </c>
      <c r="BS30" s="232" t="str">
        <f>IF(Q30="---","",IF(Q30="","",(VLOOKUP(Q30,List16783[],2,FALSE))))</f>
        <v/>
      </c>
      <c r="BT30" s="232" t="str">
        <f>IF(R30="---","",IF(R30="","",(VLOOKUP(R30,List16783[],2,FALSE))))</f>
        <v/>
      </c>
      <c r="BU30" s="252" t="s">
        <v>167</v>
      </c>
      <c r="BV30" s="232" t="str">
        <f>IF(Y30="---","",IF(Y30="","",VLOOKUP(Y30,List16783[],2,FALSE)))</f>
        <v/>
      </c>
      <c r="BW30" s="232" t="str">
        <f>IF(Z30="---","",IF(Z30="","",VLOOKUP(Z30,List16783[],2,FALSE)))</f>
        <v/>
      </c>
      <c r="BX30" s="232" t="str">
        <f>IF(AA30="---","",IF(AA30="","",VLOOKUP(AA30,List16783[],2,FALSE)))</f>
        <v/>
      </c>
      <c r="BY30" s="232" t="str">
        <f>IF(AB30="---","",IF(AB30="","",VLOOKUP(AB30,List16783[],2,FALSE)))</f>
        <v/>
      </c>
      <c r="BZ30" s="232" t="str">
        <f>IF(AC30="---","",IF(AC30="","",VLOOKUP(AC30,List16783[],2,FALSE)))</f>
        <v/>
      </c>
      <c r="CA30" s="232" t="str">
        <f>IF(AD30="---","",IF(AD30="","",VLOOKUP(AD30,List16783[],2,FALSE)))</f>
        <v/>
      </c>
      <c r="CB30" s="232" t="str">
        <f>IF(AE30="---","",IF(AE30="","",VLOOKUP(AE30,List16783[],2,FALSE)))</f>
        <v/>
      </c>
      <c r="CC30" s="232" t="str">
        <f>IF(AF30="---","",IF(AF30="","",VLOOKUP(AF30,List16783[],2,FALSE)))</f>
        <v/>
      </c>
      <c r="CD30" s="232" t="str">
        <f>IF(AG30="---","",IF(AG30="","",VLOOKUP(AG30,List16783[],2,FALSE)))</f>
        <v/>
      </c>
      <c r="CE30" s="232" t="str">
        <f>IF(AH30="---","",IF(AH30="","",VLOOKUP(AH30,List16783[],2,FALSE)))</f>
        <v/>
      </c>
      <c r="CF30" s="252" t="s">
        <v>167</v>
      </c>
      <c r="CG30" s="232" t="str">
        <f t="shared" si="7"/>
        <v>NA</v>
      </c>
      <c r="CH30" s="232" t="str">
        <f t="shared" si="5"/>
        <v>NA</v>
      </c>
      <c r="CI30" s="232" t="str">
        <f t="shared" si="5"/>
        <v>NA</v>
      </c>
      <c r="CJ30" s="232" t="str">
        <f t="shared" si="5"/>
        <v>NA</v>
      </c>
      <c r="CK30" s="232" t="str">
        <f t="shared" si="5"/>
        <v>NA</v>
      </c>
      <c r="CL30" s="232" t="str">
        <f t="shared" si="5"/>
        <v>NA</v>
      </c>
      <c r="CM30" s="232" t="str">
        <f t="shared" si="5"/>
        <v>NA</v>
      </c>
      <c r="CN30" s="232" t="str">
        <f t="shared" si="5"/>
        <v>NA</v>
      </c>
      <c r="CO30" s="232" t="str">
        <f t="shared" si="5"/>
        <v>NA</v>
      </c>
      <c r="CP30" s="232" t="str">
        <f t="shared" si="5"/>
        <v>NA</v>
      </c>
      <c r="CQ30" s="252" t="s">
        <v>167</v>
      </c>
      <c r="CR30" s="232" t="str">
        <f t="shared" si="9"/>
        <v>NA</v>
      </c>
      <c r="CS30" s="232" t="str">
        <f t="shared" si="9"/>
        <v>NA</v>
      </c>
      <c r="CT30" s="232" t="str">
        <f t="shared" si="9"/>
        <v>NA</v>
      </c>
      <c r="CU30" s="232" t="str">
        <f t="shared" si="9"/>
        <v>NA</v>
      </c>
      <c r="CV30" s="232" t="str">
        <f t="shared" si="9"/>
        <v>NA</v>
      </c>
      <c r="CW30" s="232" t="str">
        <f t="shared" si="9"/>
        <v>NA</v>
      </c>
      <c r="CX30" s="232" t="str">
        <f t="shared" si="9"/>
        <v>NA</v>
      </c>
      <c r="CY30" s="232" t="str">
        <f t="shared" si="9"/>
        <v>NA</v>
      </c>
      <c r="CZ30" s="232" t="str">
        <f t="shared" si="9"/>
        <v>NA</v>
      </c>
      <c r="DA30" s="232" t="str">
        <f t="shared" si="9"/>
        <v>NA</v>
      </c>
    </row>
    <row r="31" spans="2:105" s="8" customFormat="1" ht="13.9" customHeight="1" thickBot="1">
      <c r="B31" s="410" t="s">
        <v>168</v>
      </c>
      <c r="C31" s="411"/>
      <c r="D31" s="411"/>
      <c r="E31" s="411"/>
      <c r="F31" s="411"/>
      <c r="G31" s="412"/>
      <c r="H31" s="204" t="str">
        <f>IF(COUNTIF(Year0Range,BE5)+COUNTIF(Year0Range,BE4)+COUNTIF(Year0Range,"*60")&gt;0,COUNTIF(Year0Range,BE4),"")</f>
        <v/>
      </c>
      <c r="I31" s="204" t="str">
        <f>IF(COUNTIF(Year1Range,BE4)+COUNTIF(Year1Range,BE5)+COUNTIF(Year1Range,"*60")&gt;0,COUNTIF(Year1Range,BE4),"")</f>
        <v/>
      </c>
      <c r="J31" s="204" t="str">
        <f>IF(COUNTIF(Year2Range,BE4)+COUNTIF(Year2Range,BE5)+COUNTIF(Year2Range,"*60")&gt;0,COUNTIF(Year2Range,BE4),"")</f>
        <v/>
      </c>
      <c r="K31" s="204" t="str">
        <f>IF(COUNTIF(Year3Range,BE4)+COUNTIF(Year3Range,BE5)+COUNTIF(Year3Range,"*60")&gt;0,COUNTIF(Year3Range,BE4),"")</f>
        <v/>
      </c>
      <c r="L31" s="204" t="str">
        <f>IF(COUNTIF(Year4Range,BE4)+COUNTIF(Year4Range,BE5)+COUNTIF(Year4Range,"*60")&gt;0,COUNTIF(Year4Range,BE4),"")</f>
        <v/>
      </c>
      <c r="M31" s="204" t="str">
        <f>IF(COUNTIF(Year5Range,BE4)+COUNTIF(Year5Range,BE5)+COUNTIF(Year5Range,"*60")&gt;0,COUNTIF(Year5Range,BE4),"")</f>
        <v/>
      </c>
      <c r="N31" s="204" t="str">
        <f>IF(COUNTIF(Year6Range,BE4)+COUNTIF(Year6Range,BE5)+COUNTIF(Year6Range,"*60")&gt;0,COUNTIF(Year6Range,BE4),"")</f>
        <v/>
      </c>
      <c r="O31" s="204" t="str">
        <f>IF(COUNTIF(Year7Range,BE4)+COUNTIF(Year7Range,BE5)+COUNTIF(Year7Range,"*60")&gt;0,COUNTIF(Year7Range,BE4),"")</f>
        <v/>
      </c>
      <c r="P31" s="204" t="str">
        <f>IF(COUNTIF(Year8Range,BE4)+COUNTIF(Year8Range,BE5)+COUNTIF(Year8Range,"*60")&gt;0,COUNTIF(Year8Range,BE4),"")</f>
        <v/>
      </c>
      <c r="Q31" s="204" t="str">
        <f>IF(COUNTIF(Year9Range,BE4)+COUNTIF(Year9Range,BE5)+COUNTIF(Year9Range,"*60")&gt;0,COUNTIF(Year9Range,BE4),"")</f>
        <v/>
      </c>
      <c r="R31" s="204" t="str">
        <f>IF(COUNTIF(Year10Range,BE4)+COUNTIF(Year10Range,BE5)+COUNTIF(Year10Range,"*60")&gt;0,COUNTIF(Year10Range,BE4),"")</f>
        <v/>
      </c>
      <c r="S31" s="1"/>
      <c r="T31" s="1"/>
      <c r="U31" s="1"/>
      <c r="V31" s="1"/>
      <c r="W31" s="1"/>
      <c r="X31" s="1"/>
      <c r="Y31" s="204" t="str">
        <f>IF(COUNTIF(Year1Expected,BE5)+COUNTIF(Year1Expected,BE4)+COUNTIF(Year1Expected,"*60")&gt;0,COUNTIF(Year1Expected,$BE$4),"")</f>
        <v/>
      </c>
      <c r="Z31" s="204" t="str">
        <f>IF(COUNTIF(Year2Expected,$BE$5)+COUNTIF(Year2Expected,$BE$4)+COUNTIF(Year2Expected,"*60")&gt;0,COUNTIF(Year2Expected,$BE$4),"")</f>
        <v/>
      </c>
      <c r="AA31" s="204" t="str">
        <f>IF(COUNTIF(Year3Expected,BE5)+COUNTIF(Year3Expected,BE4)+COUNTIF(Year3Expected,"*60")&gt;0,COUNTIF(Year3Expected,$BE$4),"")</f>
        <v/>
      </c>
      <c r="AB31" s="204" t="str">
        <f>IF(COUNTIF(Year4Expected,BE5)+COUNTIF(Year4Expected,BE4)+COUNTIF(Year4Expected,"*60")&gt;0,COUNTIF(Year4Expected,$BE$4),"")</f>
        <v/>
      </c>
      <c r="AC31" s="204" t="str">
        <f>IF(COUNTIF(Year5Expected,BE5)+COUNTIF(Year5Expected,BE4)+COUNTIF(Year5Expected,"*60")&gt;0,COUNTIF(Year5Expected,$BE$4),"")</f>
        <v/>
      </c>
      <c r="AD31" s="204" t="str">
        <f>IF(COUNTIF(Year6Expected,BE5)+COUNTIF(Year6Expected,BE4)+COUNTIF(Year6Expected,"*60")&gt;0,COUNTIF(Year6Expected,$BE$4),"")</f>
        <v/>
      </c>
      <c r="AE31" s="204" t="str">
        <f>IF(COUNTIF(Year7Expected,BE5)+COUNTIF(Year7Expected,BE4)+COUNTIF(Year7Expected,"*60")&gt;0,COUNTIF(Year7Expected,$BE$4),"")</f>
        <v/>
      </c>
      <c r="AF31" s="204" t="str">
        <f>IF(COUNTIF(Year8Expected,BE5)+COUNTIF(Year8Expected,BE4)+COUNTIF(Year8Expected,"*60")&gt;0,COUNTIF(Year8Expected,$BE$4),"")</f>
        <v/>
      </c>
      <c r="AG31" s="204" t="str">
        <f>IF(COUNTIF(Year9Expected,BE5)+COUNTIF(Year9Expected,BE4)+COUNTIF(Year9Expected,"*60")&gt;0,COUNTIF(Year9Expected,$BE$4),"")</f>
        <v/>
      </c>
      <c r="AH31" s="204" t="str">
        <f>IF(COUNTIF(Year10Expected,BE5)+COUNTIF(Year10Expected,BE4)+COUNTIF(Year10Expected,"*60")&gt;0,COUNTIF(Year10Expected,$BE$4),"")</f>
        <v/>
      </c>
      <c r="AK31" s="1"/>
      <c r="AL31" s="1"/>
      <c r="AM31" s="1"/>
      <c r="AN31" s="1"/>
      <c r="AO31" s="1"/>
      <c r="AP31" s="1"/>
      <c r="AQ31" s="1"/>
      <c r="AR31" s="1"/>
      <c r="AS31" s="1"/>
      <c r="AT31" s="1"/>
      <c r="AU31" s="1"/>
      <c r="AV31" s="1"/>
      <c r="AW31" s="1"/>
      <c r="AX31" s="1" t="e">
        <f>LOOKUP(2,1/(H34:R34&lt;&gt;""),H$2:R$2)</f>
        <v>#N/A</v>
      </c>
      <c r="AY31" s="1"/>
      <c r="AZ31" s="1" t="e">
        <f>AX31</f>
        <v>#N/A</v>
      </c>
      <c r="BA31" s="1"/>
      <c r="BB31" s="1"/>
      <c r="BC31" s="1"/>
      <c r="BD31" s="1"/>
      <c r="BE31" s="1"/>
      <c r="BF31" s="1"/>
      <c r="BG31" s="1"/>
      <c r="BH31" s="1"/>
      <c r="BI31" s="233" t="s">
        <v>169</v>
      </c>
      <c r="BJ31" s="234">
        <f t="shared" ref="BJ31:BT31" si="12">COUNTIF(BJ3:BJ30,1)</f>
        <v>0</v>
      </c>
      <c r="BK31" s="234">
        <f t="shared" si="12"/>
        <v>0</v>
      </c>
      <c r="BL31" s="234">
        <f t="shared" si="12"/>
        <v>0</v>
      </c>
      <c r="BM31" s="234">
        <f t="shared" si="12"/>
        <v>0</v>
      </c>
      <c r="BN31" s="234">
        <f t="shared" si="12"/>
        <v>0</v>
      </c>
      <c r="BO31" s="234">
        <f t="shared" si="12"/>
        <v>0</v>
      </c>
      <c r="BP31" s="234">
        <f t="shared" si="12"/>
        <v>0</v>
      </c>
      <c r="BQ31" s="234">
        <f t="shared" si="12"/>
        <v>0</v>
      </c>
      <c r="BR31" s="234">
        <f t="shared" si="12"/>
        <v>0</v>
      </c>
      <c r="BS31" s="234">
        <f t="shared" si="12"/>
        <v>0</v>
      </c>
      <c r="BT31" s="234">
        <f t="shared" si="12"/>
        <v>0</v>
      </c>
      <c r="BU31" s="233" t="s">
        <v>169</v>
      </c>
      <c r="BV31" s="235">
        <f t="shared" ref="BV31:CE31" si="13">COUNTIF(BV3:BV30,1)</f>
        <v>0</v>
      </c>
      <c r="BW31" s="235">
        <f t="shared" si="13"/>
        <v>0</v>
      </c>
      <c r="BX31" s="235">
        <f t="shared" si="13"/>
        <v>0</v>
      </c>
      <c r="BY31" s="235">
        <f t="shared" si="13"/>
        <v>0</v>
      </c>
      <c r="BZ31" s="235">
        <f t="shared" si="13"/>
        <v>0</v>
      </c>
      <c r="CA31" s="235">
        <f t="shared" si="13"/>
        <v>0</v>
      </c>
      <c r="CB31" s="235">
        <f t="shared" si="13"/>
        <v>0</v>
      </c>
      <c r="CC31" s="235">
        <f t="shared" si="13"/>
        <v>0</v>
      </c>
      <c r="CD31" s="235">
        <f t="shared" si="13"/>
        <v>0</v>
      </c>
      <c r="CE31" s="235">
        <f t="shared" si="13"/>
        <v>0</v>
      </c>
      <c r="CF31" s="244" t="s">
        <v>274</v>
      </c>
      <c r="CG31" s="30">
        <f>COUNTIF(CG3:CG30,1.1)+COUNTIF(CG3:CG30,1)</f>
        <v>0</v>
      </c>
      <c r="CH31" s="30">
        <f>COUNTIF(CH3:CH30,1.1)+COUNTIF(CH3:CH30,1)</f>
        <v>0</v>
      </c>
      <c r="CI31" s="30">
        <f t="shared" ref="CI31:CP31" si="14">COUNTIF(CI3:CI30,1.1)+COUNTIF(CI3:CI30,1)</f>
        <v>0</v>
      </c>
      <c r="CJ31" s="30">
        <f t="shared" si="14"/>
        <v>0</v>
      </c>
      <c r="CK31" s="30">
        <f t="shared" si="14"/>
        <v>0</v>
      </c>
      <c r="CL31" s="30">
        <f t="shared" si="14"/>
        <v>0</v>
      </c>
      <c r="CM31" s="30">
        <f t="shared" si="14"/>
        <v>0</v>
      </c>
      <c r="CN31" s="30">
        <f t="shared" si="14"/>
        <v>0</v>
      </c>
      <c r="CO31" s="30">
        <f t="shared" si="14"/>
        <v>0</v>
      </c>
      <c r="CP31" s="30">
        <f t="shared" si="14"/>
        <v>0</v>
      </c>
      <c r="CQ31" s="236" t="s">
        <v>275</v>
      </c>
      <c r="CR31" s="237">
        <f>COUNTIF(CR3:CR30,"Achieved")</f>
        <v>0</v>
      </c>
      <c r="CS31" s="237">
        <f t="shared" ref="CS31:DA31" si="15">COUNTIF(CS3:CS30,"Achieved")</f>
        <v>0</v>
      </c>
      <c r="CT31" s="237">
        <f t="shared" si="15"/>
        <v>0</v>
      </c>
      <c r="CU31" s="237">
        <f t="shared" si="15"/>
        <v>0</v>
      </c>
      <c r="CV31" s="237">
        <f t="shared" si="15"/>
        <v>0</v>
      </c>
      <c r="CW31" s="237">
        <f t="shared" si="15"/>
        <v>0</v>
      </c>
      <c r="CX31" s="237">
        <f t="shared" si="15"/>
        <v>0</v>
      </c>
      <c r="CY31" s="237">
        <f>COUNTIF(CY3:CY30,"Achieved")</f>
        <v>0</v>
      </c>
      <c r="CZ31" s="237">
        <f t="shared" si="15"/>
        <v>0</v>
      </c>
      <c r="DA31" s="237">
        <f t="shared" si="15"/>
        <v>0</v>
      </c>
    </row>
    <row r="32" spans="2:105" s="8" customFormat="1" ht="13.9" customHeight="1" thickBot="1">
      <c r="B32" s="410" t="s">
        <v>170</v>
      </c>
      <c r="C32" s="411"/>
      <c r="D32" s="411"/>
      <c r="E32" s="411"/>
      <c r="F32" s="411"/>
      <c r="G32" s="412"/>
      <c r="H32" s="204" t="str">
        <f>IF(COUNTIF(Year0Range,BE5)+COUNTIF(Year0Range,BE4)+COUNTIF(Year0Range,"*60")&gt;0,COUNTIF(Year0Range,BE5),"")</f>
        <v/>
      </c>
      <c r="I32" s="205" t="str">
        <f>IF(COUNTIF(Year1Range,BE4)+COUNTIF(Year1Range,BE5)+COUNTIF(Year1Range,"*60")&gt;0,COUNTIF(Year1Range,BE5),"")</f>
        <v/>
      </c>
      <c r="J32" s="205" t="str">
        <f>IF(COUNTIF(Year2Range,BE5)+COUNTIF(Year2Range,BE4)+COUNTIF(Year2Range,"*60")&gt;0,COUNTIF(Year2Range,BE5),"")</f>
        <v/>
      </c>
      <c r="K32" s="205" t="str">
        <f>IF(COUNTIF(Year3Range,BE4)+COUNTIF(Year3Range,BE5)+COUNTIF(Year3Range,"*60")&gt;0,COUNTIF(Year3Range,BE5),"")</f>
        <v/>
      </c>
      <c r="L32" s="205" t="str">
        <f>IF(COUNTIF(Year4Range,BE4)+COUNTIF(Year4Range,BE5)+COUNTIF(Year4Range,"*60")&gt;0,COUNTIF(Year4Range,BE5),"")</f>
        <v/>
      </c>
      <c r="M32" s="205" t="str">
        <f>IF(COUNTIF(Year5Range,BE5)+COUNTIF(Year5Range,BE4)+COUNTIF(Year5Range,"*60")&gt;0,COUNTIF(Year5Range,BE5),"")</f>
        <v/>
      </c>
      <c r="N32" s="205" t="str">
        <f>IF(COUNTIF(Year6Range,BE4)+COUNTIF(Year6Range,BE5)+COUNTIF(Year6Range,"*60")&gt;0,COUNTIF(Year6Range,BE5),"")</f>
        <v/>
      </c>
      <c r="O32" s="205" t="str">
        <f>IF(COUNTIF(Year7Range,BE4)+COUNTIF(Year7Range,BE5)+COUNTIF(Year7Range,"*60")&gt;0,COUNTIF(Year7Range,BE5),"")</f>
        <v/>
      </c>
      <c r="P32" s="205" t="str">
        <f>IF(COUNTIF(Year8Range,BE4)+COUNTIF(Year8Range,BE5)+COUNTIF(Year8Range,"*60")&gt;0,COUNTIF(Year8Range,BE5),"")</f>
        <v/>
      </c>
      <c r="Q32" s="205" t="str">
        <f>IF(COUNTIF(Year9Range,BE4)+COUNTIF(Year9Range,BE5)+COUNTIF(Year9Range,"*60")&gt;0,COUNTIF(Year9Range,BE5),"")</f>
        <v/>
      </c>
      <c r="R32" s="205" t="str">
        <f>IF(COUNTIF(Year10Range,BE5)+COUNTIF(Year10Range,BE5)+COUNTIF(Year10Range,"*60")&gt;0,COUNTIF(Year10Range,BE5),"")</f>
        <v/>
      </c>
      <c r="S32" s="1"/>
      <c r="T32" s="1"/>
      <c r="U32" s="1"/>
      <c r="V32" s="1"/>
      <c r="W32" s="1"/>
      <c r="X32" s="1"/>
      <c r="Y32" s="204" t="str">
        <f>IF(COUNTIF(Year1Expected,BE5)+COUNTIF(Year1Expected,BE4)+COUNTIF(Year1Expected,"*60")&gt;0,COUNTIF(Year1Expected,$BE$5),"")</f>
        <v/>
      </c>
      <c r="Z32" s="204" t="str">
        <f>IF(COUNTIF(Year2Expected,$BE$5)+COUNTIF(Year2Expected,$BE$4)+COUNTIF(Year2Expected,"*60")&gt;0,COUNTIF(Year2Expected,$BE$5),"")</f>
        <v/>
      </c>
      <c r="AA32" s="204" t="str">
        <f>IF(COUNTIF(Year3Expected,BE5)+COUNTIF(Year3Expected,BE4)+COUNTIF(Year3Expected,"*60")&gt;0,COUNTIF(Year3Expected,$BE$5),"")</f>
        <v/>
      </c>
      <c r="AB32" s="204" t="str">
        <f>IF(COUNTIF(Year4Expected,BE5)+COUNTIF(Year4Expected,BE4)+COUNTIF(Year4Expected,"*60")&gt;0,COUNTIF(Year4Expected,$BE$5),"")</f>
        <v/>
      </c>
      <c r="AC32" s="204" t="str">
        <f>IF(COUNTIF(Year5Expected,BE5)+COUNTIF(Year5Expected,BE4)+COUNTIF(Year5Expected,"*60")&gt;0,COUNTIF(Year5Expected,$BE$5),"")</f>
        <v/>
      </c>
      <c r="AD32" s="204" t="str">
        <f>IF(COUNTIF(Year6Expected,BE5)+COUNTIF(Year6Expected,BE4)+COUNTIF(Year6Expected,"*60")&gt;0,COUNTIF(Year6Expected,$BE$5),"")</f>
        <v/>
      </c>
      <c r="AE32" s="204" t="str">
        <f>IF(COUNTIF(Year7Expected,BE5)+COUNTIF(Year7Expected,BE4)+COUNTIF(Year7Expected,"*60")&gt;0,COUNTIF(Year7Expected,$BE$5),"")</f>
        <v/>
      </c>
      <c r="AF32" s="204" t="str">
        <f>IF(COUNTIF(Year8Expected,BE5)+COUNTIF(Year8Expected,BE4)+COUNTIF(Year8Expected,"*60")&gt;0,COUNTIF(Year8Expected,$BE$5),"")</f>
        <v/>
      </c>
      <c r="AG32" s="204" t="str">
        <f>IF(COUNTIF(Year9Expected,BE5)+COUNTIF(Year9Expected,BE4)+COUNTIF(Year9Expected,"*60")&gt;0,COUNTIF(Year9Expected,$BE$5),"")</f>
        <v/>
      </c>
      <c r="AH32" s="204" t="str">
        <f>IF(COUNTIF(Year10Expected,BE5)+COUNTIF(Year10Expected,BE4)+COUNTIF(Year10Expected,"*60")&gt;0,COUNTIF(Year10Expected,$BE$5),"")</f>
        <v/>
      </c>
      <c r="AK32" s="1"/>
      <c r="AL32" s="1"/>
      <c r="AM32" s="1"/>
      <c r="AN32" s="1"/>
      <c r="AO32" s="1"/>
      <c r="AP32" s="1"/>
      <c r="AQ32" s="1"/>
      <c r="AR32" s="1"/>
      <c r="AS32" s="1"/>
      <c r="AT32" s="1"/>
      <c r="AU32" s="1"/>
      <c r="AV32" s="1"/>
      <c r="AW32" s="1"/>
      <c r="AX32" s="1"/>
      <c r="AY32" s="1"/>
      <c r="AZ32" s="1"/>
      <c r="BA32" s="1"/>
      <c r="BB32" s="1"/>
      <c r="BC32" s="1"/>
      <c r="BD32" s="1"/>
      <c r="BE32" s="1"/>
      <c r="BF32" s="1"/>
      <c r="BG32" s="1"/>
      <c r="BH32" s="1"/>
      <c r="BI32" s="233" t="s">
        <v>171</v>
      </c>
      <c r="BJ32" s="234">
        <f t="shared" ref="BJ32:BT32" si="16">COUNTIF(BJ3:BJ30,0.5)</f>
        <v>0</v>
      </c>
      <c r="BK32" s="234">
        <f t="shared" si="16"/>
        <v>0</v>
      </c>
      <c r="BL32" s="234">
        <f t="shared" si="16"/>
        <v>0</v>
      </c>
      <c r="BM32" s="234">
        <f t="shared" si="16"/>
        <v>0</v>
      </c>
      <c r="BN32" s="234">
        <f t="shared" si="16"/>
        <v>0</v>
      </c>
      <c r="BO32" s="234">
        <f t="shared" si="16"/>
        <v>0</v>
      </c>
      <c r="BP32" s="234">
        <f t="shared" si="16"/>
        <v>0</v>
      </c>
      <c r="BQ32" s="234">
        <f t="shared" si="16"/>
        <v>0</v>
      </c>
      <c r="BR32" s="234">
        <f t="shared" si="16"/>
        <v>0</v>
      </c>
      <c r="BS32" s="234">
        <f t="shared" si="16"/>
        <v>0</v>
      </c>
      <c r="BT32" s="234">
        <f t="shared" si="16"/>
        <v>0</v>
      </c>
      <c r="BU32" s="233" t="s">
        <v>171</v>
      </c>
      <c r="BV32" s="235">
        <f t="shared" ref="BV32:CE32" si="17">COUNTIF(BV3:BV30,0.5)</f>
        <v>0</v>
      </c>
      <c r="BW32" s="235">
        <f t="shared" si="17"/>
        <v>0</v>
      </c>
      <c r="BX32" s="235">
        <f t="shared" si="17"/>
        <v>0</v>
      </c>
      <c r="BY32" s="235">
        <f t="shared" si="17"/>
        <v>0</v>
      </c>
      <c r="BZ32" s="235">
        <f t="shared" si="17"/>
        <v>0</v>
      </c>
      <c r="CA32" s="235">
        <f t="shared" si="17"/>
        <v>0</v>
      </c>
      <c r="CB32" s="235">
        <f t="shared" si="17"/>
        <v>0</v>
      </c>
      <c r="CC32" s="235">
        <f t="shared" si="17"/>
        <v>0</v>
      </c>
      <c r="CD32" s="235">
        <f t="shared" si="17"/>
        <v>0</v>
      </c>
      <c r="CE32" s="235">
        <f t="shared" si="17"/>
        <v>0</v>
      </c>
      <c r="CF32" s="244" t="s">
        <v>276</v>
      </c>
      <c r="CG32" s="30" t="str" cm="1">
        <f t="array" ref="CG32">_xlfn.TEXTJOIN(", ", TRUE, IF((CG3:CG30=1.1) + (CG3:CG30=1), $CF$3:$CF$30, ""))</f>
        <v/>
      </c>
      <c r="CH32" s="30" t="str" cm="1">
        <f t="array" ref="CH32">_xlfn.TEXTJOIN(", ", TRUE, IF((CH3:CH30=1.1) + (CH3:CH30=1), $CF$3:$CF$30, ""))</f>
        <v/>
      </c>
      <c r="CI32" s="30" t="str" cm="1">
        <f t="array" ref="CI32">_xlfn.TEXTJOIN(", ", TRUE, IF((CI3:CI30=1.1) + (CI3:CI30=1), $CF$3:$CF$30, ""))</f>
        <v/>
      </c>
      <c r="CJ32" s="30" t="str" cm="1">
        <f t="array" ref="CJ32">_xlfn.TEXTJOIN(", ", TRUE, IF((CJ3:CJ30=1.1) + (CJ3:CJ30=1), $CF$3:$CF$30, ""))</f>
        <v/>
      </c>
      <c r="CK32" s="30" t="str" cm="1">
        <f t="array" ref="CK32">_xlfn.TEXTJOIN(", ", TRUE, IF((CK3:CK30=1.1) + (CK3:CK30=1), $CF$3:$CF$30, ""))</f>
        <v/>
      </c>
      <c r="CL32" s="30" t="str" cm="1">
        <f t="array" ref="CL32">_xlfn.TEXTJOIN(", ", TRUE, IF((CL3:CL30=1.1) + (CL3:CL30=1), $CF$3:$CF$30, ""))</f>
        <v/>
      </c>
      <c r="CM32" s="30" t="str" cm="1">
        <f t="array" ref="CM32">_xlfn.TEXTJOIN(", ", TRUE, IF((CM3:CM30=1.1) + (CM3:CM30=1), $CF$3:$CF$30, ""))</f>
        <v/>
      </c>
      <c r="CN32" s="30" t="str" cm="1">
        <f t="array" ref="CN32">_xlfn.TEXTJOIN(", ", TRUE, IF((CN3:CN30=1.1) + (CN3:CN30=1), $CF$3:$CF$30, ""))</f>
        <v/>
      </c>
      <c r="CO32" s="30" t="str" cm="1">
        <f t="array" ref="CO32">_xlfn.TEXTJOIN(", ", TRUE, IF((CO3:CO30=1.1) + (CO3:CO30=1), $CF$3:$CF$30, ""))</f>
        <v/>
      </c>
      <c r="CP32" s="30" t="str" cm="1">
        <f t="array" ref="CP32">_xlfn.TEXTJOIN(", ", TRUE, IF((CP3:CP30=1.1) + (CP3:CP30=1), $CF$3:$CF$30, ""))</f>
        <v/>
      </c>
      <c r="CQ32" s="236" t="s">
        <v>277</v>
      </c>
      <c r="CR32" s="237">
        <f>COUNTIF(CR3:CR30,"Not Achieved")</f>
        <v>0</v>
      </c>
      <c r="CS32" s="237">
        <f t="shared" ref="CS32:DA32" si="18">COUNTIF(CS3:CS30,"Not Achieved")</f>
        <v>0</v>
      </c>
      <c r="CT32" s="237">
        <f t="shared" si="18"/>
        <v>0</v>
      </c>
      <c r="CU32" s="237">
        <f t="shared" si="18"/>
        <v>0</v>
      </c>
      <c r="CV32" s="237">
        <f t="shared" si="18"/>
        <v>0</v>
      </c>
      <c r="CW32" s="237">
        <f t="shared" si="18"/>
        <v>0</v>
      </c>
      <c r="CX32" s="237">
        <f>COUNTIF(CX3:CX30,"Not Achieved")</f>
        <v>0</v>
      </c>
      <c r="CY32" s="237">
        <f t="shared" si="18"/>
        <v>0</v>
      </c>
      <c r="CZ32" s="237">
        <f t="shared" si="18"/>
        <v>0</v>
      </c>
      <c r="DA32" s="237">
        <f t="shared" si="18"/>
        <v>0</v>
      </c>
    </row>
    <row r="33" spans="2:105" ht="13.9" customHeight="1" thickBot="1">
      <c r="B33" s="410" t="s">
        <v>172</v>
      </c>
      <c r="C33" s="411"/>
      <c r="D33" s="411"/>
      <c r="E33" s="411"/>
      <c r="F33" s="411"/>
      <c r="G33" s="412"/>
      <c r="H33" s="204" t="str">
        <f>IF(COUNTIF(Year0Range,BE5)+COUNTIF(Year0Range,BE4)+COUNTIF(Year0Range,"*60")&gt;0,COUNTIF(Year0Range,"*60"),"")</f>
        <v/>
      </c>
      <c r="I33" s="205" t="str">
        <f>IF(COUNTIF(Year1Range,BE4)+COUNTIF(Year1Range,BE5)+COUNTIF(Year1Range,"*60")&gt;0,COUNTIF(Year1Range,"*60"),"")</f>
        <v/>
      </c>
      <c r="J33" s="205" t="str">
        <f>IF(COUNTIF(Year2Range,BE5)+COUNTIF(Year2Range,BE4)+COUNTIF(Year2Range,"*60")&gt;0,COUNTIF(Year2Range,"*60"),"")</f>
        <v/>
      </c>
      <c r="K33" s="205" t="str">
        <f>IF(COUNTIF(Year3Range,BE4)+COUNTIF(Year3Range,BE5)+COUNTIF(Year3Range,"*60")&gt;0,COUNTIF(Year3Range,"*60"),"")</f>
        <v/>
      </c>
      <c r="L33" s="205" t="str">
        <f>IF(COUNTIF(Year4Range,BE4)+COUNTIF(Year4Range,BE5)+COUNTIF(Year4Range,"*60")&gt;0,COUNTIF(Year4Range,"*60"),"")</f>
        <v/>
      </c>
      <c r="M33" s="205" t="str">
        <f>IF(COUNTIF(Year5Range,BE4)+COUNTIF(Year5Range,BE5)+COUNTIF(Year5Range,"*60")&gt;0,COUNTIF(Year5Range,"*60"),"")</f>
        <v/>
      </c>
      <c r="N33" s="205" t="str">
        <f>IF(COUNTIF(Year6Range,BE4)+COUNTIF(Year6Range,BE5)+COUNTIF(Year6Range,"*60")&gt;0,COUNTIF(Year6Range,"*60"),"")</f>
        <v/>
      </c>
      <c r="O33" s="205" t="str">
        <f>IF(COUNTIF(Year7Range,BE4)+COUNTIF(Year7Range,BE5)+COUNTIF(Year7Range,"*60")&gt;0,COUNTIF(Year7Range,"*60"),"")</f>
        <v/>
      </c>
      <c r="P33" s="205" t="str">
        <f>IF(COUNTIF(Year8Range,BE4)+COUNTIF(Year8Range,BE5)+COUNTIF(Year8Range,"*60")&gt;0,COUNTIF(Year8Range,"*60"),"")</f>
        <v/>
      </c>
      <c r="Q33" s="205" t="str">
        <f>IF(COUNTIF(Year9Range,BE4)+COUNTIF(Year9Range,BE5)+COUNTIF(Year9Range,"*60")&gt;0,COUNTIF(Year9Range,"*60"),"")</f>
        <v/>
      </c>
      <c r="R33" s="205" t="str">
        <f>IF(COUNTIF(Year10Range,BN4)+COUNTIF(Year10Range,BE5)+COUNTIF(Year10Range,"*60")&gt;0,COUNTIF(Year10Range,"*60"),"")</f>
        <v/>
      </c>
      <c r="Y33" s="204" t="str">
        <f>IF(COUNTIF(Year1Expected,BE5)+COUNTIF(Year1Expected,BE4)+COUNTIF(Year1Expected,"*60")&gt;0,COUNTIF(Year1Expected,"*60"),"")</f>
        <v/>
      </c>
      <c r="Z33" s="204" t="str">
        <f>IF(COUNTIF(Year2Expected,$BE$5)+COUNTIF(Year2Expected,$BE$4)+COUNTIF(Year2Expected,"*60")&gt;0,COUNTIF(Year2Expected,"*60"),"")</f>
        <v/>
      </c>
      <c r="AA33" s="204" t="str">
        <f>IF(COUNTIF(Year3Expected,BE5)+COUNTIF(Year3Expected,BE4)+COUNTIF(Year3Expected,"*60")&gt;0,COUNTIF(Year3Expected,"*60"),"")</f>
        <v/>
      </c>
      <c r="AB33" s="204" t="str">
        <f>IF(COUNTIF(Year4Expected,BE5)+COUNTIF(Year4Expected,BE4)+COUNTIF(Year4Expected,"*60")&gt;0,COUNTIF(Year4Expected,"*60"),"")</f>
        <v/>
      </c>
      <c r="AC33" s="204" t="str">
        <f>IF(COUNTIF(Year5Expected,BE5)+COUNTIF(Year5Expected,BE4)+COUNTIF(Year5Expected,"*60")&gt;0,COUNTIF(Year5Expected,"*60"),"")</f>
        <v/>
      </c>
      <c r="AD33" s="204" t="str">
        <f>IF(COUNTIF(Year6Expected,BE5)+COUNTIF(Year6Expected,BE4)+COUNTIF(Year6Expected,"*60")&gt;0,COUNTIF(Year6Expected,"*60"),"")</f>
        <v/>
      </c>
      <c r="AE33" s="204" t="str">
        <f>IF(COUNTIF(Year7Expected,BE5)+COUNTIF(Year7Expected,BE4)+COUNTIF(Year7Expected,"*60")&gt;0,COUNTIF(Year7Expected,"*60"),"")</f>
        <v/>
      </c>
      <c r="AF33" s="204" t="str">
        <f>IF(COUNTIF(Year8Expected,BE5)+COUNTIF(Year8Expected,BE4)+COUNTIF(Year8Expected,"*60")&gt;0,COUNTIF(Year8Expected,"*60"),"")</f>
        <v/>
      </c>
      <c r="AG33" s="204" t="str">
        <f>IF(COUNTIF(Year9Expected,BE5)+COUNTIF(Year9Expected,BE4)+COUNTIF(Year9Expected,"*60")&gt;0,COUNTIF(Year9Expected,"*60"),"")</f>
        <v/>
      </c>
      <c r="AH33" s="204" t="str">
        <f>IF(COUNTIF(Year10Expected,BE5)+COUNTIF(Year10Expected,BE4)+COUNTIF(Year10Expected,"*60")&gt;0,COUNTIF(Year10Expected,"*60"),"")</f>
        <v/>
      </c>
      <c r="BI33" s="233" t="s">
        <v>173</v>
      </c>
      <c r="BJ33" s="234">
        <f t="shared" ref="BJ33:BT33" si="19">COUNTIF(BJ3:BJ30,0)</f>
        <v>0</v>
      </c>
      <c r="BK33" s="234">
        <f t="shared" si="19"/>
        <v>0</v>
      </c>
      <c r="BL33" s="234">
        <f t="shared" si="19"/>
        <v>0</v>
      </c>
      <c r="BM33" s="234">
        <f t="shared" si="19"/>
        <v>0</v>
      </c>
      <c r="BN33" s="234">
        <f t="shared" si="19"/>
        <v>0</v>
      </c>
      <c r="BO33" s="234">
        <f t="shared" si="19"/>
        <v>0</v>
      </c>
      <c r="BP33" s="234">
        <f t="shared" si="19"/>
        <v>0</v>
      </c>
      <c r="BQ33" s="234">
        <f t="shared" si="19"/>
        <v>0</v>
      </c>
      <c r="BR33" s="234">
        <f t="shared" si="19"/>
        <v>0</v>
      </c>
      <c r="BS33" s="234">
        <f t="shared" si="19"/>
        <v>0</v>
      </c>
      <c r="BT33" s="234">
        <f t="shared" si="19"/>
        <v>0</v>
      </c>
      <c r="BU33" s="233" t="s">
        <v>173</v>
      </c>
      <c r="BV33" s="235">
        <f t="shared" ref="BV33:CE33" si="20">COUNTIF(BV3:BV30,0)</f>
        <v>0</v>
      </c>
      <c r="BW33" s="235">
        <f t="shared" si="20"/>
        <v>0</v>
      </c>
      <c r="BX33" s="235">
        <f t="shared" si="20"/>
        <v>0</v>
      </c>
      <c r="BY33" s="235">
        <f t="shared" si="20"/>
        <v>0</v>
      </c>
      <c r="BZ33" s="235">
        <f t="shared" si="20"/>
        <v>0</v>
      </c>
      <c r="CA33" s="235">
        <f t="shared" si="20"/>
        <v>0</v>
      </c>
      <c r="CB33" s="235">
        <f t="shared" si="20"/>
        <v>0</v>
      </c>
      <c r="CC33" s="235">
        <f t="shared" si="20"/>
        <v>0</v>
      </c>
      <c r="CD33" s="235">
        <f t="shared" si="20"/>
        <v>0</v>
      </c>
      <c r="CE33" s="235">
        <f t="shared" si="20"/>
        <v>0</v>
      </c>
      <c r="CF33" s="244" t="s">
        <v>278</v>
      </c>
      <c r="CG33" s="30" t="str" cm="1">
        <f t="array" ref="CG33">_xlfn.TEXTJOIN(", ", TRUE, IF((CG3:CG30=1.1) + (CG3:CG30=0.1),  $CF$3:$CF$30, ""))</f>
        <v/>
      </c>
      <c r="CH33" s="245" t="str" cm="1">
        <f t="array" ref="CH33">_xlfn.TEXTJOIN(", ", TRUE, IF((CH3:CH30=1.1) + (CH3:CH30=0.1),  $CF$3:$CF$30, ""))</f>
        <v/>
      </c>
      <c r="CI33" s="245" t="str" cm="1">
        <f t="array" ref="CI33">_xlfn.TEXTJOIN(", ", TRUE, IF((CI3:CI30=1.1) + (CI3:CI30=0.1),  $CF$3:$CF$30, ""))</f>
        <v/>
      </c>
      <c r="CJ33" s="245" t="str" cm="1">
        <f t="array" ref="CJ33">_xlfn.TEXTJOIN(", ", TRUE, IF((CJ3:CJ30=1.1) + (CJ3:CJ30=0.1),  $CF$3:$CF$30, ""))</f>
        <v/>
      </c>
      <c r="CK33" s="245" t="str" cm="1">
        <f t="array" ref="CK33">_xlfn.TEXTJOIN(", ", TRUE, IF((CK3:CK30=1.1) + (CK3:CK30=0.1),  $CF$3:$CF$30, ""))</f>
        <v/>
      </c>
      <c r="CL33" s="245" t="str" cm="1">
        <f t="array" ref="CL33">_xlfn.TEXTJOIN(", ", TRUE, IF((CL3:CL30=1.1) + (CL3:CL30=0.1),  $CF$3:$CF$30, ""))</f>
        <v/>
      </c>
      <c r="CM33" s="245" t="str" cm="1">
        <f t="array" ref="CM33">_xlfn.TEXTJOIN(", ", TRUE, IF((CM3:CM30=1.1) + (CM3:CM30=0.1),  $CF$3:$CF$30, ""))</f>
        <v/>
      </c>
      <c r="CN33" s="245" t="str" cm="1">
        <f t="array" ref="CN33">_xlfn.TEXTJOIN(", ", TRUE, IF((CN3:CN30=1.1) + (CN3:CN30=0.1),  $CF$3:$CF$30, ""))</f>
        <v/>
      </c>
      <c r="CO33" s="245" t="str" cm="1">
        <f t="array" ref="CO33">_xlfn.TEXTJOIN(", ", TRUE, IF((CO3:CO30=1.1) + (CO3:CO30=0.1),  $CF$3:$CF$30, ""))</f>
        <v/>
      </c>
      <c r="CP33" s="245" t="str" cm="1">
        <f t="array" ref="CP33">_xlfn.TEXTJOIN(", ", TRUE, IF((CP3:CP30=1.1) + (CP3:CP30=0.1),  $CF$3:$CF$30, ""))</f>
        <v/>
      </c>
      <c r="CQ33" s="238" t="s">
        <v>279</v>
      </c>
      <c r="CR33" s="237">
        <f>COUNTIF(CG3:CG30,1.1)+COUNTIF(CG3:CG30,0.1)</f>
        <v>0</v>
      </c>
      <c r="CS33" s="237">
        <f t="shared" ref="CS33:DA33" si="21">COUNTIF(CH3:CH30,1.1)+COUNTIF(CH3:CH30,0.1)</f>
        <v>0</v>
      </c>
      <c r="CT33" s="237">
        <f t="shared" si="21"/>
        <v>0</v>
      </c>
      <c r="CU33" s="237">
        <f t="shared" si="21"/>
        <v>0</v>
      </c>
      <c r="CV33" s="237">
        <f t="shared" si="21"/>
        <v>0</v>
      </c>
      <c r="CW33" s="237">
        <f t="shared" si="21"/>
        <v>0</v>
      </c>
      <c r="CX33" s="237">
        <f>COUNTIF(CM3:CM30,1.1)+COUNTIF(CM3:CM30,0.1)</f>
        <v>0</v>
      </c>
      <c r="CY33" s="237">
        <f t="shared" si="21"/>
        <v>0</v>
      </c>
      <c r="CZ33" s="237">
        <f t="shared" si="21"/>
        <v>0</v>
      </c>
      <c r="DA33" s="237">
        <f t="shared" si="21"/>
        <v>0</v>
      </c>
    </row>
    <row r="34" spans="2:105" ht="13.9" customHeight="1" thickBot="1">
      <c r="B34" s="353" t="s">
        <v>174</v>
      </c>
      <c r="C34" s="354"/>
      <c r="D34" s="354"/>
      <c r="E34" s="354"/>
      <c r="F34" s="355"/>
      <c r="G34" s="191"/>
      <c r="H34" s="40" t="str">
        <f t="shared" ref="H34:R34" si="22">IF(ISERROR(AVERAGE(BJ24:BJ30,BJ12:BJ23, BJ3:BJ11)),"",AVERAGE(BJ24:BJ30,BJ12:BJ23, BJ3:BJ11))</f>
        <v/>
      </c>
      <c r="I34" s="40" t="str">
        <f t="shared" si="22"/>
        <v/>
      </c>
      <c r="J34" s="40" t="str">
        <f t="shared" si="22"/>
        <v/>
      </c>
      <c r="K34" s="40" t="str">
        <f t="shared" si="22"/>
        <v/>
      </c>
      <c r="L34" s="40" t="str">
        <f t="shared" si="22"/>
        <v/>
      </c>
      <c r="M34" s="40" t="str">
        <f t="shared" si="22"/>
        <v/>
      </c>
      <c r="N34" s="40" t="str">
        <f t="shared" si="22"/>
        <v/>
      </c>
      <c r="O34" s="40" t="str">
        <f t="shared" si="22"/>
        <v/>
      </c>
      <c r="P34" s="40" t="str">
        <f t="shared" si="22"/>
        <v/>
      </c>
      <c r="Q34" s="40" t="str">
        <f t="shared" si="22"/>
        <v/>
      </c>
      <c r="R34" s="40" t="str">
        <f t="shared" si="22"/>
        <v/>
      </c>
      <c r="Y34" s="40" t="str">
        <f t="shared" ref="Y34:AH34" si="23">IF(ISERROR(AVERAGE(BV24:BV30,BV12:BV23, BV3:BV11)),"",AVERAGE(BV24:BV30,BV12:BV23, BV3:BV11))</f>
        <v/>
      </c>
      <c r="Z34" s="40" t="str">
        <f t="shared" si="23"/>
        <v/>
      </c>
      <c r="AA34" s="40" t="str">
        <f t="shared" si="23"/>
        <v/>
      </c>
      <c r="AB34" s="40" t="str">
        <f t="shared" si="23"/>
        <v/>
      </c>
      <c r="AC34" s="40" t="str">
        <f t="shared" si="23"/>
        <v/>
      </c>
      <c r="AD34" s="40" t="str">
        <f t="shared" si="23"/>
        <v/>
      </c>
      <c r="AE34" s="40" t="str">
        <f t="shared" si="23"/>
        <v/>
      </c>
      <c r="AF34" s="40" t="str">
        <f t="shared" si="23"/>
        <v/>
      </c>
      <c r="AG34" s="40" t="str">
        <f t="shared" si="23"/>
        <v/>
      </c>
      <c r="AH34" s="40" t="str">
        <f t="shared" si="23"/>
        <v/>
      </c>
      <c r="AI34" s="1"/>
      <c r="AJ34" s="1"/>
      <c r="AX34" s="33" t="s">
        <v>110</v>
      </c>
      <c r="AY34" s="34" t="s">
        <v>108</v>
      </c>
      <c r="AZ34" s="239" t="s">
        <v>116</v>
      </c>
      <c r="BA34" s="1" t="s">
        <v>175</v>
      </c>
      <c r="BB34" s="41"/>
      <c r="BC34" s="41"/>
      <c r="BD34" s="41"/>
      <c r="BE34" s="41"/>
      <c r="BG34" s="8"/>
      <c r="BH34" s="8"/>
      <c r="BI34" s="233" t="s">
        <v>174</v>
      </c>
      <c r="BJ34" s="240" t="str">
        <f>IF(ISERROR(AVERAGE(BJ24:BJ30,BJ12:BJ23,BJ3:BJ11)),"",(AVERAGE(BJ24:BJ30,BJ12:BJ23,BJ3:BJ11)))</f>
        <v/>
      </c>
      <c r="BK34" s="240" t="str">
        <f t="shared" ref="BK34:BT34" si="24">IF(ISERROR(AVERAGE(BK24:BK30,BK12:BK23,BK3:BK11)),"",(AVERAGE(BK24:BK30,BK12:BK23,BK3:BK11)))</f>
        <v/>
      </c>
      <c r="BL34" s="240" t="str">
        <f t="shared" si="24"/>
        <v/>
      </c>
      <c r="BM34" s="240" t="str">
        <f t="shared" si="24"/>
        <v/>
      </c>
      <c r="BN34" s="240" t="str">
        <f t="shared" si="24"/>
        <v/>
      </c>
      <c r="BO34" s="240" t="str">
        <f t="shared" si="24"/>
        <v/>
      </c>
      <c r="BP34" s="240" t="str">
        <f t="shared" si="24"/>
        <v/>
      </c>
      <c r="BQ34" s="240" t="str">
        <f t="shared" si="24"/>
        <v/>
      </c>
      <c r="BR34" s="240" t="str">
        <f t="shared" si="24"/>
        <v/>
      </c>
      <c r="BS34" s="240" t="str">
        <f t="shared" si="24"/>
        <v/>
      </c>
      <c r="BT34" s="240" t="str">
        <f t="shared" si="24"/>
        <v/>
      </c>
      <c r="BU34" s="233" t="s">
        <v>174</v>
      </c>
      <c r="BV34" s="240" t="str">
        <f>IF(ISERROR(AVERAGE(BV24:BV30,BV12:BV23,BV3:BV11)),"",(AVERAGE(BV24:BV30,BV12:BV23,BV3:BV11)))</f>
        <v/>
      </c>
      <c r="BW34" s="240" t="str">
        <f t="shared" ref="BW34:CE34" si="25">IF(ISERROR(AVERAGE(BW24:BW30,BW12:BW23,BW3:BW11)),"",(AVERAGE(BW24:BW30,BW12:BW23,BW3:BW11)))</f>
        <v/>
      </c>
      <c r="BX34" s="240" t="str">
        <f t="shared" si="25"/>
        <v/>
      </c>
      <c r="BY34" s="240" t="str">
        <f t="shared" si="25"/>
        <v/>
      </c>
      <c r="BZ34" s="240" t="str">
        <f t="shared" si="25"/>
        <v/>
      </c>
      <c r="CA34" s="240" t="str">
        <f t="shared" si="25"/>
        <v/>
      </c>
      <c r="CB34" s="240" t="str">
        <f t="shared" si="25"/>
        <v/>
      </c>
      <c r="CC34" s="240" t="str">
        <f t="shared" si="25"/>
        <v/>
      </c>
      <c r="CD34" s="240" t="str">
        <f>IF(ISERROR(AVERAGE(CD24:CD30,CD12:CD23,CD3:CD11)),"",(AVERAGE(CD24:CD30,CD12:CD23,CD3:CD11)))</f>
        <v/>
      </c>
      <c r="CE34" s="240" t="str">
        <f t="shared" si="25"/>
        <v/>
      </c>
      <c r="CF34" s="244" t="s">
        <v>275</v>
      </c>
      <c r="CG34" s="30" t="str" cm="1">
        <f t="array" ref="CG34">_xlfn.TEXTJOIN(", ", TRUE, IF(CR3:CR30="Achieved", $CF$3:$CF$30, ""))</f>
        <v/>
      </c>
      <c r="CH34" s="245" t="str" cm="1">
        <f t="array" ref="CH34">_xlfn.TEXTJOIN(", ", TRUE, IF(CS3:CS30="Achieved", $CF$3:$CF$30, ""))</f>
        <v/>
      </c>
      <c r="CI34" s="245" t="str" cm="1">
        <f t="array" ref="CI34">_xlfn.TEXTJOIN(", ", TRUE, IF(CT3:CT30="Achieved", $CF$3:$CF$30, ""))</f>
        <v/>
      </c>
      <c r="CJ34" s="245" t="str" cm="1">
        <f t="array" ref="CJ34">_xlfn.TEXTJOIN(", ", TRUE, IF(CU3:CU30="Achieved", $CF$3:$CF$30, ""))</f>
        <v/>
      </c>
      <c r="CK34" s="245" t="str" cm="1">
        <f t="array" ref="CK34">_xlfn.TEXTJOIN(", ", TRUE, IF(CV3:CV30="Achieved", $CF$3:$CF$30, ""))</f>
        <v/>
      </c>
      <c r="CL34" s="245" t="str" cm="1">
        <f t="array" ref="CL34">_xlfn.TEXTJOIN(", ", TRUE, IF(CW3:CW30="Achieved", $CF$3:$CF$30, ""))</f>
        <v/>
      </c>
      <c r="CM34" s="245" t="str" cm="1">
        <f t="array" ref="CM34">_xlfn.TEXTJOIN(", ", TRUE, IF(CX3:CX30="Achieved", $CF$3:$CF$30, ""))</f>
        <v/>
      </c>
      <c r="CN34" s="245" t="str" cm="1">
        <f t="array" ref="CN34">_xlfn.TEXTJOIN(", ", TRUE, IF(CY3:CY30="Achieved", $CF$3:$CF$30, ""))</f>
        <v/>
      </c>
      <c r="CO34" s="245" t="str" cm="1">
        <f t="array" ref="CO34">_xlfn.TEXTJOIN(", ", TRUE, IF(CZ3:CZ30="Achieved", $CF$3:$CF$30, ""))</f>
        <v/>
      </c>
      <c r="CP34" s="245" t="str" cm="1">
        <f t="array" ref="CP34">_xlfn.TEXTJOIN(", ", TRUE, IF(DA3:DA30="Achieved", $CF$3:$CF$30, ""))</f>
        <v/>
      </c>
      <c r="CQ34" s="238" t="s">
        <v>280</v>
      </c>
      <c r="CR34" s="241" t="str">
        <f t="shared" ref="CR34:DA34" si="26">IF(SUM(CR31:CR32)=0,"",CR31/SUM(CR31:CR32))</f>
        <v/>
      </c>
      <c r="CS34" s="241" t="str">
        <f t="shared" si="26"/>
        <v/>
      </c>
      <c r="CT34" s="241" t="str">
        <f t="shared" si="26"/>
        <v/>
      </c>
      <c r="CU34" s="241" t="str">
        <f t="shared" si="26"/>
        <v/>
      </c>
      <c r="CV34" s="241" t="str">
        <f t="shared" si="26"/>
        <v/>
      </c>
      <c r="CW34" s="241" t="str">
        <f t="shared" si="26"/>
        <v/>
      </c>
      <c r="CX34" s="241" t="str">
        <f t="shared" si="26"/>
        <v/>
      </c>
      <c r="CY34" s="241" t="str">
        <f t="shared" si="26"/>
        <v/>
      </c>
      <c r="CZ34" s="241" t="str">
        <f t="shared" si="26"/>
        <v/>
      </c>
      <c r="DA34" s="241" t="str">
        <f t="shared" si="26"/>
        <v/>
      </c>
    </row>
    <row r="35" spans="2:105" ht="13.9" customHeight="1" thickBot="1">
      <c r="B35" s="395" t="s">
        <v>281</v>
      </c>
      <c r="C35" s="396"/>
      <c r="D35" s="396"/>
      <c r="E35" s="396"/>
      <c r="F35" s="396"/>
      <c r="G35" s="397"/>
      <c r="H35" s="206"/>
      <c r="I35" s="206" t="str">
        <f>IF(I34="","",_xlfn.CONCAT(CG31," / ",CR31))</f>
        <v/>
      </c>
      <c r="J35" s="206" t="str">
        <f t="shared" ref="J35:R35" si="27">IF(J34="","",_xlfn.CONCAT(CH31," / ",CS31))</f>
        <v/>
      </c>
      <c r="K35" s="206" t="str">
        <f t="shared" si="27"/>
        <v/>
      </c>
      <c r="L35" s="206" t="str">
        <f t="shared" si="27"/>
        <v/>
      </c>
      <c r="M35" s="206" t="str">
        <f t="shared" si="27"/>
        <v/>
      </c>
      <c r="N35" s="204" t="str">
        <f t="shared" si="27"/>
        <v/>
      </c>
      <c r="O35" s="204" t="str">
        <f t="shared" si="27"/>
        <v/>
      </c>
      <c r="P35" s="204" t="str">
        <f t="shared" si="27"/>
        <v/>
      </c>
      <c r="Q35" s="204" t="str">
        <f t="shared" si="27"/>
        <v/>
      </c>
      <c r="R35" s="204" t="str">
        <f t="shared" si="27"/>
        <v/>
      </c>
      <c r="AA35" s="44"/>
      <c r="AD35" s="44"/>
      <c r="AE35" s="44"/>
      <c r="AF35" s="44"/>
      <c r="AG35" s="44"/>
      <c r="AH35" s="44"/>
      <c r="AI35" s="44"/>
      <c r="AJ35" s="44"/>
      <c r="AW35" s="49" t="s">
        <v>178</v>
      </c>
      <c r="AX35" s="50">
        <f>COUNTIF(AY3:AY11,BF4)</f>
        <v>0</v>
      </c>
      <c r="AY35" s="50">
        <f>VALUE(COUNTIF(AY3:AY11,BF5))</f>
        <v>0</v>
      </c>
      <c r="AZ35" s="50">
        <f>VALUE(COUNTIF(AY3:AY11,0))</f>
        <v>0</v>
      </c>
      <c r="BA35" s="50" t="e">
        <f>AVERAGEIF(AY3:AY11,"&gt;=0")</f>
        <v>#DIV/0!</v>
      </c>
      <c r="BI35" s="233" t="s">
        <v>176</v>
      </c>
      <c r="BJ35" s="230" t="str">
        <f>IF(ISERROR(AVERAGE(BJ3:BJ11)),"",(AVERAGE(BJ3:BJ11)))</f>
        <v/>
      </c>
      <c r="BK35" s="230" t="str">
        <f t="shared" ref="BK35:BT35" si="28">IF(ISERROR(AVERAGE(BK3:BK11)),"",(AVERAGE(BK3:BK11)))</f>
        <v/>
      </c>
      <c r="BL35" s="230" t="str">
        <f t="shared" si="28"/>
        <v/>
      </c>
      <c r="BM35" s="230" t="str">
        <f t="shared" si="28"/>
        <v/>
      </c>
      <c r="BN35" s="230" t="str">
        <f t="shared" si="28"/>
        <v/>
      </c>
      <c r="BO35" s="230" t="str">
        <f t="shared" si="28"/>
        <v/>
      </c>
      <c r="BP35" s="230" t="str">
        <f t="shared" si="28"/>
        <v/>
      </c>
      <c r="BQ35" s="230" t="str">
        <f t="shared" si="28"/>
        <v/>
      </c>
      <c r="BR35" s="230" t="str">
        <f t="shared" si="28"/>
        <v/>
      </c>
      <c r="BS35" s="230" t="str">
        <f t="shared" si="28"/>
        <v/>
      </c>
      <c r="BT35" s="230" t="str">
        <f t="shared" si="28"/>
        <v/>
      </c>
      <c r="BU35" s="233" t="s">
        <v>176</v>
      </c>
      <c r="BV35" s="230" t="str">
        <f>IF(ISERROR(AVERAGE(BV3:BV11)),"",(AVERAGE(BV3:BV11)))</f>
        <v/>
      </c>
      <c r="BW35" s="230" t="str">
        <f t="shared" ref="BW35:CE35" si="29">IF(ISERROR(AVERAGE(BW3:BW11)),"",(AVERAGE(BW3:BW11)))</f>
        <v/>
      </c>
      <c r="BX35" s="230" t="str">
        <f t="shared" si="29"/>
        <v/>
      </c>
      <c r="BY35" s="230" t="str">
        <f t="shared" si="29"/>
        <v/>
      </c>
      <c r="BZ35" s="230" t="str">
        <f t="shared" si="29"/>
        <v/>
      </c>
      <c r="CA35" s="230" t="str">
        <f t="shared" si="29"/>
        <v/>
      </c>
      <c r="CB35" s="230" t="str">
        <f t="shared" si="29"/>
        <v/>
      </c>
      <c r="CC35" s="230" t="str">
        <f t="shared" si="29"/>
        <v/>
      </c>
      <c r="CD35" s="230" t="str">
        <f t="shared" si="29"/>
        <v/>
      </c>
      <c r="CE35" s="230" t="str">
        <f t="shared" si="29"/>
        <v/>
      </c>
      <c r="CG35"/>
      <c r="CJ35" s="1"/>
      <c r="CL35" s="1"/>
      <c r="CN35" s="1"/>
      <c r="CQ35" s="238" t="s">
        <v>282</v>
      </c>
      <c r="CR35" s="1" t="str">
        <f t="shared" ref="CR35:DA35" si="30">IF(CR34="","ADEQUATE",IF(CR34&gt;0.5,"ADEQUATE",IF(BK34&gt;=BV34,"ADEQUATE","INADEQUATE")))</f>
        <v>ADEQUATE</v>
      </c>
      <c r="CS35" s="1" t="str">
        <f t="shared" si="30"/>
        <v>ADEQUATE</v>
      </c>
      <c r="CT35" s="1" t="str">
        <f t="shared" si="30"/>
        <v>ADEQUATE</v>
      </c>
      <c r="CU35" s="1" t="str">
        <f t="shared" si="30"/>
        <v>ADEQUATE</v>
      </c>
      <c r="CV35" s="1" t="str">
        <f t="shared" si="30"/>
        <v>ADEQUATE</v>
      </c>
      <c r="CW35" s="1" t="str">
        <f t="shared" si="30"/>
        <v>ADEQUATE</v>
      </c>
      <c r="CX35" s="1" t="str">
        <f t="shared" si="30"/>
        <v>ADEQUATE</v>
      </c>
      <c r="CY35" s="1" t="str">
        <f t="shared" si="30"/>
        <v>ADEQUATE</v>
      </c>
      <c r="CZ35" s="1" t="str">
        <f t="shared" si="30"/>
        <v>ADEQUATE</v>
      </c>
      <c r="DA35" s="1" t="str">
        <f t="shared" si="30"/>
        <v>ADEQUATE</v>
      </c>
    </row>
    <row r="36" spans="2:105" ht="13.9" customHeight="1" thickBot="1">
      <c r="B36" s="392" t="s">
        <v>283</v>
      </c>
      <c r="C36" s="390"/>
      <c r="D36" s="390"/>
      <c r="E36" s="390"/>
      <c r="F36" s="390"/>
      <c r="G36" s="391"/>
      <c r="H36" s="207"/>
      <c r="I36" s="207" t="str">
        <f>IF(I34="","",IF(I37="Yes",CR35,"N/A"))</f>
        <v/>
      </c>
      <c r="J36" s="207" t="str">
        <f t="shared" ref="J36:R36" si="31">IF(J34="","",IF(J37="Yes",CS35,"N/A"))</f>
        <v/>
      </c>
      <c r="K36" s="207" t="str">
        <f t="shared" si="31"/>
        <v/>
      </c>
      <c r="L36" s="207" t="str">
        <f t="shared" si="31"/>
        <v/>
      </c>
      <c r="M36" s="207" t="str">
        <f t="shared" si="31"/>
        <v/>
      </c>
      <c r="N36" s="207" t="str">
        <f t="shared" si="31"/>
        <v/>
      </c>
      <c r="O36" s="207" t="str">
        <f t="shared" si="31"/>
        <v/>
      </c>
      <c r="P36" s="207" t="str">
        <f t="shared" si="31"/>
        <v/>
      </c>
      <c r="Q36" s="207" t="str">
        <f t="shared" si="31"/>
        <v/>
      </c>
      <c r="R36" s="207" t="str">
        <f t="shared" si="31"/>
        <v/>
      </c>
      <c r="AA36" s="44"/>
      <c r="AD36" s="44"/>
      <c r="AE36" s="44"/>
      <c r="AF36" s="44"/>
      <c r="AG36" s="44"/>
      <c r="AH36" s="44"/>
      <c r="AI36" s="44"/>
      <c r="AJ36" s="44"/>
      <c r="AW36" s="49" t="s">
        <v>180</v>
      </c>
      <c r="AX36" s="50">
        <f>COUNTIF(AY12:AY23,BF4)</f>
        <v>0</v>
      </c>
      <c r="AY36" s="50">
        <f>VALUE(COUNTIF(AY12:AY23,BF5))</f>
        <v>0</v>
      </c>
      <c r="AZ36" s="50">
        <f>VALUE(COUNTIF(AY12:AY23,0))</f>
        <v>0</v>
      </c>
      <c r="BA36" s="50" t="e">
        <f>AVERAGEIF(AY12:AY23,"&gt;=0")</f>
        <v>#DIV/0!</v>
      </c>
      <c r="BI36" s="29" t="s">
        <v>179</v>
      </c>
      <c r="BJ36" s="242" t="str">
        <f>IF(ISERROR(AVERAGE(BJ12:BJ23)),"",(AVERAGE(BJ12:BJ23)))</f>
        <v/>
      </c>
      <c r="BK36" s="242" t="str">
        <f t="shared" ref="BK36:BT36" si="32">IF(ISERROR(AVERAGE(BK12:BK23)),"",(AVERAGE(BK12:BK23)))</f>
        <v/>
      </c>
      <c r="BL36" s="242" t="str">
        <f t="shared" si="32"/>
        <v/>
      </c>
      <c r="BM36" s="242" t="str">
        <f t="shared" si="32"/>
        <v/>
      </c>
      <c r="BN36" s="242" t="str">
        <f t="shared" si="32"/>
        <v/>
      </c>
      <c r="BO36" s="242" t="str">
        <f t="shared" si="32"/>
        <v/>
      </c>
      <c r="BP36" s="242" t="str">
        <f t="shared" si="32"/>
        <v/>
      </c>
      <c r="BQ36" s="242" t="str">
        <f t="shared" si="32"/>
        <v/>
      </c>
      <c r="BR36" s="242" t="str">
        <f t="shared" si="32"/>
        <v/>
      </c>
      <c r="BS36" s="242" t="str">
        <f t="shared" si="32"/>
        <v/>
      </c>
      <c r="BT36" s="242" t="str">
        <f t="shared" si="32"/>
        <v/>
      </c>
      <c r="BU36" s="29" t="s">
        <v>179</v>
      </c>
      <c r="BV36" s="242" t="str">
        <f>IF(ISERROR(AVERAGE(BV12:BV23)),"",(AVERAGE(BV12:BV23)))</f>
        <v/>
      </c>
      <c r="BW36" s="242" t="str">
        <f t="shared" ref="BW36:CE36" si="33">IF(ISERROR(AVERAGE(BW12:BW23)),"",(AVERAGE(BW12:BW23)))</f>
        <v/>
      </c>
      <c r="BX36" s="242" t="str">
        <f t="shared" si="33"/>
        <v/>
      </c>
      <c r="BY36" s="242" t="str">
        <f t="shared" si="33"/>
        <v/>
      </c>
      <c r="BZ36" s="242" t="str">
        <f t="shared" si="33"/>
        <v/>
      </c>
      <c r="CA36" s="242" t="str">
        <f t="shared" si="33"/>
        <v/>
      </c>
      <c r="CB36" s="242" t="str">
        <f t="shared" si="33"/>
        <v/>
      </c>
      <c r="CC36" s="242" t="str">
        <f t="shared" si="33"/>
        <v/>
      </c>
      <c r="CD36" s="242" t="str">
        <f t="shared" si="33"/>
        <v/>
      </c>
      <c r="CE36" s="242" t="str">
        <f t="shared" si="33"/>
        <v/>
      </c>
      <c r="CJ36" s="1"/>
      <c r="CL36" s="1"/>
      <c r="CN36" s="1"/>
      <c r="CQ36" s="1" t="s">
        <v>284</v>
      </c>
      <c r="CR36" s="1" t="str">
        <f t="shared" ref="CR36:DA36" si="34">IF(CR33&gt;0,"New IAP","No")</f>
        <v>No</v>
      </c>
      <c r="CS36" s="1" t="str">
        <f t="shared" si="34"/>
        <v>No</v>
      </c>
      <c r="CT36" s="1" t="str">
        <f t="shared" si="34"/>
        <v>No</v>
      </c>
      <c r="CU36" s="1" t="str">
        <f t="shared" si="34"/>
        <v>No</v>
      </c>
      <c r="CV36" s="1" t="str">
        <f t="shared" si="34"/>
        <v>No</v>
      </c>
      <c r="CW36" s="1" t="str">
        <f t="shared" si="34"/>
        <v>No</v>
      </c>
      <c r="CX36" s="1" t="str">
        <f t="shared" si="34"/>
        <v>No</v>
      </c>
      <c r="CY36" s="1" t="str">
        <f t="shared" si="34"/>
        <v>No</v>
      </c>
      <c r="CZ36" s="1" t="str">
        <f t="shared" si="34"/>
        <v>No</v>
      </c>
      <c r="DA36" s="1" t="str">
        <f t="shared" si="34"/>
        <v>No</v>
      </c>
    </row>
    <row r="37" spans="2:105" ht="13.9" customHeight="1" thickBot="1">
      <c r="B37" s="395" t="s">
        <v>285</v>
      </c>
      <c r="C37" s="396"/>
      <c r="D37" s="396"/>
      <c r="E37" s="396"/>
      <c r="F37" s="396"/>
      <c r="G37" s="397"/>
      <c r="H37" s="208"/>
      <c r="I37" s="209" t="s">
        <v>109</v>
      </c>
      <c r="J37" s="209" t="s">
        <v>109</v>
      </c>
      <c r="K37" s="209" t="s">
        <v>109</v>
      </c>
      <c r="L37" s="209" t="s">
        <v>109</v>
      </c>
      <c r="M37" s="209" t="s">
        <v>109</v>
      </c>
      <c r="N37" s="209" t="s">
        <v>109</v>
      </c>
      <c r="O37" s="209" t="s">
        <v>109</v>
      </c>
      <c r="P37" s="209" t="s">
        <v>109</v>
      </c>
      <c r="Q37" s="209" t="s">
        <v>109</v>
      </c>
      <c r="R37" s="209" t="s">
        <v>109</v>
      </c>
      <c r="AA37" s="44"/>
      <c r="AD37" s="44"/>
      <c r="AE37" s="44"/>
      <c r="AF37" s="44"/>
      <c r="AG37" s="44"/>
      <c r="AH37" s="44"/>
      <c r="AI37" s="44"/>
      <c r="AJ37" s="44"/>
      <c r="AW37" s="49" t="s">
        <v>183</v>
      </c>
      <c r="AX37" s="50">
        <f>COUNTIF(AY24:AY30,BF4)</f>
        <v>0</v>
      </c>
      <c r="AY37" s="50">
        <f>COUNTIF(AY24:AY30,BF5)</f>
        <v>0</v>
      </c>
      <c r="AZ37" s="50">
        <f>VALUE(COUNTIF(AY24:AY30,0))</f>
        <v>0</v>
      </c>
      <c r="BA37" s="50" t="e">
        <f>AVERAGEIF(AY24:AY30,"&gt;=0")</f>
        <v>#DIV/0!</v>
      </c>
      <c r="BI37" s="29" t="s">
        <v>181</v>
      </c>
      <c r="BJ37" s="243" t="str">
        <f>IF(ISERROR(AVERAGE(BJ24:BJ30)),"",(AVERAGE(BJ24:BJ30)))</f>
        <v/>
      </c>
      <c r="BK37" s="243" t="str">
        <f t="shared" ref="BK37:BT37" si="35">IF(ISERROR(AVERAGE(BK24:BK30)),"",(AVERAGE(BK24:BK30)))</f>
        <v/>
      </c>
      <c r="BL37" s="243" t="str">
        <f t="shared" si="35"/>
        <v/>
      </c>
      <c r="BM37" s="243" t="str">
        <f t="shared" si="35"/>
        <v/>
      </c>
      <c r="BN37" s="243" t="str">
        <f t="shared" si="35"/>
        <v/>
      </c>
      <c r="BO37" s="243" t="str">
        <f t="shared" si="35"/>
        <v/>
      </c>
      <c r="BP37" s="243" t="str">
        <f t="shared" si="35"/>
        <v/>
      </c>
      <c r="BQ37" s="243" t="str">
        <f t="shared" si="35"/>
        <v/>
      </c>
      <c r="BR37" s="243" t="str">
        <f t="shared" si="35"/>
        <v/>
      </c>
      <c r="BS37" s="243" t="str">
        <f t="shared" si="35"/>
        <v/>
      </c>
      <c r="BT37" s="243" t="str">
        <f t="shared" si="35"/>
        <v/>
      </c>
      <c r="BU37" s="29" t="s">
        <v>181</v>
      </c>
      <c r="BV37" s="243" t="str">
        <f>IF(ISERROR(AVERAGE(BV24:BV30)),"",(AVERAGE(BV24:BV30)))</f>
        <v/>
      </c>
      <c r="BW37" s="243" t="str">
        <f t="shared" ref="BW37:CD37" si="36">IF(ISERROR(AVERAGE(BW24:BW30)),"",(AVERAGE(BW24:BW30)))</f>
        <v/>
      </c>
      <c r="BX37" s="243" t="str">
        <f t="shared" si="36"/>
        <v/>
      </c>
      <c r="BY37" s="243" t="str">
        <f t="shared" si="36"/>
        <v/>
      </c>
      <c r="BZ37" s="243" t="str">
        <f t="shared" si="36"/>
        <v/>
      </c>
      <c r="CA37" s="243" t="str">
        <f t="shared" si="36"/>
        <v/>
      </c>
      <c r="CB37" s="243" t="str">
        <f t="shared" si="36"/>
        <v/>
      </c>
      <c r="CC37" s="243" t="str">
        <f t="shared" si="36"/>
        <v/>
      </c>
      <c r="CD37" s="243" t="str">
        <f t="shared" si="36"/>
        <v/>
      </c>
      <c r="CE37" s="243" t="str">
        <f>IF(ISERROR(AVERAGE(CE24:CE30)),"",(AVERAGE(CE24:CE30)))</f>
        <v/>
      </c>
    </row>
    <row r="38" spans="2:105" ht="13.9" customHeight="1" thickBot="1">
      <c r="B38" s="395" t="s">
        <v>286</v>
      </c>
      <c r="C38" s="396"/>
      <c r="D38" s="396"/>
      <c r="E38" s="396"/>
      <c r="F38" s="396"/>
      <c r="G38" s="397"/>
      <c r="H38" s="210"/>
      <c r="I38" s="211" t="str">
        <f>IF(COUNTIF(Year1Range,$BE$5)+COUNTIF(Year1Range,$BE$4)+COUNTIF(Year1Range,"*60")&gt;0,CR36,"")</f>
        <v/>
      </c>
      <c r="J38" s="211" t="str">
        <f>IF(COUNTIF(Year2Range,$BE$5)+COUNTIF(Year2Range,$BE$4)+COUNTIF(Year2Range,"*60")&gt;0,CS36,"")</f>
        <v/>
      </c>
      <c r="K38" s="211" t="str">
        <f>IF(COUNTIF(Year3Range,$BE$5)+COUNTIF(Year3Range,$BE$4)+COUNTIF(Year3Range,"*60")&gt;0,CT36,"")</f>
        <v/>
      </c>
      <c r="L38" s="211" t="str">
        <f>IF(COUNTIF(Year4Range,$BE$5)+COUNTIF(Year4Range,$BE$4)+COUNTIF(Year4Range,"*60")&gt;0,CU36,"")</f>
        <v/>
      </c>
      <c r="M38" s="211" t="str">
        <f>IF(COUNTIF(Year5Range,$BE$5)+COUNTIF(Year5Range,$BE$4)+COUNTIF(Year5Range,"*60")&gt;0,CV36,"")</f>
        <v/>
      </c>
      <c r="N38" s="212" t="str">
        <f>IF(COUNTIF(Year6Range,$BE$5)+COUNTIF(Year6Range,$BE$4)+COUNTIF(Year6Range,"*60")&gt;0,CW36,"")</f>
        <v/>
      </c>
      <c r="O38" s="212" t="str">
        <f>IF(COUNTIF(Year7Range,$BE$5)+COUNTIF(Year7Range,$BE$4)+COUNTIF(Year7Range,"*60")&gt;0,CX36,"")</f>
        <v/>
      </c>
      <c r="P38" s="212" t="str">
        <f>IF(COUNTIF(Year8Range,$BE$5)+COUNTIF(Year8Range,$BE$4)+COUNTIF(Year8Range,"*60")&gt;0,CY36,"")</f>
        <v/>
      </c>
      <c r="Q38" s="212" t="str">
        <f>IF(COUNTIF(Year9Range,$BE$5)+COUNTIF(Year9Range,$BE$4)+COUNTIF(Year9Range,"*60")&gt;0,CZ36,"")</f>
        <v/>
      </c>
      <c r="R38" s="212" t="str">
        <f>IF(COUNTIF(Year10Range,$BE$5)+COUNTIF(Year10Range,$BE$4)+COUNTIF(Year10Range,"*60")&gt;0,DA36,"")</f>
        <v/>
      </c>
      <c r="AA38" s="44"/>
      <c r="AD38" s="44"/>
      <c r="AE38" s="44"/>
      <c r="AF38" s="44"/>
      <c r="AG38" s="44"/>
      <c r="AH38" s="44"/>
      <c r="AI38" s="44"/>
      <c r="AJ38" s="44"/>
      <c r="AW38" s="1" t="s">
        <v>184</v>
      </c>
      <c r="AX38" s="50">
        <f>VALUE(SUM(AX35:AX37))</f>
        <v>0</v>
      </c>
      <c r="AY38" s="50">
        <f>VALUE(SUM(AY35:AY37))</f>
        <v>0</v>
      </c>
      <c r="AZ38" s="50">
        <f>VALUE(SUM(AZ35:AZ37))</f>
        <v>0</v>
      </c>
      <c r="BA38" s="50" t="e">
        <f>AVERAGEIF(AY3:AY30,"&gt;=0")</f>
        <v>#DIV/0!</v>
      </c>
      <c r="BL38" s="1"/>
      <c r="BM38" s="1"/>
      <c r="BN38" s="1"/>
      <c r="BO38" s="1"/>
      <c r="BP38" s="1"/>
      <c r="BQ38" s="1"/>
      <c r="BR38" s="1"/>
      <c r="BS38" s="1"/>
      <c r="BT38" s="1"/>
      <c r="BU38" s="1"/>
      <c r="BV38" s="1"/>
      <c r="BW38" s="1"/>
      <c r="BX38" s="1"/>
      <c r="BY38" s="1"/>
      <c r="BZ38" s="1"/>
      <c r="CA38" s="1"/>
      <c r="CB38" s="1"/>
      <c r="CC38" s="1"/>
      <c r="CD38" s="1"/>
      <c r="CE38" s="1"/>
    </row>
    <row r="39" spans="2:105" ht="13.9" customHeight="1" thickBot="1">
      <c r="AA39" s="44"/>
      <c r="AD39" s="44"/>
      <c r="AE39" s="44"/>
      <c r="AF39" s="44"/>
      <c r="AG39" s="44"/>
      <c r="AH39" s="44"/>
      <c r="AI39" s="44"/>
      <c r="AJ39" s="44"/>
      <c r="AW39" s="49" t="s">
        <v>185</v>
      </c>
      <c r="BA39" s="50" t="str">
        <f>IF(ISERROR(AVERAGE(AY24:AY30,AY9:AY23,AY3:AY8)),"",(AVERAGE(AY24:AY30,AY9:AY23,AY3:AY8)))</f>
        <v/>
      </c>
      <c r="BL39" s="1"/>
      <c r="BM39" s="1"/>
      <c r="BN39" s="1"/>
      <c r="BO39" s="1"/>
      <c r="BP39" s="1"/>
      <c r="BQ39" s="1"/>
      <c r="BR39" s="1"/>
      <c r="BS39" s="1"/>
      <c r="BT39" s="1"/>
      <c r="BU39" s="1"/>
      <c r="BV39" s="1"/>
      <c r="BW39" s="1"/>
      <c r="BX39" s="1"/>
      <c r="BY39" s="1"/>
      <c r="BZ39" s="1"/>
      <c r="CA39" s="1"/>
      <c r="CB39" s="1"/>
      <c r="CC39" s="1"/>
      <c r="CD39" s="1"/>
      <c r="CE39" s="1"/>
    </row>
    <row r="40" spans="2:105" ht="13.9" customHeight="1" thickBot="1">
      <c r="B40" s="213"/>
      <c r="C40" s="390" t="s">
        <v>287</v>
      </c>
      <c r="D40" s="390"/>
      <c r="E40" s="390"/>
      <c r="F40" s="391"/>
      <c r="G40" s="392" t="s">
        <v>288</v>
      </c>
      <c r="H40" s="390"/>
      <c r="I40" s="390"/>
      <c r="J40" s="391"/>
      <c r="K40" s="392" t="s">
        <v>289</v>
      </c>
      <c r="L40" s="390"/>
      <c r="M40" s="391"/>
      <c r="N40" s="1"/>
      <c r="O40" s="1"/>
      <c r="P40" s="1"/>
      <c r="AA40" s="44"/>
      <c r="AD40" s="44"/>
      <c r="AE40" s="44"/>
      <c r="AF40" s="44"/>
      <c r="AG40" s="44"/>
      <c r="AH40" s="44"/>
      <c r="AI40" s="44"/>
      <c r="AJ40" s="44"/>
      <c r="AX40" s="33" t="s">
        <v>110</v>
      </c>
      <c r="AY40" s="34" t="s">
        <v>108</v>
      </c>
      <c r="AZ40" s="239" t="s">
        <v>116</v>
      </c>
      <c r="BA40" s="1" t="s">
        <v>175</v>
      </c>
      <c r="BL40" s="1"/>
      <c r="BM40" s="1"/>
      <c r="BN40" s="1"/>
      <c r="BO40" s="1"/>
      <c r="BP40" s="1"/>
      <c r="BQ40" s="1"/>
      <c r="BR40" s="1"/>
      <c r="BS40" s="1"/>
      <c r="BT40" s="1"/>
      <c r="BU40" s="1"/>
      <c r="BV40" s="1"/>
      <c r="BW40" s="1"/>
      <c r="BX40" s="1"/>
      <c r="BY40" s="1"/>
      <c r="BZ40" s="1"/>
      <c r="CA40" s="1"/>
      <c r="CB40" s="1"/>
      <c r="CC40" s="1"/>
      <c r="CD40" s="1"/>
      <c r="CE40" s="1"/>
    </row>
    <row r="41" spans="2:105" ht="28.15" customHeight="1" thickBot="1">
      <c r="B41" s="214" t="s">
        <v>86</v>
      </c>
      <c r="C41" s="393" t="str">
        <f>CG32</f>
        <v/>
      </c>
      <c r="D41" s="394"/>
      <c r="E41" s="394"/>
      <c r="F41" s="394"/>
      <c r="G41" s="394" t="str">
        <f>CG34</f>
        <v/>
      </c>
      <c r="H41" s="394"/>
      <c r="I41" s="394"/>
      <c r="J41" s="394"/>
      <c r="K41" s="394" t="str">
        <f>CG33</f>
        <v/>
      </c>
      <c r="L41" s="394"/>
      <c r="M41" s="394"/>
      <c r="N41" s="1"/>
      <c r="O41" s="1"/>
      <c r="P41" s="1"/>
      <c r="AA41" s="44"/>
      <c r="AD41" s="44"/>
      <c r="AE41" s="44"/>
      <c r="AF41" s="44"/>
      <c r="AG41" s="44"/>
      <c r="AH41" s="44"/>
      <c r="AI41" s="44"/>
      <c r="AJ41" s="44"/>
      <c r="AW41" s="49" t="s">
        <v>187</v>
      </c>
      <c r="AX41" s="50">
        <f>COUNTIF(BA3:BA11,BF4)</f>
        <v>0</v>
      </c>
      <c r="AY41" s="50">
        <f>COUNTIF(BA3:BA11,BF5)</f>
        <v>0</v>
      </c>
      <c r="AZ41" s="50">
        <f>COUNTIF(BA3:BA11,0)</f>
        <v>0</v>
      </c>
      <c r="BA41" s="50" t="e">
        <f>AVERAGEIF(BA3:BA11,"&gt;=0")</f>
        <v>#DIV/0!</v>
      </c>
      <c r="BL41" s="1"/>
      <c r="BM41" s="1"/>
      <c r="BN41" s="1"/>
      <c r="BO41" s="1"/>
      <c r="BP41" s="1"/>
      <c r="BQ41" s="1"/>
      <c r="BR41" s="1"/>
      <c r="BS41" s="1"/>
      <c r="BT41" s="1"/>
      <c r="BU41" s="1"/>
      <c r="BV41" s="1"/>
      <c r="BW41" s="1"/>
      <c r="BX41" s="1"/>
      <c r="BY41" s="1"/>
      <c r="BZ41" s="1"/>
      <c r="CA41" s="1"/>
      <c r="CB41" s="1"/>
      <c r="CC41" s="1"/>
      <c r="CD41" s="1"/>
      <c r="CE41" s="1"/>
    </row>
    <row r="42" spans="2:105" ht="28.15" customHeight="1" thickBot="1">
      <c r="B42" s="213" t="s">
        <v>87</v>
      </c>
      <c r="C42" s="388" t="str">
        <f>CH32</f>
        <v/>
      </c>
      <c r="D42" s="389"/>
      <c r="E42" s="389"/>
      <c r="F42" s="389"/>
      <c r="G42" s="389" t="str">
        <f>CH34</f>
        <v/>
      </c>
      <c r="H42" s="389"/>
      <c r="I42" s="389"/>
      <c r="J42" s="389"/>
      <c r="K42" s="389" t="str">
        <f>CH33</f>
        <v/>
      </c>
      <c r="L42" s="389"/>
      <c r="M42" s="389"/>
      <c r="N42" s="1"/>
      <c r="O42" s="1"/>
      <c r="P42" s="1"/>
      <c r="AA42" s="44"/>
      <c r="AD42" s="44"/>
      <c r="AE42" s="44"/>
      <c r="AF42" s="44"/>
      <c r="AG42" s="44"/>
      <c r="AH42" s="44"/>
      <c r="AI42" s="44"/>
      <c r="AJ42" s="44"/>
      <c r="AW42" s="49" t="s">
        <v>189</v>
      </c>
      <c r="AX42" s="50">
        <f>COUNTIF(BA12:BA23,BF4)</f>
        <v>0</v>
      </c>
      <c r="AY42" s="50">
        <f>COUNTIF(BA12:BA23,BF5)</f>
        <v>0</v>
      </c>
      <c r="AZ42" s="50">
        <f>COUNTIF(BA12:BA23,0)</f>
        <v>0</v>
      </c>
      <c r="BA42" s="50" t="e">
        <f>AVERAGEIF(BA12:BA23,"&gt;=0")</f>
        <v>#DIV/0!</v>
      </c>
      <c r="BL42" s="1"/>
      <c r="BM42" s="1"/>
      <c r="BN42" s="1"/>
      <c r="BO42" s="1"/>
      <c r="BP42" s="1"/>
      <c r="BQ42" s="1"/>
      <c r="BR42" s="1"/>
      <c r="BS42" s="1"/>
      <c r="BT42" s="1"/>
      <c r="BU42" s="1"/>
      <c r="BV42" s="1"/>
      <c r="BW42" s="1"/>
      <c r="BX42" s="1"/>
      <c r="BY42" s="1"/>
      <c r="BZ42" s="1"/>
      <c r="CA42" s="1"/>
      <c r="CB42" s="1"/>
      <c r="CC42" s="1"/>
      <c r="CD42" s="1"/>
      <c r="CE42" s="1"/>
    </row>
    <row r="43" spans="2:105" ht="28.15" customHeight="1" thickBot="1">
      <c r="B43" s="213" t="s">
        <v>88</v>
      </c>
      <c r="C43" s="388" t="str">
        <f>CI32</f>
        <v/>
      </c>
      <c r="D43" s="389"/>
      <c r="E43" s="389"/>
      <c r="F43" s="389"/>
      <c r="G43" s="389" t="str">
        <f>CI34</f>
        <v/>
      </c>
      <c r="H43" s="389"/>
      <c r="I43" s="389"/>
      <c r="J43" s="389"/>
      <c r="K43" s="389" t="str">
        <f>CI33</f>
        <v/>
      </c>
      <c r="L43" s="389"/>
      <c r="M43" s="389"/>
      <c r="N43" s="1"/>
      <c r="O43" s="1"/>
      <c r="P43" s="1"/>
      <c r="AA43" s="44"/>
      <c r="AD43" s="44"/>
      <c r="AE43" s="44"/>
      <c r="AF43" s="44"/>
      <c r="AG43" s="44"/>
      <c r="AH43" s="44"/>
      <c r="AI43" s="44"/>
      <c r="AJ43" s="44"/>
      <c r="AW43" s="49" t="s">
        <v>194</v>
      </c>
      <c r="AX43" s="50">
        <f>COUNTIF(BA24:BA30,BF4)</f>
        <v>0</v>
      </c>
      <c r="AY43" s="50">
        <f>COUNTIF(BA24:BA30,BF5)</f>
        <v>0</v>
      </c>
      <c r="AZ43" s="50">
        <f>COUNTIF(BA24:BA30,0)</f>
        <v>0</v>
      </c>
      <c r="BA43" s="50" t="e">
        <f>AVERAGEIF(BA24:BA30,"&gt;=0")</f>
        <v>#DIV/0!</v>
      </c>
      <c r="BL43" s="1"/>
      <c r="BM43" s="1"/>
      <c r="BN43" s="1"/>
      <c r="BO43" s="1"/>
      <c r="BP43" s="1"/>
      <c r="BQ43" s="1"/>
      <c r="BR43" s="1"/>
      <c r="BS43" s="1"/>
      <c r="BT43" s="1"/>
      <c r="BU43" s="1"/>
      <c r="BV43" s="1"/>
      <c r="BW43" s="1"/>
      <c r="BX43" s="1"/>
      <c r="BY43" s="1"/>
      <c r="BZ43" s="1"/>
      <c r="CA43" s="1"/>
      <c r="CB43" s="1"/>
      <c r="CC43" s="1"/>
      <c r="CD43" s="1"/>
      <c r="CE43" s="1"/>
    </row>
    <row r="44" spans="2:105" ht="28.15" customHeight="1" thickBot="1">
      <c r="B44" s="213" t="s">
        <v>89</v>
      </c>
      <c r="C44" s="388" t="str">
        <f>CJ32</f>
        <v/>
      </c>
      <c r="D44" s="389"/>
      <c r="E44" s="389"/>
      <c r="F44" s="389"/>
      <c r="G44" s="389" t="str">
        <f>CJ34</f>
        <v/>
      </c>
      <c r="H44" s="389"/>
      <c r="I44" s="389"/>
      <c r="J44" s="389"/>
      <c r="K44" s="389" t="str">
        <f>CJ33</f>
        <v/>
      </c>
      <c r="L44" s="389"/>
      <c r="M44" s="389"/>
      <c r="N44" s="1"/>
      <c r="O44" s="1"/>
      <c r="P44" s="1"/>
      <c r="AA44" s="44"/>
      <c r="AD44" s="44"/>
      <c r="AE44" s="44"/>
      <c r="AF44" s="44"/>
      <c r="AG44" s="44"/>
      <c r="AH44" s="44"/>
      <c r="AI44" s="44"/>
      <c r="AJ44" s="44"/>
      <c r="AW44" s="1" t="s">
        <v>197</v>
      </c>
      <c r="AX44" s="50">
        <f>SUM(AX41:AX43)</f>
        <v>0</v>
      </c>
      <c r="AY44" s="50">
        <f>SUM(AY41:AY43)</f>
        <v>0</v>
      </c>
      <c r="AZ44" s="50">
        <f>SUM(AZ41:AZ43)</f>
        <v>0</v>
      </c>
      <c r="BA44" s="50"/>
      <c r="BL44" s="1"/>
      <c r="BM44" s="1"/>
      <c r="BN44" s="1"/>
      <c r="BO44" s="1"/>
      <c r="BP44" s="1"/>
      <c r="BQ44" s="1"/>
      <c r="BR44" s="1"/>
      <c r="BS44" s="1"/>
      <c r="BT44" s="1"/>
      <c r="BU44" s="1"/>
      <c r="BV44" s="1"/>
      <c r="BW44" s="1"/>
      <c r="BX44" s="1"/>
      <c r="BY44" s="1"/>
      <c r="BZ44" s="1"/>
      <c r="CA44" s="1"/>
      <c r="CB44" s="1"/>
      <c r="CC44" s="1"/>
      <c r="CD44" s="1"/>
      <c r="CE44" s="1"/>
    </row>
    <row r="45" spans="2:105" ht="28.15" customHeight="1" thickBot="1">
      <c r="B45" s="213" t="s">
        <v>90</v>
      </c>
      <c r="C45" s="388" t="str">
        <f>CK32</f>
        <v/>
      </c>
      <c r="D45" s="389"/>
      <c r="E45" s="389"/>
      <c r="F45" s="389"/>
      <c r="G45" s="389" t="str">
        <f>CK34</f>
        <v/>
      </c>
      <c r="H45" s="389"/>
      <c r="I45" s="389"/>
      <c r="J45" s="389"/>
      <c r="K45" s="389" t="str">
        <f>CK33</f>
        <v/>
      </c>
      <c r="L45" s="389"/>
      <c r="M45" s="389"/>
      <c r="N45" s="1"/>
      <c r="O45" s="1"/>
      <c r="P45" s="1"/>
      <c r="AA45" s="44"/>
      <c r="AD45" s="44"/>
      <c r="AE45" s="44"/>
      <c r="AF45" s="44"/>
      <c r="AG45" s="44"/>
      <c r="AH45" s="44"/>
      <c r="AI45" s="44"/>
      <c r="AJ45" s="44"/>
      <c r="AW45" s="49" t="s">
        <v>198</v>
      </c>
      <c r="AX45" s="50"/>
      <c r="AY45" s="50"/>
      <c r="AZ45" s="50"/>
      <c r="BA45" s="50" t="str">
        <f>IF(ISERROR(AVERAGE(BA24:BA30,BA9:BA23,BA3:BA8)),"",(AVERAGE(BA24:BA30,BA9:BA23,BA3:BA8)))</f>
        <v/>
      </c>
      <c r="BL45" s="1"/>
      <c r="BM45" s="1"/>
      <c r="BN45" s="1"/>
      <c r="BO45" s="1"/>
      <c r="BP45" s="1"/>
      <c r="BQ45" s="1"/>
      <c r="BR45" s="1"/>
      <c r="BS45" s="1"/>
      <c r="BT45" s="1"/>
      <c r="BU45" s="1"/>
      <c r="BV45" s="1"/>
      <c r="BW45" s="1"/>
      <c r="BX45" s="1"/>
      <c r="BY45" s="1"/>
      <c r="BZ45" s="1"/>
      <c r="CA45" s="1"/>
      <c r="CB45" s="1"/>
      <c r="CC45" s="1"/>
      <c r="CD45" s="1"/>
      <c r="CE45" s="1"/>
    </row>
    <row r="46" spans="2:105" ht="28.15" hidden="1" customHeight="1" thickBot="1">
      <c r="B46" s="213" t="s">
        <v>91</v>
      </c>
      <c r="C46" s="388" t="str">
        <f>CL32</f>
        <v/>
      </c>
      <c r="D46" s="389"/>
      <c r="E46" s="389"/>
      <c r="F46" s="389"/>
      <c r="G46" s="389" t="str">
        <f>CL34</f>
        <v/>
      </c>
      <c r="H46" s="389"/>
      <c r="I46" s="389"/>
      <c r="J46" s="389"/>
      <c r="K46" s="389" t="str">
        <f>CL33</f>
        <v/>
      </c>
      <c r="L46" s="389"/>
      <c r="M46" s="389"/>
      <c r="N46" s="1"/>
      <c r="O46" s="1"/>
      <c r="P46" s="1"/>
      <c r="AA46" s="44"/>
      <c r="AD46" s="44"/>
      <c r="AE46" s="44"/>
      <c r="AF46" s="44"/>
      <c r="AG46" s="44"/>
      <c r="AH46" s="44"/>
      <c r="AI46" s="44"/>
      <c r="AJ46" s="44"/>
      <c r="BL46" s="1"/>
      <c r="BM46" s="1"/>
      <c r="BN46" s="1"/>
      <c r="BO46" s="1"/>
      <c r="BP46" s="1"/>
      <c r="BQ46" s="1"/>
      <c r="BR46" s="1"/>
      <c r="BS46" s="1"/>
      <c r="BT46" s="1"/>
      <c r="BU46" s="1"/>
      <c r="BV46" s="1"/>
      <c r="BW46" s="1"/>
      <c r="BX46" s="1"/>
      <c r="BY46" s="1"/>
      <c r="BZ46" s="1"/>
      <c r="CA46" s="1"/>
      <c r="CB46" s="1"/>
      <c r="CC46" s="1"/>
      <c r="CD46" s="1"/>
      <c r="CE46" s="1"/>
    </row>
    <row r="47" spans="2:105" ht="28.15" hidden="1" customHeight="1" thickBot="1">
      <c r="B47" s="213" t="s">
        <v>92</v>
      </c>
      <c r="C47" s="388" t="str">
        <f>CM32</f>
        <v/>
      </c>
      <c r="D47" s="389"/>
      <c r="E47" s="389"/>
      <c r="F47" s="389"/>
      <c r="G47" s="389" t="str">
        <f>CM34</f>
        <v/>
      </c>
      <c r="H47" s="389"/>
      <c r="I47" s="389"/>
      <c r="J47" s="389"/>
      <c r="K47" s="389" t="str">
        <f>CM33</f>
        <v/>
      </c>
      <c r="L47" s="389"/>
      <c r="M47" s="389"/>
      <c r="N47" s="1"/>
      <c r="O47" s="1"/>
      <c r="P47" s="1"/>
      <c r="AA47" s="44"/>
      <c r="AD47" s="44"/>
      <c r="AE47" s="44"/>
      <c r="AF47" s="44"/>
      <c r="AG47" s="44"/>
      <c r="AH47" s="44"/>
      <c r="AI47" s="44"/>
      <c r="AJ47" s="44"/>
      <c r="BL47" s="1"/>
      <c r="BM47" s="1"/>
      <c r="BN47" s="1"/>
      <c r="BO47" s="1"/>
      <c r="BP47" s="1"/>
      <c r="BQ47" s="1"/>
      <c r="BR47" s="1"/>
      <c r="BS47" s="1"/>
      <c r="BT47" s="1"/>
      <c r="BU47" s="1"/>
      <c r="BV47" s="1"/>
      <c r="BW47" s="1"/>
      <c r="BX47" s="1"/>
      <c r="BY47" s="1"/>
      <c r="BZ47" s="1"/>
      <c r="CA47" s="1"/>
      <c r="CB47" s="1"/>
      <c r="CC47" s="1"/>
      <c r="CD47" s="1"/>
      <c r="CE47" s="1"/>
    </row>
    <row r="48" spans="2:105" ht="28.15" hidden="1" customHeight="1" thickBot="1">
      <c r="B48" s="213" t="s">
        <v>93</v>
      </c>
      <c r="C48" s="388" t="str">
        <f>CN32</f>
        <v/>
      </c>
      <c r="D48" s="389"/>
      <c r="E48" s="389"/>
      <c r="F48" s="389"/>
      <c r="G48" s="389" t="str">
        <f>CN34</f>
        <v/>
      </c>
      <c r="H48" s="389"/>
      <c r="I48" s="389"/>
      <c r="J48" s="389"/>
      <c r="K48" s="389" t="str">
        <f>CN33</f>
        <v/>
      </c>
      <c r="L48" s="389"/>
      <c r="M48" s="389"/>
      <c r="N48" s="1"/>
      <c r="O48" s="1"/>
      <c r="P48" s="1"/>
      <c r="AA48" s="44"/>
      <c r="AD48" s="44"/>
      <c r="AE48" s="44"/>
      <c r="AF48" s="44"/>
      <c r="AG48" s="44"/>
      <c r="AH48" s="44"/>
      <c r="AI48" s="44"/>
      <c r="AJ48" s="44"/>
      <c r="BL48" s="1"/>
      <c r="BM48" s="1"/>
      <c r="BN48" s="1"/>
      <c r="BO48" s="1"/>
      <c r="BP48" s="1"/>
      <c r="BQ48" s="1"/>
      <c r="BR48" s="1"/>
      <c r="BS48" s="1"/>
      <c r="BT48" s="1"/>
      <c r="BU48" s="1"/>
      <c r="BV48" s="1"/>
      <c r="BW48" s="1"/>
      <c r="BX48" s="1"/>
      <c r="BY48" s="1"/>
      <c r="BZ48" s="1"/>
      <c r="CA48" s="1"/>
      <c r="CB48" s="1"/>
      <c r="CC48" s="1"/>
      <c r="CD48" s="1"/>
      <c r="CE48" s="1"/>
    </row>
    <row r="49" spans="2:92" ht="28.15" hidden="1" customHeight="1" thickBot="1">
      <c r="B49" s="213" t="s">
        <v>94</v>
      </c>
      <c r="C49" s="388" t="str">
        <f>CO32</f>
        <v/>
      </c>
      <c r="D49" s="389"/>
      <c r="E49" s="389"/>
      <c r="F49" s="389"/>
      <c r="G49" s="389" t="str">
        <f>CO34</f>
        <v/>
      </c>
      <c r="H49" s="389"/>
      <c r="I49" s="389"/>
      <c r="J49" s="389"/>
      <c r="K49" s="389" t="str">
        <f>CO33</f>
        <v/>
      </c>
      <c r="L49" s="389"/>
      <c r="M49" s="389"/>
      <c r="N49" s="1"/>
      <c r="O49" s="1"/>
      <c r="P49" s="1"/>
      <c r="AA49" s="44"/>
      <c r="AD49" s="44"/>
      <c r="AE49" s="44"/>
      <c r="AF49" s="44"/>
      <c r="AG49" s="44"/>
      <c r="AH49" s="44"/>
      <c r="AI49" s="44"/>
      <c r="AJ49" s="44"/>
      <c r="BL49" s="1"/>
      <c r="BM49" s="1"/>
      <c r="BN49" s="1"/>
      <c r="BO49" s="1"/>
      <c r="BP49" s="1"/>
      <c r="BQ49" s="1"/>
      <c r="BR49" s="1"/>
      <c r="BS49" s="1"/>
      <c r="BT49" s="1"/>
      <c r="BU49" s="1"/>
      <c r="BV49" s="1"/>
      <c r="BW49" s="1"/>
      <c r="BX49" s="1"/>
      <c r="BY49" s="1"/>
      <c r="BZ49" s="1"/>
      <c r="CA49" s="1"/>
      <c r="CB49" s="1"/>
      <c r="CC49" s="1"/>
      <c r="CD49" s="1"/>
      <c r="CE49" s="1"/>
    </row>
    <row r="50" spans="2:92" ht="28.15" hidden="1" customHeight="1" thickBot="1">
      <c r="B50" s="213" t="s">
        <v>95</v>
      </c>
      <c r="C50" s="388" t="str">
        <f>CP32</f>
        <v/>
      </c>
      <c r="D50" s="389"/>
      <c r="E50" s="389"/>
      <c r="F50" s="389"/>
      <c r="G50" s="389" t="str">
        <f>CP34</f>
        <v/>
      </c>
      <c r="H50" s="389"/>
      <c r="I50" s="389"/>
      <c r="J50" s="389"/>
      <c r="K50" s="389" t="str">
        <f>CP33</f>
        <v/>
      </c>
      <c r="L50" s="389"/>
      <c r="M50" s="389"/>
      <c r="N50" s="1"/>
      <c r="O50" s="1"/>
      <c r="P50" s="1"/>
      <c r="AA50" s="44"/>
      <c r="AD50" s="44"/>
      <c r="AE50" s="44"/>
      <c r="AF50" s="44"/>
      <c r="AG50" s="44"/>
      <c r="AH50" s="44"/>
      <c r="AI50" s="44"/>
      <c r="AJ50" s="44"/>
      <c r="BL50" s="1"/>
      <c r="BM50" s="1"/>
      <c r="BN50" s="1"/>
      <c r="BO50" s="1"/>
      <c r="BP50" s="1"/>
      <c r="BQ50" s="1"/>
      <c r="BR50" s="1"/>
      <c r="BS50" s="1"/>
      <c r="BT50" s="1"/>
      <c r="BU50" s="1"/>
      <c r="BV50" s="1"/>
      <c r="BW50" s="1"/>
      <c r="BX50" s="1"/>
      <c r="BY50" s="1"/>
      <c r="BZ50" s="1"/>
      <c r="CA50" s="1"/>
      <c r="CB50" s="1"/>
      <c r="CC50" s="1"/>
      <c r="CD50" s="1"/>
      <c r="CE50" s="1"/>
    </row>
    <row r="51" spans="2:92" ht="13.15" customHeight="1">
      <c r="B51" s="43"/>
      <c r="C51" s="43"/>
      <c r="D51" s="44"/>
      <c r="E51" s="44"/>
      <c r="F51" s="44"/>
      <c r="G51" s="44"/>
      <c r="H51" s="44"/>
      <c r="I51" s="44"/>
      <c r="J51" s="44"/>
      <c r="K51" s="44"/>
      <c r="L51" s="44"/>
      <c r="M51" s="44"/>
      <c r="N51" s="44"/>
      <c r="O51" s="44"/>
      <c r="P51" s="44"/>
      <c r="AA51" s="44"/>
      <c r="AD51" s="44"/>
      <c r="AE51" s="44"/>
      <c r="AF51" s="44"/>
      <c r="AG51" s="44"/>
      <c r="AH51" s="44"/>
      <c r="AI51" s="44"/>
      <c r="AJ51" s="44"/>
      <c r="BL51" s="1"/>
      <c r="BM51" s="1"/>
      <c r="BN51" s="1"/>
      <c r="BO51" s="1"/>
      <c r="BP51" s="1"/>
      <c r="BQ51" s="1"/>
      <c r="BR51" s="1"/>
      <c r="BS51" s="1"/>
      <c r="BT51" s="1"/>
      <c r="BU51" s="1"/>
      <c r="BV51" s="1"/>
      <c r="BW51" s="1"/>
      <c r="BX51" s="1"/>
      <c r="BY51" s="1"/>
      <c r="BZ51" s="1"/>
      <c r="CA51" s="1"/>
      <c r="CB51" s="1"/>
      <c r="CC51" s="1"/>
      <c r="CD51" s="1"/>
      <c r="CE51" s="1"/>
    </row>
    <row r="52" spans="2:92" ht="13.15" customHeight="1">
      <c r="B52" s="356" t="s">
        <v>177</v>
      </c>
      <c r="C52" s="356"/>
      <c r="M52" s="44"/>
      <c r="N52" s="44"/>
      <c r="O52" s="44"/>
      <c r="P52" s="44"/>
      <c r="AA52" s="44"/>
      <c r="AD52" s="44"/>
      <c r="AE52" s="44"/>
      <c r="AF52" s="44"/>
      <c r="AG52" s="44"/>
      <c r="AH52" s="44"/>
      <c r="AI52" s="44"/>
      <c r="AJ52" s="44"/>
      <c r="BL52" s="1"/>
      <c r="BM52" s="1"/>
      <c r="BN52" s="1"/>
      <c r="BO52" s="1"/>
      <c r="BP52" s="1"/>
      <c r="BQ52" s="1"/>
      <c r="BR52" s="1"/>
      <c r="BS52" s="1"/>
      <c r="BT52" s="1"/>
      <c r="BU52" s="1"/>
      <c r="BV52" s="1"/>
      <c r="BW52" s="1"/>
      <c r="BX52" s="1"/>
      <c r="BY52" s="1"/>
      <c r="BZ52" s="1"/>
      <c r="CA52" s="1"/>
      <c r="CB52" s="1"/>
      <c r="CC52" s="1"/>
      <c r="CD52" s="1"/>
      <c r="CE52" s="1"/>
      <c r="CF52" s="1"/>
      <c r="CH52" s="1"/>
      <c r="CJ52" s="1"/>
      <c r="CL52" s="1"/>
      <c r="CN52" s="1"/>
    </row>
    <row r="53" spans="2:92" ht="13.5" customHeight="1">
      <c r="B53" s="356"/>
      <c r="C53" s="356"/>
      <c r="D53" s="52"/>
      <c r="E53" s="52"/>
      <c r="F53" s="8"/>
      <c r="G53" s="8"/>
      <c r="BL53" s="1"/>
      <c r="BM53" s="1"/>
      <c r="BN53" s="1"/>
      <c r="BO53" s="1"/>
      <c r="BP53" s="1"/>
      <c r="BQ53" s="1"/>
      <c r="BR53" s="1"/>
      <c r="BS53" s="1"/>
      <c r="BT53" s="1"/>
      <c r="BU53" s="1"/>
      <c r="BV53" s="1"/>
      <c r="BW53" s="1"/>
      <c r="BX53" s="1"/>
      <c r="BY53" s="1"/>
      <c r="BZ53" s="1"/>
      <c r="CA53" s="1"/>
      <c r="CB53" s="1"/>
      <c r="CC53" s="1"/>
      <c r="CD53" s="1"/>
      <c r="CE53" s="1"/>
      <c r="CF53" s="1"/>
      <c r="CH53" s="1"/>
      <c r="CJ53" s="1"/>
      <c r="CL53" s="1"/>
      <c r="CN53" s="1"/>
    </row>
    <row r="54" spans="2:92" ht="22.9" customHeight="1">
      <c r="B54" s="357" t="s">
        <v>182</v>
      </c>
      <c r="C54" s="358"/>
      <c r="D54" s="358"/>
      <c r="E54" s="358"/>
      <c r="F54" s="358"/>
      <c r="G54" s="358"/>
      <c r="H54" s="358"/>
      <c r="I54" s="358"/>
      <c r="J54" s="358"/>
      <c r="K54" s="359"/>
      <c r="BG54" s="8"/>
      <c r="BH54" s="8"/>
      <c r="BI54" s="8"/>
      <c r="BJ54" s="8"/>
      <c r="BK54" s="8"/>
      <c r="BO54" s="1"/>
      <c r="BP54" s="1"/>
      <c r="BQ54" s="1"/>
      <c r="BR54" s="1"/>
      <c r="BS54" s="1"/>
      <c r="BT54" s="1"/>
      <c r="CB54" s="1"/>
    </row>
    <row r="55" spans="2:92" ht="21" customHeight="1">
      <c r="B55" s="360" t="s">
        <v>9</v>
      </c>
      <c r="C55" s="361"/>
      <c r="D55" s="362"/>
      <c r="E55" s="363" t="s">
        <v>10</v>
      </c>
      <c r="F55" s="364"/>
      <c r="G55" s="364"/>
      <c r="H55" s="365"/>
      <c r="I55" s="363" t="s">
        <v>11</v>
      </c>
      <c r="J55" s="364"/>
      <c r="K55" s="365"/>
    </row>
    <row r="56" spans="2:92" ht="22.15" customHeight="1">
      <c r="B56" s="366"/>
      <c r="C56" s="367"/>
      <c r="D56" s="368"/>
      <c r="E56" s="431"/>
      <c r="F56" s="432"/>
      <c r="G56" s="432"/>
      <c r="H56" s="433"/>
      <c r="I56" s="369"/>
      <c r="J56" s="432"/>
      <c r="K56" s="433"/>
      <c r="BK56" s="8"/>
      <c r="CB56" s="1"/>
    </row>
    <row r="57" spans="2:92">
      <c r="B57" s="8"/>
      <c r="C57" s="8"/>
      <c r="D57" s="8"/>
      <c r="E57" s="8"/>
      <c r="F57" s="8"/>
      <c r="G57" s="8"/>
      <c r="AK57" s="49"/>
      <c r="BK57" s="8"/>
      <c r="CB57" s="1"/>
    </row>
    <row r="58" spans="2:92" ht="19.149999999999999" customHeight="1">
      <c r="B58" s="140" t="s">
        <v>186</v>
      </c>
      <c r="C58" s="54"/>
      <c r="D58" s="55"/>
      <c r="E58" s="55"/>
      <c r="F58" s="55"/>
      <c r="G58" s="55"/>
      <c r="H58" s="55"/>
      <c r="BK58" s="8"/>
      <c r="CB58" s="1"/>
    </row>
    <row r="59" spans="2:92" ht="17.25" thickBot="1">
      <c r="B59" s="95" t="s">
        <v>188</v>
      </c>
      <c r="C59" s="95"/>
      <c r="D59" s="56" t="str">
        <f>_xlfn.IFNA(AX31,"")</f>
        <v/>
      </c>
      <c r="E59" s="56"/>
      <c r="F59" s="55"/>
      <c r="G59" s="57"/>
      <c r="H59" s="57"/>
      <c r="BK59" s="8"/>
      <c r="CB59" s="1"/>
    </row>
    <row r="60" spans="2:92" ht="16.5">
      <c r="B60" s="58"/>
      <c r="C60" s="59"/>
      <c r="D60" s="135" t="s">
        <v>190</v>
      </c>
      <c r="E60" s="136"/>
      <c r="F60" s="137" t="s">
        <v>191</v>
      </c>
      <c r="G60" s="138"/>
      <c r="H60" s="137" t="s">
        <v>192</v>
      </c>
      <c r="I60" s="138"/>
      <c r="J60" s="137" t="s">
        <v>193</v>
      </c>
      <c r="K60" s="139"/>
      <c r="BK60" s="8"/>
      <c r="CB60" s="1"/>
    </row>
    <row r="61" spans="2:92" ht="16.5">
      <c r="B61" s="93" t="s">
        <v>195</v>
      </c>
      <c r="C61" s="94"/>
      <c r="D61" s="106"/>
      <c r="E61" s="107"/>
      <c r="F61" s="110" t="s">
        <v>196</v>
      </c>
      <c r="G61" s="112"/>
      <c r="H61" s="110" t="s">
        <v>196</v>
      </c>
      <c r="I61" s="112"/>
      <c r="J61" s="110" t="s">
        <v>196</v>
      </c>
      <c r="K61" s="111"/>
      <c r="BK61" s="8"/>
      <c r="CB61" s="1"/>
    </row>
    <row r="62" spans="2:92" ht="16.5">
      <c r="B62" s="104" t="str">
        <f>BE4</f>
        <v>≥80</v>
      </c>
      <c r="C62" s="105"/>
      <c r="D62" s="108" t="e">
        <f>IF(AX38=0,NA(),AX38)</f>
        <v>#N/A</v>
      </c>
      <c r="E62" s="108"/>
      <c r="F62" s="108" t="e">
        <f>IF(AX35=0,NA(),AX35)</f>
        <v>#N/A</v>
      </c>
      <c r="G62" s="108"/>
      <c r="H62" s="108" t="e">
        <f>IF(AX36=0,NA(),AX36)</f>
        <v>#N/A</v>
      </c>
      <c r="I62" s="108"/>
      <c r="J62" s="108" t="e">
        <f>IF(AX37=0,NA(),AX37)</f>
        <v>#N/A</v>
      </c>
      <c r="K62" s="108"/>
      <c r="BK62" s="8"/>
      <c r="CB62" s="1"/>
    </row>
    <row r="63" spans="2:92" ht="16.5">
      <c r="B63" s="102" t="str">
        <f>BE5</f>
        <v>60-79</v>
      </c>
      <c r="C63" s="103"/>
      <c r="D63" s="108" t="e">
        <f>IF(AY38=0,NA(),AY38)</f>
        <v>#N/A</v>
      </c>
      <c r="E63" s="108"/>
      <c r="F63" s="108" t="e">
        <f>IF(AY35=0,NA(),AY35)</f>
        <v>#N/A</v>
      </c>
      <c r="G63" s="108"/>
      <c r="H63" s="108" t="e">
        <f>IF(AY36=0,NA(),AY36)</f>
        <v>#N/A</v>
      </c>
      <c r="I63" s="108"/>
      <c r="J63" s="108" t="e">
        <f>IF(AY37=0,NA(),AY37)</f>
        <v>#N/A</v>
      </c>
      <c r="K63" s="108"/>
      <c r="AQ63" s="8"/>
      <c r="BK63" s="8"/>
      <c r="CB63" s="1"/>
    </row>
    <row r="64" spans="2:92" ht="16.5">
      <c r="B64" s="100" t="str">
        <f>BE6</f>
        <v>&lt;60</v>
      </c>
      <c r="C64" s="101"/>
      <c r="D64" s="108" t="e">
        <f>IF(AZ38=0,NA(),AZ38)</f>
        <v>#N/A</v>
      </c>
      <c r="E64" s="108"/>
      <c r="F64" s="108" t="e">
        <f>IF(AZ35=0,NA(),AZ35)</f>
        <v>#N/A</v>
      </c>
      <c r="G64" s="108"/>
      <c r="H64" s="108" t="e">
        <f>IF(AZ36=0,NA(),AZ36)</f>
        <v>#N/A</v>
      </c>
      <c r="I64" s="108"/>
      <c r="J64" s="108" t="e">
        <f>IF(AZ37=0,NA(),AZ37)</f>
        <v>#N/A</v>
      </c>
      <c r="K64" s="108"/>
      <c r="AQ64" s="8"/>
      <c r="BK64" s="8"/>
      <c r="CB64" s="1"/>
    </row>
    <row r="65" spans="2:10" s="8" customFormat="1" ht="17.25" thickBot="1">
      <c r="B65" s="98" t="s">
        <v>199</v>
      </c>
      <c r="C65" s="99"/>
      <c r="D65" s="96" t="str">
        <f>IFERROR(BA38,"n/a")</f>
        <v>n/a</v>
      </c>
      <c r="E65" s="97"/>
      <c r="F65" s="96" t="str">
        <f>IFERROR(BA35,"n/a")</f>
        <v>n/a</v>
      </c>
      <c r="G65" s="97"/>
      <c r="H65" s="96" t="str">
        <f>IFERROR(BA36,"n/a")</f>
        <v>n/a</v>
      </c>
      <c r="I65" s="97"/>
      <c r="J65" s="96" t="str">
        <f>IFERROR(BA37,"n/a")</f>
        <v>n/a</v>
      </c>
    </row>
    <row r="90" spans="2:11" s="8" customFormat="1" ht="20.25" thickBot="1">
      <c r="B90" s="140" t="s">
        <v>200</v>
      </c>
      <c r="C90" s="54"/>
      <c r="D90" s="55"/>
      <c r="E90" s="55"/>
      <c r="F90" s="55"/>
      <c r="G90" s="55"/>
      <c r="H90" s="55"/>
      <c r="I90" s="55"/>
      <c r="J90" s="55"/>
    </row>
    <row r="91" spans="2:11" s="8" customFormat="1" ht="16.5">
      <c r="B91" s="61"/>
      <c r="C91" s="62"/>
      <c r="D91" s="62"/>
      <c r="E91" s="115" t="s">
        <v>201</v>
      </c>
      <c r="F91" s="62"/>
      <c r="G91" s="63" t="s">
        <v>199</v>
      </c>
      <c r="H91" s="63"/>
      <c r="I91" s="63"/>
      <c r="J91" s="63"/>
      <c r="K91" s="64"/>
    </row>
    <row r="92" spans="2:11" s="8" customFormat="1" ht="16.5">
      <c r="B92" s="65"/>
      <c r="C92" s="128"/>
      <c r="D92" s="66"/>
      <c r="E92" s="67"/>
      <c r="F92" s="67" t="s">
        <v>85</v>
      </c>
      <c r="G92" s="67" t="s">
        <v>86</v>
      </c>
      <c r="H92" s="67" t="s">
        <v>87</v>
      </c>
      <c r="I92" s="67" t="s">
        <v>88</v>
      </c>
      <c r="J92" s="67" t="s">
        <v>89</v>
      </c>
      <c r="K92" s="68" t="s">
        <v>90</v>
      </c>
    </row>
    <row r="93" spans="2:11" s="8" customFormat="1" ht="17.45" customHeight="1">
      <c r="B93" s="116" t="s">
        <v>202</v>
      </c>
      <c r="C93" s="127"/>
      <c r="D93" s="117"/>
      <c r="E93" s="69" t="s">
        <v>203</v>
      </c>
      <c r="F93" s="69" t="str">
        <f>_xlfn.IFNA(S105,"")</f>
        <v/>
      </c>
      <c r="G93" s="69" t="str">
        <f>_xlfn.IFNA(S106,"")</f>
        <v/>
      </c>
      <c r="H93" s="69" t="str">
        <f>_xlfn.IFNA(S107,"")</f>
        <v/>
      </c>
      <c r="I93" s="69" t="str">
        <f>_xlfn.IFNA(S108,"")</f>
        <v/>
      </c>
      <c r="J93" s="69" t="str">
        <f>_xlfn.IFNA(S109,"")</f>
        <v/>
      </c>
      <c r="K93" s="69" t="str">
        <f>_xlfn.IFNA(S110,"")</f>
        <v/>
      </c>
    </row>
    <row r="94" spans="2:11" s="8" customFormat="1" ht="17.45" customHeight="1">
      <c r="B94" s="118"/>
      <c r="C94" s="129"/>
      <c r="D94" s="119"/>
      <c r="E94" s="70" t="s">
        <v>79</v>
      </c>
      <c r="F94" s="70"/>
      <c r="G94" s="71" t="str">
        <f>_xlfn.IFNA(R106,"")</f>
        <v/>
      </c>
      <c r="H94" s="71" t="str">
        <f>_xlfn.IFNA(R107,"")</f>
        <v/>
      </c>
      <c r="I94" s="71" t="str">
        <f>_xlfn.IFNA(R108,"")</f>
        <v/>
      </c>
      <c r="J94" s="71" t="str">
        <f>_xlfn.IFNA(R109,"")</f>
        <v/>
      </c>
      <c r="K94" s="71" t="str">
        <f>_xlfn.IFNA(R110,"")</f>
        <v/>
      </c>
    </row>
    <row r="95" spans="2:11" s="8" customFormat="1" ht="17.45" customHeight="1">
      <c r="B95" s="116" t="s">
        <v>204</v>
      </c>
      <c r="C95" s="127"/>
      <c r="D95" s="117"/>
      <c r="E95" s="72" t="s">
        <v>203</v>
      </c>
      <c r="F95" s="69" t="str">
        <f>_xlfn.IFNA(U105,"")</f>
        <v/>
      </c>
      <c r="G95" s="69" t="str">
        <f>_xlfn.IFNA(U106,"")</f>
        <v/>
      </c>
      <c r="H95" s="69" t="str">
        <f>_xlfn.IFNA(U107,"")</f>
        <v/>
      </c>
      <c r="I95" s="69" t="str">
        <f>_xlfn.IFNA(U108,"")</f>
        <v/>
      </c>
      <c r="J95" s="69" t="str">
        <f>_xlfn.IFNA(U109,"")</f>
        <v/>
      </c>
      <c r="K95" s="69" t="str">
        <f>_xlfn.IFNA(U110,"")</f>
        <v/>
      </c>
    </row>
    <row r="96" spans="2:11" s="8" customFormat="1" ht="17.45" customHeight="1">
      <c r="B96" s="118"/>
      <c r="C96" s="129"/>
      <c r="D96" s="119"/>
      <c r="E96" s="70" t="s">
        <v>79</v>
      </c>
      <c r="F96" s="70"/>
      <c r="G96" s="71" t="str">
        <f>_xlfn.IFNA(T106,"")</f>
        <v/>
      </c>
      <c r="H96" s="71" t="str">
        <f>_xlfn.IFNA(T107,"")</f>
        <v/>
      </c>
      <c r="I96" s="71" t="str">
        <f>_xlfn.IFNA(T108,"")</f>
        <v/>
      </c>
      <c r="J96" s="71" t="str">
        <f>_xlfn.IFNA(T109,"")</f>
        <v/>
      </c>
      <c r="K96" s="71" t="str">
        <f>_xlfn.IFNA(T110,"")</f>
        <v/>
      </c>
    </row>
    <row r="97" spans="2:23" ht="17.45" customHeight="1">
      <c r="B97" s="116" t="s">
        <v>205</v>
      </c>
      <c r="C97" s="127"/>
      <c r="D97" s="117"/>
      <c r="E97" s="72" t="s">
        <v>203</v>
      </c>
      <c r="F97" s="69" t="str">
        <f>_xlfn.IFNA(W105,"")</f>
        <v/>
      </c>
      <c r="G97" s="69" t="str">
        <f>_xlfn.IFNA(W106,"")</f>
        <v/>
      </c>
      <c r="H97" s="69" t="str">
        <f>_xlfn.IFNA(W107,"")</f>
        <v/>
      </c>
      <c r="I97" s="69" t="str">
        <f>_xlfn.IFNA(W108,"")</f>
        <v/>
      </c>
      <c r="J97" s="69" t="str">
        <f>_xlfn.IFNA(W109,"")</f>
        <v/>
      </c>
      <c r="K97" s="69" t="str">
        <f>_xlfn.IFNA(W110,"")</f>
        <v/>
      </c>
    </row>
    <row r="98" spans="2:23" ht="17.45" customHeight="1">
      <c r="B98" s="118"/>
      <c r="C98" s="127"/>
      <c r="D98" s="126"/>
      <c r="E98" s="70" t="s">
        <v>79</v>
      </c>
      <c r="F98" s="70"/>
      <c r="G98" s="71" t="str">
        <f>_xlfn.IFNA(V106,"")</f>
        <v/>
      </c>
      <c r="H98" s="71" t="str">
        <f>_xlfn.IFNA(V107,"")</f>
        <v/>
      </c>
      <c r="I98" s="71" t="str">
        <f>_xlfn.IFNA(V108,"")</f>
        <v/>
      </c>
      <c r="J98" s="71" t="str">
        <f>_xlfn.IFNA(V109,"")</f>
        <v/>
      </c>
      <c r="K98" s="71" t="str">
        <f>_xlfn.IFNA(V110,"")</f>
        <v/>
      </c>
    </row>
    <row r="99" spans="2:23" ht="17.45" customHeight="1">
      <c r="B99" s="113" t="s">
        <v>206</v>
      </c>
      <c r="C99" s="130"/>
      <c r="D99" s="133"/>
      <c r="E99" s="132" t="s">
        <v>203</v>
      </c>
      <c r="F99" s="69" t="str">
        <f>_xlfn.IFNA(Q105,"")</f>
        <v/>
      </c>
      <c r="G99" s="69" t="str">
        <f>_xlfn.IFNA(Q106,"")</f>
        <v/>
      </c>
      <c r="H99" s="69" t="str">
        <f>_xlfn.IFNA(Q107,"")</f>
        <v/>
      </c>
      <c r="I99" s="69" t="str">
        <f>_xlfn.IFNA(Q108,"")</f>
        <v/>
      </c>
      <c r="J99" s="69" t="str">
        <f>_xlfn.IFNA(Q109,"")</f>
        <v/>
      </c>
      <c r="K99" s="69" t="str">
        <f>_xlfn.IFNA(Q110,"")</f>
        <v/>
      </c>
    </row>
    <row r="100" spans="2:23" ht="17.45" customHeight="1">
      <c r="B100" s="114"/>
      <c r="C100" s="131"/>
      <c r="D100" s="130"/>
      <c r="E100" s="134" t="s">
        <v>79</v>
      </c>
      <c r="F100" s="70"/>
      <c r="G100" s="73" t="str">
        <f>_xlfn.IFNA(P106,"")</f>
        <v/>
      </c>
      <c r="H100" s="73" t="str">
        <f>_xlfn.IFNA(P107,"")</f>
        <v/>
      </c>
      <c r="I100" s="73" t="str">
        <f>_xlfn.IFNA(P108,"")</f>
        <v/>
      </c>
      <c r="J100" s="73" t="str">
        <f>_xlfn.IFNA(P109,"")</f>
        <v/>
      </c>
      <c r="K100" s="73" t="str">
        <f>_xlfn.IFNA(P110,"")</f>
        <v/>
      </c>
    </row>
    <row r="103" spans="2:23">
      <c r="O103" s="74" t="s">
        <v>207</v>
      </c>
      <c r="P103" s="5"/>
      <c r="Q103" s="5"/>
      <c r="R103" s="5"/>
      <c r="S103" s="5"/>
      <c r="T103" s="5"/>
      <c r="U103" s="6"/>
      <c r="V103" s="5"/>
      <c r="W103" s="5"/>
    </row>
    <row r="104" spans="2:23">
      <c r="O104" s="75" t="s">
        <v>82</v>
      </c>
      <c r="P104" s="75" t="s">
        <v>208</v>
      </c>
      <c r="Q104" s="75" t="s">
        <v>209</v>
      </c>
      <c r="R104" s="75" t="s">
        <v>210</v>
      </c>
      <c r="S104" s="75" t="s">
        <v>211</v>
      </c>
      <c r="T104" s="75" t="s">
        <v>212</v>
      </c>
      <c r="U104" s="76" t="s">
        <v>213</v>
      </c>
      <c r="V104" s="75" t="s">
        <v>214</v>
      </c>
      <c r="W104" s="75" t="s">
        <v>215</v>
      </c>
    </row>
    <row r="105" spans="2:23">
      <c r="O105" s="75" t="s">
        <v>85</v>
      </c>
      <c r="P105" s="77"/>
      <c r="Q105" s="78" t="e">
        <f>IF(BJ34="",NA(),BJ34)</f>
        <v>#N/A</v>
      </c>
      <c r="R105" s="79"/>
      <c r="S105" s="78" t="e">
        <f>IF(BJ35="",NA(),BJ35)</f>
        <v>#N/A</v>
      </c>
      <c r="T105" s="79"/>
      <c r="U105" s="78" t="e">
        <f>IF(BJ36="",NA(),BJ36)</f>
        <v>#N/A</v>
      </c>
      <c r="V105" s="79"/>
      <c r="W105" s="78" t="e">
        <f>IF(BJ37="",NA(),BJ37)</f>
        <v>#N/A</v>
      </c>
    </row>
    <row r="106" spans="2:23">
      <c r="O106" s="75" t="s">
        <v>86</v>
      </c>
      <c r="P106" s="80" t="e">
        <f>IF(BV34="",NA(),BV34)</f>
        <v>#N/A</v>
      </c>
      <c r="Q106" s="78" t="e">
        <f>IF(BK34="",NA(),BK34)</f>
        <v>#N/A</v>
      </c>
      <c r="R106" s="80" t="e">
        <f>IF(BV35="",NA(),BV35)</f>
        <v>#N/A</v>
      </c>
      <c r="S106" s="78" t="e">
        <f>IF(BK35="",NA(),BK35)</f>
        <v>#N/A</v>
      </c>
      <c r="T106" s="80" t="e">
        <f>IF(BV36="",NA(),BV36)</f>
        <v>#N/A</v>
      </c>
      <c r="U106" s="78" t="e">
        <f>IF(BK36="",NA(),BK36)</f>
        <v>#N/A</v>
      </c>
      <c r="V106" s="80" t="e">
        <f>IF(BV37="",NA(),BV37)</f>
        <v>#N/A</v>
      </c>
      <c r="W106" s="78" t="e">
        <f>IF(BK37="",NA(),BK37)</f>
        <v>#N/A</v>
      </c>
    </row>
    <row r="107" spans="2:23">
      <c r="O107" s="75" t="s">
        <v>87</v>
      </c>
      <c r="P107" s="80" t="e">
        <f>IF(BW34="",NA(),BW34)</f>
        <v>#N/A</v>
      </c>
      <c r="Q107" s="78" t="e">
        <f>IF(BL34="",NA(),BL34)</f>
        <v>#N/A</v>
      </c>
      <c r="R107" s="80" t="e">
        <f>IF(BW35="",NA(),BW35)</f>
        <v>#N/A</v>
      </c>
      <c r="S107" s="78" t="e">
        <f>IF(BL35="",NA(),BL35)</f>
        <v>#N/A</v>
      </c>
      <c r="T107" s="80" t="e">
        <f>IF(BW36="",NA(),BW36)</f>
        <v>#N/A</v>
      </c>
      <c r="U107" s="78" t="e">
        <f>IF(BL36="",NA(),BL36)</f>
        <v>#N/A</v>
      </c>
      <c r="V107" s="80" t="e">
        <f>IF(BW37="",NA(),BW37)</f>
        <v>#N/A</v>
      </c>
      <c r="W107" s="78" t="e">
        <f>IF(BL37="",NA(),BL37)</f>
        <v>#N/A</v>
      </c>
    </row>
    <row r="108" spans="2:23">
      <c r="O108" s="75" t="s">
        <v>88</v>
      </c>
      <c r="P108" s="80" t="e">
        <f>IF(BX34="",NA(),BX34)</f>
        <v>#N/A</v>
      </c>
      <c r="Q108" s="78" t="e">
        <f>IF(BM34="",NA(),BM34)</f>
        <v>#N/A</v>
      </c>
      <c r="R108" s="81" t="e">
        <f>IF(BX35="",NA(),BX35)</f>
        <v>#N/A</v>
      </c>
      <c r="S108" s="78" t="e">
        <f>IF(BM35="",NA(),BM35)</f>
        <v>#N/A</v>
      </c>
      <c r="T108" s="81" t="e">
        <f>IF(BX36="",NA(),BX36)</f>
        <v>#N/A</v>
      </c>
      <c r="U108" s="78" t="e">
        <f>IF(BM36="",NA(),BM36)</f>
        <v>#N/A</v>
      </c>
      <c r="V108" s="81" t="e">
        <f>IF(BX37="",NA(),BX37)</f>
        <v>#N/A</v>
      </c>
      <c r="W108" s="78" t="e">
        <f>IF(BM37="",NA(),BM37)</f>
        <v>#N/A</v>
      </c>
    </row>
    <row r="109" spans="2:23">
      <c r="O109" s="75" t="s">
        <v>89</v>
      </c>
      <c r="P109" s="80" t="e">
        <f>IF(BY34="",NA(),BY34)</f>
        <v>#N/A</v>
      </c>
      <c r="Q109" s="78" t="e">
        <f>IF(BN34="",NA(),BN34)</f>
        <v>#N/A</v>
      </c>
      <c r="R109" s="81" t="e">
        <f>IF(BY35="",NA(),BY35)</f>
        <v>#N/A</v>
      </c>
      <c r="S109" s="78" t="e">
        <f>IF(BN35="",NA(),BN35)</f>
        <v>#N/A</v>
      </c>
      <c r="T109" s="81" t="e">
        <f>IF(BY36="",NA(),BY36)</f>
        <v>#N/A</v>
      </c>
      <c r="U109" s="78" t="e">
        <f>IF(BN36="",NA(),BN36)</f>
        <v>#N/A</v>
      </c>
      <c r="V109" s="81" t="e">
        <f>IF(BY37="",NA(),BY37)</f>
        <v>#N/A</v>
      </c>
      <c r="W109" s="78" t="e">
        <f>IF(BN37="",NA(),BN37)</f>
        <v>#N/A</v>
      </c>
    </row>
    <row r="110" spans="2:23">
      <c r="O110" s="75" t="s">
        <v>90</v>
      </c>
      <c r="P110" s="80" t="e">
        <f>IF(BZ34="",NA(),BZ34)</f>
        <v>#N/A</v>
      </c>
      <c r="Q110" s="78" t="e">
        <f>IF(BO34="",NA(),BO34)</f>
        <v>#N/A</v>
      </c>
      <c r="R110" s="81" t="e">
        <f>IF(BZ35="",NA(),BZ35)</f>
        <v>#N/A</v>
      </c>
      <c r="S110" s="78" t="e">
        <f>IF(BO35="",NA(),BO35)</f>
        <v>#N/A</v>
      </c>
      <c r="T110" s="81" t="e">
        <f>IF(BZ36="",NA(),BZ36)</f>
        <v>#N/A</v>
      </c>
      <c r="U110" s="78" t="e">
        <f>IF(BO36="",NA(),BO36)</f>
        <v>#N/A</v>
      </c>
      <c r="V110" s="81" t="e">
        <f>IF(BZ37="",NA(),BZ37)</f>
        <v>#N/A</v>
      </c>
      <c r="W110" s="78" t="e">
        <f>IF(BO37="",NA(),BO37)</f>
        <v>#N/A</v>
      </c>
    </row>
    <row r="111" spans="2:23">
      <c r="O111" s="75" t="s">
        <v>91</v>
      </c>
      <c r="P111" s="80" t="e">
        <f>IF(CA34="",NA(),CA34)</f>
        <v>#N/A</v>
      </c>
      <c r="Q111" s="78" t="e">
        <f>IF(BP34="",NA(),BP34)</f>
        <v>#N/A</v>
      </c>
      <c r="R111" s="81" t="e">
        <f>IF(CA35="",NA(),CA35)</f>
        <v>#N/A</v>
      </c>
      <c r="S111" s="78" t="e">
        <f>IF(BP35="",NA(),BP35)</f>
        <v>#N/A</v>
      </c>
      <c r="T111" s="81" t="e">
        <f>IF(CA36="",NA(),CA36)</f>
        <v>#N/A</v>
      </c>
      <c r="U111" s="78" t="e">
        <f>IF(BP36="",NA(),BP36)</f>
        <v>#N/A</v>
      </c>
      <c r="V111" s="81" t="e">
        <f>IF(CA37="",NA(),CA37)</f>
        <v>#N/A</v>
      </c>
      <c r="W111" s="78" t="e">
        <f>IF(BP37="",NA(),BP37)</f>
        <v>#N/A</v>
      </c>
    </row>
    <row r="112" spans="2:23">
      <c r="O112" s="75" t="s">
        <v>92</v>
      </c>
      <c r="P112" s="80" t="e">
        <f>IF(CB34="",NA(),CB34)</f>
        <v>#N/A</v>
      </c>
      <c r="Q112" s="78" t="e">
        <f>IF(BQ34="",NA(),BQ34)</f>
        <v>#N/A</v>
      </c>
      <c r="R112" s="81" t="e">
        <f>IF(CB35="",NA(),CB35)</f>
        <v>#N/A</v>
      </c>
      <c r="S112" s="78" t="e">
        <f>IF(BQ35="",NA(),BQ35)</f>
        <v>#N/A</v>
      </c>
      <c r="T112" s="81" t="e">
        <f>IF(CB36="",NA(),CB36)</f>
        <v>#N/A</v>
      </c>
      <c r="U112" s="78" t="e">
        <f>IF(BQ36="",NA(),BQ36)</f>
        <v>#N/A</v>
      </c>
      <c r="V112" s="81" t="e">
        <f>IF(CB37="",NA(),CB37)</f>
        <v>#N/A</v>
      </c>
      <c r="W112" s="78" t="e">
        <f>IF(BQ37="",NA(),BQ37)</f>
        <v>#N/A</v>
      </c>
    </row>
    <row r="113" spans="2:23" s="8" customFormat="1">
      <c r="B113" s="1"/>
      <c r="C113" s="1"/>
      <c r="D113" s="1"/>
      <c r="E113" s="1"/>
      <c r="F113" s="1"/>
      <c r="G113" s="1"/>
      <c r="O113" s="75" t="s">
        <v>93</v>
      </c>
      <c r="P113" s="80" t="e">
        <f>IF(CC34="",NA(),CC34)</f>
        <v>#N/A</v>
      </c>
      <c r="Q113" s="78" t="e">
        <f>IF(BR34="",NA(),BR34)</f>
        <v>#N/A</v>
      </c>
      <c r="R113" s="81" t="e">
        <f>IF(CC35="",NA(),CC35)</f>
        <v>#N/A</v>
      </c>
      <c r="S113" s="78" t="e">
        <f>IF(BR35="",NA(),BR35)</f>
        <v>#N/A</v>
      </c>
      <c r="T113" s="81" t="e">
        <f>IF(CC36="",NA(),CC36)</f>
        <v>#N/A</v>
      </c>
      <c r="U113" s="78" t="e">
        <f>IF(BR36="",NA(),BR36)</f>
        <v>#N/A</v>
      </c>
      <c r="V113" s="81" t="e">
        <f>IF(CC37="",NA(),CC37)</f>
        <v>#N/A</v>
      </c>
      <c r="W113" s="78" t="e">
        <f>IF(BR37="",NA(),BR37)</f>
        <v>#N/A</v>
      </c>
    </row>
    <row r="114" spans="2:23" s="8" customFormat="1">
      <c r="B114" s="1"/>
      <c r="C114" s="1"/>
      <c r="D114" s="1"/>
      <c r="E114" s="1"/>
      <c r="F114" s="1"/>
      <c r="G114" s="1"/>
      <c r="O114" s="75" t="s">
        <v>94</v>
      </c>
      <c r="P114" s="80" t="e">
        <f>IF(CD34="",NA(),CD34)</f>
        <v>#N/A</v>
      </c>
      <c r="Q114" s="78" t="e">
        <f>IF(BS34="",NA(),BS34)</f>
        <v>#N/A</v>
      </c>
      <c r="R114" s="81" t="e">
        <f>IF(CD35="",NA(),CD35)</f>
        <v>#N/A</v>
      </c>
      <c r="S114" s="78" t="e">
        <f>IF(BS35="",NA(),BS35)</f>
        <v>#N/A</v>
      </c>
      <c r="T114" s="81" t="e">
        <f>IF(CD36="",NA(),CD36)</f>
        <v>#N/A</v>
      </c>
      <c r="U114" s="78" t="e">
        <f>IF(BS36="",NA(),BS36)</f>
        <v>#N/A</v>
      </c>
      <c r="V114" s="81" t="e">
        <f>IF(CD37="",NA(),CD37)</f>
        <v>#N/A</v>
      </c>
      <c r="W114" s="78" t="e">
        <f>IF(BS37="",NA(),BS37)</f>
        <v>#N/A</v>
      </c>
    </row>
    <row r="115" spans="2:23" s="8" customFormat="1">
      <c r="B115" s="1"/>
      <c r="C115" s="1"/>
      <c r="D115" s="1"/>
      <c r="E115" s="1"/>
      <c r="F115" s="1"/>
      <c r="G115" s="1"/>
      <c r="O115" s="75" t="s">
        <v>95</v>
      </c>
      <c r="P115" s="80" t="e">
        <f>IF(CE34="",NA(),BWK34)</f>
        <v>#N/A</v>
      </c>
      <c r="Q115" s="78" t="e">
        <f>IF(BT34="",NA(),BT34)</f>
        <v>#N/A</v>
      </c>
      <c r="R115" s="81" t="e">
        <f>IF(CE35="",NA(),CE35)</f>
        <v>#N/A</v>
      </c>
      <c r="S115" s="78" t="e">
        <f>IF(BT35="",NA(),BT35)</f>
        <v>#N/A</v>
      </c>
      <c r="T115" s="81" t="e">
        <f>IF(CE36="",NA(),CE36)</f>
        <v>#N/A</v>
      </c>
      <c r="U115" s="78" t="e">
        <f>IF(BT36="",NA(),BT36)</f>
        <v>#N/A</v>
      </c>
      <c r="V115" s="81" t="e">
        <f>IF(CE37="",NA(),CE37)</f>
        <v>#N/A</v>
      </c>
      <c r="W115" s="78" t="e">
        <f>IF(BT37="",NA(),BT37)</f>
        <v>#N/A</v>
      </c>
    </row>
    <row r="118" spans="2:23" s="8" customFormat="1" ht="15" customHeight="1">
      <c r="B118" s="1"/>
      <c r="C118" s="1"/>
      <c r="D118" s="1"/>
      <c r="E118" s="1"/>
      <c r="F118" s="1"/>
      <c r="G118" s="1"/>
      <c r="Q118" s="1"/>
      <c r="R118" s="1"/>
      <c r="S118" s="1"/>
      <c r="T118" s="1"/>
      <c r="U118" s="1"/>
      <c r="V118" s="1"/>
      <c r="W118" s="1"/>
    </row>
    <row r="119" spans="2:23" s="8" customFormat="1" ht="15" customHeight="1">
      <c r="B119" s="1"/>
      <c r="C119" s="1"/>
      <c r="D119" s="1"/>
      <c r="E119" s="1"/>
      <c r="F119" s="1"/>
      <c r="G119" s="1"/>
      <c r="Q119" s="1"/>
      <c r="R119" s="1"/>
      <c r="S119" s="1"/>
      <c r="T119" s="1"/>
      <c r="U119" s="1"/>
      <c r="V119" s="1"/>
      <c r="W119" s="1"/>
    </row>
    <row r="120" spans="2:23" s="8" customFormat="1" ht="15" customHeight="1">
      <c r="B120" s="1"/>
      <c r="C120" s="1"/>
      <c r="D120" s="1"/>
      <c r="E120" s="1"/>
      <c r="F120" s="1"/>
      <c r="G120" s="1"/>
      <c r="Q120" s="1"/>
      <c r="R120" s="1"/>
      <c r="S120" s="1"/>
      <c r="T120" s="1"/>
      <c r="U120" s="1"/>
      <c r="V120" s="1"/>
      <c r="W120" s="1"/>
    </row>
    <row r="121" spans="2:23" s="8" customFormat="1" ht="15" customHeight="1">
      <c r="B121" s="1"/>
      <c r="C121" s="1"/>
      <c r="D121" s="1"/>
      <c r="E121" s="1"/>
      <c r="F121" s="1"/>
      <c r="G121" s="1"/>
      <c r="Q121" s="1"/>
      <c r="R121" s="1"/>
      <c r="S121" s="1"/>
      <c r="T121" s="1"/>
      <c r="U121" s="1"/>
      <c r="V121" s="1"/>
      <c r="W121" s="1"/>
    </row>
    <row r="122" spans="2:23" s="8" customFormat="1" ht="15" customHeight="1">
      <c r="B122" s="1"/>
      <c r="C122" s="1"/>
      <c r="D122" s="1"/>
      <c r="E122" s="1"/>
      <c r="F122" s="1"/>
      <c r="G122" s="1"/>
      <c r="Q122" s="1"/>
      <c r="R122" s="1"/>
      <c r="S122" s="1"/>
      <c r="T122" s="1"/>
      <c r="U122" s="1"/>
      <c r="V122" s="1"/>
      <c r="W122" s="1"/>
    </row>
    <row r="123" spans="2:23" s="8" customFormat="1" ht="15" customHeight="1">
      <c r="B123" s="1"/>
      <c r="C123" s="1"/>
      <c r="D123" s="1"/>
      <c r="E123" s="1"/>
      <c r="F123" s="1"/>
      <c r="G123" s="1"/>
      <c r="Q123" s="1"/>
      <c r="R123" s="1"/>
      <c r="S123" s="1"/>
      <c r="T123" s="1"/>
      <c r="U123" s="1"/>
      <c r="V123" s="1"/>
      <c r="W123" s="1"/>
    </row>
    <row r="124" spans="2:23" s="8" customFormat="1" ht="15.6" customHeight="1">
      <c r="B124" s="1"/>
      <c r="C124" s="1"/>
      <c r="D124" s="1"/>
      <c r="E124" s="1"/>
      <c r="F124" s="1"/>
      <c r="G124" s="1"/>
      <c r="Q124" s="1"/>
      <c r="R124" s="1"/>
      <c r="S124" s="1"/>
      <c r="T124" s="1"/>
      <c r="U124" s="1"/>
      <c r="V124" s="1"/>
      <c r="W124" s="1"/>
    </row>
    <row r="125" spans="2:23" s="8" customFormat="1" ht="15.6" customHeight="1">
      <c r="B125" s="1"/>
      <c r="C125" s="1"/>
      <c r="D125" s="1"/>
      <c r="E125" s="1"/>
      <c r="F125" s="1"/>
      <c r="G125" s="1"/>
      <c r="Q125" s="1"/>
      <c r="R125" s="1"/>
      <c r="S125" s="1"/>
      <c r="T125" s="1"/>
      <c r="U125" s="1"/>
      <c r="V125" s="1"/>
      <c r="W125" s="1"/>
    </row>
    <row r="127" spans="2:23" s="8" customFormat="1">
      <c r="B127" s="1"/>
      <c r="C127" s="1"/>
      <c r="D127" s="1"/>
      <c r="E127" s="1"/>
      <c r="F127" s="1"/>
      <c r="G127" s="1"/>
      <c r="Q127" s="1"/>
      <c r="R127" s="1"/>
      <c r="S127" s="1"/>
      <c r="T127" s="1"/>
      <c r="U127" s="1"/>
      <c r="V127" s="1"/>
      <c r="W127" s="1"/>
    </row>
    <row r="128" spans="2:23" s="8" customFormat="1" ht="20.25" thickBot="1">
      <c r="B128" s="60" t="s">
        <v>216</v>
      </c>
      <c r="C128" s="60"/>
      <c r="D128" s="1"/>
      <c r="E128" s="1"/>
      <c r="Q128" s="1"/>
      <c r="R128" s="1"/>
      <c r="S128" s="1"/>
      <c r="T128" s="1"/>
      <c r="U128" s="1"/>
      <c r="V128" s="1"/>
      <c r="W128" s="1"/>
    </row>
    <row r="129" spans="2:11" s="8" customFormat="1" ht="62.65" customHeight="1" thickBot="1">
      <c r="B129" s="82" t="s">
        <v>42</v>
      </c>
      <c r="C129" s="370" t="s">
        <v>43</v>
      </c>
      <c r="D129" s="371"/>
      <c r="E129" s="372" t="s">
        <v>44</v>
      </c>
      <c r="F129" s="373"/>
      <c r="G129" s="374"/>
      <c r="H129" s="82" t="s">
        <v>217</v>
      </c>
      <c r="I129" s="82" t="s">
        <v>218</v>
      </c>
      <c r="J129" s="82" t="s">
        <v>81</v>
      </c>
      <c r="K129" s="82" t="s">
        <v>219</v>
      </c>
    </row>
    <row r="130" spans="2:11" s="8" customFormat="1" ht="17.25" thickBot="1">
      <c r="B130" s="324">
        <v>1</v>
      </c>
      <c r="C130" s="327" t="s">
        <v>106</v>
      </c>
      <c r="D130" s="328"/>
      <c r="E130" s="120" t="s">
        <v>107</v>
      </c>
      <c r="F130" s="83"/>
      <c r="G130" s="121"/>
      <c r="H130" s="85" t="str">
        <f t="shared" ref="H130:H157" si="37">AZ3</f>
        <v>---</v>
      </c>
      <c r="I130" s="85" t="str">
        <f t="shared" ref="I130:I157" si="38">AX3</f>
        <v>---</v>
      </c>
      <c r="J130" s="85" t="str">
        <f t="shared" ref="J130:J157" si="39">BB3</f>
        <v>---</v>
      </c>
      <c r="K130" s="85" t="str">
        <f t="shared" ref="K130:K157" si="40">RIGHT(BC3,6)</f>
        <v>---</v>
      </c>
    </row>
    <row r="131" spans="2:11" s="8" customFormat="1" ht="15.6" customHeight="1" thickBot="1">
      <c r="B131" s="325"/>
      <c r="C131" s="331"/>
      <c r="D131" s="332"/>
      <c r="E131" s="120" t="s">
        <v>220</v>
      </c>
      <c r="F131" s="83"/>
      <c r="G131" s="84"/>
      <c r="H131" s="85" t="str">
        <f t="shared" si="37"/>
        <v>---</v>
      </c>
      <c r="I131" s="85" t="str">
        <f t="shared" si="38"/>
        <v>---</v>
      </c>
      <c r="J131" s="85" t="str">
        <f t="shared" si="39"/>
        <v>---</v>
      </c>
      <c r="K131" s="85" t="str">
        <f t="shared" si="40"/>
        <v>---</v>
      </c>
    </row>
    <row r="132" spans="2:11" s="8" customFormat="1" ht="15.6" customHeight="1" thickBot="1">
      <c r="B132" s="325"/>
      <c r="C132" s="327" t="s">
        <v>114</v>
      </c>
      <c r="D132" s="328"/>
      <c r="E132" s="120" t="s">
        <v>115</v>
      </c>
      <c r="F132" s="83"/>
      <c r="G132" s="84"/>
      <c r="H132" s="85" t="str">
        <f t="shared" si="37"/>
        <v>---</v>
      </c>
      <c r="I132" s="85" t="str">
        <f t="shared" si="38"/>
        <v>---</v>
      </c>
      <c r="J132" s="85" t="str">
        <f t="shared" si="39"/>
        <v>---</v>
      </c>
      <c r="K132" s="85" t="str">
        <f t="shared" si="40"/>
        <v>---</v>
      </c>
    </row>
    <row r="133" spans="2:11" s="8" customFormat="1" ht="15.6" customHeight="1" thickBot="1">
      <c r="B133" s="325"/>
      <c r="C133" s="329"/>
      <c r="D133" s="330"/>
      <c r="E133" s="120" t="s">
        <v>118</v>
      </c>
      <c r="F133" s="83"/>
      <c r="G133" s="84"/>
      <c r="H133" s="85" t="str">
        <f t="shared" si="37"/>
        <v>---</v>
      </c>
      <c r="I133" s="85" t="str">
        <f t="shared" si="38"/>
        <v>---</v>
      </c>
      <c r="J133" s="85" t="str">
        <f t="shared" si="39"/>
        <v>---</v>
      </c>
      <c r="K133" s="85" t="str">
        <f t="shared" si="40"/>
        <v>---</v>
      </c>
    </row>
    <row r="134" spans="2:11" s="8" customFormat="1" ht="15.6" customHeight="1" thickBot="1">
      <c r="B134" s="325"/>
      <c r="C134" s="329"/>
      <c r="D134" s="330"/>
      <c r="E134" s="120" t="s">
        <v>221</v>
      </c>
      <c r="F134" s="83"/>
      <c r="G134" s="84"/>
      <c r="H134" s="85" t="str">
        <f t="shared" si="37"/>
        <v>---</v>
      </c>
      <c r="I134" s="85" t="str">
        <f t="shared" si="38"/>
        <v>---</v>
      </c>
      <c r="J134" s="85" t="str">
        <f t="shared" si="39"/>
        <v>---</v>
      </c>
      <c r="K134" s="85" t="str">
        <f t="shared" si="40"/>
        <v>---</v>
      </c>
    </row>
    <row r="135" spans="2:11" s="8" customFormat="1" ht="15.6" customHeight="1" thickBot="1">
      <c r="B135" s="326"/>
      <c r="C135" s="331"/>
      <c r="D135" s="332"/>
      <c r="E135" s="120" t="s">
        <v>122</v>
      </c>
      <c r="F135" s="83"/>
      <c r="G135" s="84"/>
      <c r="H135" s="85" t="str">
        <f t="shared" si="37"/>
        <v>---</v>
      </c>
      <c r="I135" s="85" t="str">
        <f t="shared" si="38"/>
        <v>---</v>
      </c>
      <c r="J135" s="85" t="str">
        <f t="shared" si="39"/>
        <v>---</v>
      </c>
      <c r="K135" s="85" t="str">
        <f t="shared" si="40"/>
        <v>---</v>
      </c>
    </row>
    <row r="136" spans="2:11" s="8" customFormat="1" ht="15.6" customHeight="1" thickBot="1">
      <c r="B136" s="324">
        <v>2</v>
      </c>
      <c r="C136" s="327" t="s">
        <v>290</v>
      </c>
      <c r="D136" s="328"/>
      <c r="E136" s="120" t="s">
        <v>291</v>
      </c>
      <c r="F136" s="83"/>
      <c r="G136" s="84"/>
      <c r="H136" s="85" t="str">
        <f t="shared" si="37"/>
        <v>---</v>
      </c>
      <c r="I136" s="85" t="str">
        <f t="shared" si="38"/>
        <v>---</v>
      </c>
      <c r="J136" s="85" t="str">
        <f t="shared" si="39"/>
        <v>---</v>
      </c>
      <c r="K136" s="85" t="str">
        <f t="shared" si="40"/>
        <v>---</v>
      </c>
    </row>
    <row r="137" spans="2:11" s="8" customFormat="1" ht="15.6" customHeight="1" thickBot="1">
      <c r="B137" s="325"/>
      <c r="C137" s="329"/>
      <c r="D137" s="330"/>
      <c r="E137" s="120" t="s">
        <v>292</v>
      </c>
      <c r="F137" s="83"/>
      <c r="G137" s="84"/>
      <c r="H137" s="85" t="str">
        <f t="shared" si="37"/>
        <v>---</v>
      </c>
      <c r="I137" s="85" t="str">
        <f t="shared" si="38"/>
        <v>---</v>
      </c>
      <c r="J137" s="85" t="str">
        <f t="shared" si="39"/>
        <v>---</v>
      </c>
      <c r="K137" s="85" t="str">
        <f t="shared" si="40"/>
        <v>---</v>
      </c>
    </row>
    <row r="138" spans="2:11" s="8" customFormat="1" ht="15.6" customHeight="1" thickBot="1">
      <c r="B138" s="325"/>
      <c r="C138" s="331"/>
      <c r="D138" s="332"/>
      <c r="E138" s="120" t="s">
        <v>129</v>
      </c>
      <c r="F138" s="83"/>
      <c r="G138" s="84"/>
      <c r="H138" s="85" t="str">
        <f t="shared" si="37"/>
        <v>---</v>
      </c>
      <c r="I138" s="85" t="str">
        <f t="shared" si="38"/>
        <v>---</v>
      </c>
      <c r="J138" s="85" t="str">
        <f t="shared" si="39"/>
        <v>---</v>
      </c>
      <c r="K138" s="85" t="str">
        <f t="shared" si="40"/>
        <v>---</v>
      </c>
    </row>
    <row r="139" spans="2:11" s="8" customFormat="1" ht="15.6" customHeight="1" thickBot="1">
      <c r="B139" s="325"/>
      <c r="C139" s="327" t="s">
        <v>293</v>
      </c>
      <c r="D139" s="328"/>
      <c r="E139" s="120" t="s">
        <v>294</v>
      </c>
      <c r="F139" s="83"/>
      <c r="G139" s="84"/>
      <c r="H139" s="85" t="str">
        <f t="shared" si="37"/>
        <v>---</v>
      </c>
      <c r="I139" s="85" t="str">
        <f t="shared" si="38"/>
        <v>---</v>
      </c>
      <c r="J139" s="85" t="str">
        <f t="shared" si="39"/>
        <v>---</v>
      </c>
      <c r="K139" s="85" t="str">
        <f t="shared" si="40"/>
        <v>---</v>
      </c>
    </row>
    <row r="140" spans="2:11" s="8" customFormat="1" ht="15.6" customHeight="1" thickBot="1">
      <c r="B140" s="325"/>
      <c r="C140" s="329"/>
      <c r="D140" s="330"/>
      <c r="E140" s="120" t="s">
        <v>295</v>
      </c>
      <c r="F140" s="83"/>
      <c r="G140" s="84"/>
      <c r="H140" s="85" t="str">
        <f t="shared" si="37"/>
        <v>---</v>
      </c>
      <c r="I140" s="85" t="str">
        <f t="shared" si="38"/>
        <v>---</v>
      </c>
      <c r="J140" s="85" t="str">
        <f t="shared" si="39"/>
        <v>---</v>
      </c>
      <c r="K140" s="85" t="str">
        <f t="shared" si="40"/>
        <v>---</v>
      </c>
    </row>
    <row r="141" spans="2:11" s="8" customFormat="1" ht="15.6" customHeight="1" thickBot="1">
      <c r="B141" s="325"/>
      <c r="C141" s="331"/>
      <c r="D141" s="332"/>
      <c r="E141" s="120" t="s">
        <v>136</v>
      </c>
      <c r="F141" s="83"/>
      <c r="G141" s="84"/>
      <c r="H141" s="85" t="str">
        <f t="shared" si="37"/>
        <v>---</v>
      </c>
      <c r="I141" s="85" t="str">
        <f t="shared" si="38"/>
        <v>---</v>
      </c>
      <c r="J141" s="85" t="str">
        <f t="shared" si="39"/>
        <v>---</v>
      </c>
      <c r="K141" s="85" t="str">
        <f t="shared" si="40"/>
        <v>---</v>
      </c>
    </row>
    <row r="142" spans="2:11" s="8" customFormat="1" ht="15.6" customHeight="1" thickBot="1">
      <c r="B142" s="325"/>
      <c r="C142" s="327" t="s">
        <v>296</v>
      </c>
      <c r="D142" s="328"/>
      <c r="E142" s="120" t="s">
        <v>297</v>
      </c>
      <c r="F142" s="83"/>
      <c r="G142" s="84"/>
      <c r="H142" s="85" t="str">
        <f t="shared" si="37"/>
        <v>---</v>
      </c>
      <c r="I142" s="85" t="str">
        <f t="shared" si="38"/>
        <v>---</v>
      </c>
      <c r="J142" s="85" t="str">
        <f t="shared" si="39"/>
        <v>---</v>
      </c>
      <c r="K142" s="85" t="str">
        <f t="shared" si="40"/>
        <v>---</v>
      </c>
    </row>
    <row r="143" spans="2:11" s="8" customFormat="1" ht="17.25" thickBot="1">
      <c r="B143" s="325"/>
      <c r="C143" s="329"/>
      <c r="D143" s="330"/>
      <c r="E143" s="120" t="s">
        <v>298</v>
      </c>
      <c r="F143" s="83"/>
      <c r="G143" s="84"/>
      <c r="H143" s="85" t="str">
        <f t="shared" si="37"/>
        <v>---</v>
      </c>
      <c r="I143" s="85" t="str">
        <f t="shared" si="38"/>
        <v>---</v>
      </c>
      <c r="J143" s="85" t="str">
        <f t="shared" si="39"/>
        <v>---</v>
      </c>
      <c r="K143" s="85" t="str">
        <f t="shared" si="40"/>
        <v>---</v>
      </c>
    </row>
    <row r="144" spans="2:11" s="8" customFormat="1" ht="15.6" customHeight="1" thickBot="1">
      <c r="B144" s="325"/>
      <c r="C144" s="331"/>
      <c r="D144" s="332"/>
      <c r="E144" s="120" t="s">
        <v>143</v>
      </c>
      <c r="F144" s="83"/>
      <c r="G144" s="84"/>
      <c r="H144" s="85" t="str">
        <f t="shared" si="37"/>
        <v>---</v>
      </c>
      <c r="I144" s="85" t="str">
        <f t="shared" si="38"/>
        <v>---</v>
      </c>
      <c r="J144" s="85" t="str">
        <f t="shared" si="39"/>
        <v>---</v>
      </c>
      <c r="K144" s="85" t="str">
        <f t="shared" si="40"/>
        <v>---</v>
      </c>
    </row>
    <row r="145" spans="2:11" s="8" customFormat="1" ht="15.6" customHeight="1" thickBot="1">
      <c r="B145" s="325"/>
      <c r="C145" s="327" t="s">
        <v>138</v>
      </c>
      <c r="D145" s="328"/>
      <c r="E145" s="120" t="s">
        <v>299</v>
      </c>
      <c r="F145" s="83"/>
      <c r="G145" s="84"/>
      <c r="H145" s="85" t="str">
        <f t="shared" si="37"/>
        <v>---</v>
      </c>
      <c r="I145" s="85" t="str">
        <f t="shared" si="38"/>
        <v>---</v>
      </c>
      <c r="J145" s="85" t="str">
        <f t="shared" si="39"/>
        <v>---</v>
      </c>
      <c r="K145" s="85" t="str">
        <f t="shared" si="40"/>
        <v>---</v>
      </c>
    </row>
    <row r="146" spans="2:11" s="8" customFormat="1" ht="15.6" customHeight="1" thickBot="1">
      <c r="B146" s="325"/>
      <c r="C146" s="329"/>
      <c r="D146" s="330"/>
      <c r="E146" s="120" t="s">
        <v>300</v>
      </c>
      <c r="F146" s="83"/>
      <c r="G146" s="84"/>
      <c r="H146" s="85" t="str">
        <f t="shared" si="37"/>
        <v>---</v>
      </c>
      <c r="I146" s="85" t="str">
        <f t="shared" si="38"/>
        <v>---</v>
      </c>
      <c r="J146" s="85" t="str">
        <f t="shared" si="39"/>
        <v>---</v>
      </c>
      <c r="K146" s="85" t="str">
        <f t="shared" si="40"/>
        <v>---</v>
      </c>
    </row>
    <row r="147" spans="2:11" s="8" customFormat="1" ht="15.6" customHeight="1" thickBot="1">
      <c r="B147" s="325"/>
      <c r="C147" s="331"/>
      <c r="D147" s="332"/>
      <c r="E147" s="120" t="s">
        <v>150</v>
      </c>
      <c r="F147" s="83"/>
      <c r="G147" s="84"/>
      <c r="H147" s="85" t="str">
        <f t="shared" si="37"/>
        <v>---</v>
      </c>
      <c r="I147" s="85" t="str">
        <f t="shared" si="38"/>
        <v>---</v>
      </c>
      <c r="J147" s="85" t="str">
        <f t="shared" si="39"/>
        <v>---</v>
      </c>
      <c r="K147" s="85" t="str">
        <f t="shared" si="40"/>
        <v>---</v>
      </c>
    </row>
    <row r="148" spans="2:11" s="8" customFormat="1" ht="15.6" customHeight="1" thickBot="1">
      <c r="B148" s="325"/>
      <c r="C148" s="327" t="s">
        <v>145</v>
      </c>
      <c r="D148" s="328"/>
      <c r="E148" s="120" t="s">
        <v>301</v>
      </c>
      <c r="F148" s="83"/>
      <c r="G148" s="84"/>
      <c r="H148" s="85" t="str">
        <f t="shared" si="37"/>
        <v>---</v>
      </c>
      <c r="I148" s="85" t="str">
        <f t="shared" si="38"/>
        <v>---</v>
      </c>
      <c r="J148" s="85" t="str">
        <f t="shared" si="39"/>
        <v>---</v>
      </c>
      <c r="K148" s="85" t="str">
        <f t="shared" si="40"/>
        <v>---</v>
      </c>
    </row>
    <row r="149" spans="2:11" s="8" customFormat="1" ht="15.6" customHeight="1" thickBot="1">
      <c r="B149" s="325"/>
      <c r="C149" s="329"/>
      <c r="D149" s="330"/>
      <c r="E149" s="120" t="s">
        <v>302</v>
      </c>
      <c r="F149" s="83"/>
      <c r="G149" s="84"/>
      <c r="H149" s="85" t="str">
        <f t="shared" si="37"/>
        <v>---</v>
      </c>
      <c r="I149" s="85" t="str">
        <f t="shared" si="38"/>
        <v>---</v>
      </c>
      <c r="J149" s="85" t="str">
        <f t="shared" si="39"/>
        <v>---</v>
      </c>
      <c r="K149" s="85" t="str">
        <f t="shared" si="40"/>
        <v>---</v>
      </c>
    </row>
    <row r="150" spans="2:11" s="8" customFormat="1" ht="15.6" customHeight="1" thickBot="1">
      <c r="B150" s="326"/>
      <c r="C150" s="331"/>
      <c r="D150" s="332"/>
      <c r="E150" s="120" t="s">
        <v>303</v>
      </c>
      <c r="F150" s="83"/>
      <c r="G150" s="84"/>
      <c r="H150" s="85" t="str">
        <f t="shared" si="37"/>
        <v>---</v>
      </c>
      <c r="I150" s="85" t="str">
        <f t="shared" si="38"/>
        <v>---</v>
      </c>
      <c r="J150" s="85" t="str">
        <f t="shared" si="39"/>
        <v>---</v>
      </c>
      <c r="K150" s="85" t="str">
        <f t="shared" si="40"/>
        <v>---</v>
      </c>
    </row>
    <row r="151" spans="2:11" s="8" customFormat="1" ht="15.6" customHeight="1" thickBot="1">
      <c r="B151" s="324">
        <v>3</v>
      </c>
      <c r="C151" s="327" t="s">
        <v>152</v>
      </c>
      <c r="D151" s="328"/>
      <c r="E151" s="120" t="s">
        <v>229</v>
      </c>
      <c r="F151" s="83"/>
      <c r="G151" s="84"/>
      <c r="H151" s="85" t="str">
        <f t="shared" si="37"/>
        <v>---</v>
      </c>
      <c r="I151" s="85" t="str">
        <f t="shared" si="38"/>
        <v>---</v>
      </c>
      <c r="J151" s="85" t="str">
        <f t="shared" si="39"/>
        <v>---</v>
      </c>
      <c r="K151" s="85" t="str">
        <f t="shared" si="40"/>
        <v>---</v>
      </c>
    </row>
    <row r="152" spans="2:11" s="8" customFormat="1" ht="15.6" customHeight="1" thickBot="1">
      <c r="B152" s="325"/>
      <c r="C152" s="329"/>
      <c r="D152" s="330"/>
      <c r="E152" s="120" t="s">
        <v>155</v>
      </c>
      <c r="F152" s="83"/>
      <c r="G152" s="84"/>
      <c r="H152" s="85" t="str">
        <f t="shared" si="37"/>
        <v>---</v>
      </c>
      <c r="I152" s="85" t="str">
        <f t="shared" si="38"/>
        <v>---</v>
      </c>
      <c r="J152" s="85" t="str">
        <f t="shared" si="39"/>
        <v>---</v>
      </c>
      <c r="K152" s="85" t="str">
        <f t="shared" si="40"/>
        <v>---</v>
      </c>
    </row>
    <row r="153" spans="2:11" s="8" customFormat="1" ht="15.6" customHeight="1" thickBot="1">
      <c r="B153" s="325"/>
      <c r="C153" s="331"/>
      <c r="D153" s="332"/>
      <c r="E153" s="120" t="s">
        <v>157</v>
      </c>
      <c r="F153" s="83"/>
      <c r="G153" s="84"/>
      <c r="H153" s="85" t="str">
        <f t="shared" si="37"/>
        <v>---</v>
      </c>
      <c r="I153" s="85" t="str">
        <f t="shared" si="38"/>
        <v>---</v>
      </c>
      <c r="J153" s="85" t="str">
        <f t="shared" si="39"/>
        <v>---</v>
      </c>
      <c r="K153" s="85" t="str">
        <f t="shared" si="40"/>
        <v>---</v>
      </c>
    </row>
    <row r="154" spans="2:11" s="8" customFormat="1" ht="15.6" customHeight="1" thickBot="1">
      <c r="B154" s="325"/>
      <c r="C154" s="333" t="s">
        <v>230</v>
      </c>
      <c r="D154" s="334"/>
      <c r="E154" s="120" t="s">
        <v>231</v>
      </c>
      <c r="F154" s="83"/>
      <c r="G154" s="84"/>
      <c r="H154" s="85" t="str">
        <f t="shared" si="37"/>
        <v>---</v>
      </c>
      <c r="I154" s="85" t="str">
        <f t="shared" si="38"/>
        <v>---</v>
      </c>
      <c r="J154" s="85" t="str">
        <f t="shared" si="39"/>
        <v>---</v>
      </c>
      <c r="K154" s="85" t="str">
        <f t="shared" si="40"/>
        <v>---</v>
      </c>
    </row>
    <row r="155" spans="2:11" s="8" customFormat="1" ht="15.6" customHeight="1" thickBot="1">
      <c r="B155" s="325"/>
      <c r="C155" s="335"/>
      <c r="D155" s="336"/>
      <c r="E155" s="120" t="s">
        <v>232</v>
      </c>
      <c r="F155" s="83"/>
      <c r="G155" s="84"/>
      <c r="H155" s="85" t="str">
        <f t="shared" si="37"/>
        <v>---</v>
      </c>
      <c r="I155" s="85" t="str">
        <f t="shared" si="38"/>
        <v>---</v>
      </c>
      <c r="J155" s="85" t="str">
        <f t="shared" si="39"/>
        <v>---</v>
      </c>
      <c r="K155" s="85" t="str">
        <f t="shared" si="40"/>
        <v>---</v>
      </c>
    </row>
    <row r="156" spans="2:11" s="8" customFormat="1" ht="15.6" customHeight="1" thickBot="1">
      <c r="B156" s="325"/>
      <c r="C156" s="335"/>
      <c r="D156" s="336"/>
      <c r="E156" s="120" t="s">
        <v>164</v>
      </c>
      <c r="F156" s="83"/>
      <c r="G156" s="84"/>
      <c r="H156" s="85" t="str">
        <f t="shared" si="37"/>
        <v>---</v>
      </c>
      <c r="I156" s="85" t="str">
        <f t="shared" si="38"/>
        <v>---</v>
      </c>
      <c r="J156" s="85" t="str">
        <f t="shared" si="39"/>
        <v>---</v>
      </c>
      <c r="K156" s="85" t="str">
        <f t="shared" si="40"/>
        <v>---</v>
      </c>
    </row>
    <row r="157" spans="2:11" s="8" customFormat="1" ht="15.6" customHeight="1" thickBot="1">
      <c r="B157" s="326"/>
      <c r="C157" s="337"/>
      <c r="D157" s="338"/>
      <c r="E157" s="120" t="s">
        <v>233</v>
      </c>
      <c r="F157" s="83"/>
      <c r="G157" s="86"/>
      <c r="H157" s="85" t="str">
        <f t="shared" si="37"/>
        <v>---</v>
      </c>
      <c r="I157" s="85" t="str">
        <f t="shared" si="38"/>
        <v>---</v>
      </c>
      <c r="J157" s="85" t="str">
        <f t="shared" si="39"/>
        <v>---</v>
      </c>
      <c r="K157" s="85" t="str">
        <f t="shared" si="40"/>
        <v>---</v>
      </c>
    </row>
    <row r="158" spans="2:11" s="8" customFormat="1" ht="17.25" thickBot="1">
      <c r="B158" s="120" t="s">
        <v>168</v>
      </c>
      <c r="C158" s="125"/>
      <c r="D158" s="125"/>
      <c r="E158" s="125"/>
      <c r="F158" s="87"/>
      <c r="G158" s="84"/>
      <c r="H158" s="88">
        <f>AX44</f>
        <v>0</v>
      </c>
      <c r="I158" s="88">
        <f>AX38</f>
        <v>0</v>
      </c>
    </row>
    <row r="159" spans="2:11" s="8" customFormat="1" ht="17.25" thickBot="1">
      <c r="B159" s="120" t="s">
        <v>170</v>
      </c>
      <c r="C159" s="125"/>
      <c r="D159" s="125"/>
      <c r="E159" s="125"/>
      <c r="F159" s="87"/>
      <c r="G159" s="84"/>
      <c r="H159" s="88">
        <f>AY44</f>
        <v>0</v>
      </c>
      <c r="I159" s="88">
        <f>AY38</f>
        <v>0</v>
      </c>
    </row>
    <row r="160" spans="2:11" s="8" customFormat="1" ht="17.25" thickBot="1">
      <c r="B160" s="120" t="s">
        <v>172</v>
      </c>
      <c r="C160" s="125"/>
      <c r="D160" s="125"/>
      <c r="E160" s="125"/>
      <c r="F160" s="87"/>
      <c r="G160" s="84"/>
      <c r="H160" s="88">
        <f>AZ44</f>
        <v>0</v>
      </c>
      <c r="I160" s="88">
        <f>AZ38</f>
        <v>0</v>
      </c>
    </row>
    <row r="161" spans="2:11" s="8" customFormat="1" ht="17.25" thickBot="1">
      <c r="B161" s="89"/>
      <c r="C161" s="122"/>
      <c r="D161" s="123" t="s">
        <v>174</v>
      </c>
      <c r="E161" s="124"/>
      <c r="F161" s="90"/>
      <c r="G161" s="91"/>
      <c r="H161" s="92" t="str">
        <f>BA45</f>
        <v/>
      </c>
      <c r="I161" s="92" t="str">
        <f>BA39</f>
        <v/>
      </c>
    </row>
    <row r="162" spans="2:11" s="8" customFormat="1">
      <c r="B162" s="1"/>
      <c r="C162" s="1"/>
      <c r="D162" s="1"/>
      <c r="E162" s="1"/>
      <c r="F162" s="1"/>
      <c r="G162" s="1"/>
    </row>
    <row r="163" spans="2:11" s="8" customFormat="1" ht="13.15" customHeight="1">
      <c r="B163" s="339" t="s">
        <v>234</v>
      </c>
      <c r="C163" s="340"/>
      <c r="D163" s="340"/>
      <c r="E163" s="340"/>
      <c r="F163" s="340"/>
      <c r="G163" s="340"/>
      <c r="H163" s="340"/>
      <c r="I163" s="340"/>
      <c r="J163" s="340"/>
      <c r="K163" s="341"/>
    </row>
    <row r="164" spans="2:11" s="8" customFormat="1">
      <c r="B164" s="342"/>
      <c r="C164" s="343"/>
      <c r="D164" s="343"/>
      <c r="E164" s="343"/>
      <c r="F164" s="343"/>
      <c r="G164" s="343"/>
      <c r="H164" s="343"/>
      <c r="I164" s="343"/>
      <c r="J164" s="343"/>
      <c r="K164" s="344"/>
    </row>
    <row r="165" spans="2:11" s="8" customFormat="1">
      <c r="B165" s="342"/>
      <c r="C165" s="343"/>
      <c r="D165" s="343"/>
      <c r="E165" s="343"/>
      <c r="F165" s="343"/>
      <c r="G165" s="343"/>
      <c r="H165" s="343"/>
      <c r="I165" s="343"/>
      <c r="J165" s="343"/>
      <c r="K165" s="344"/>
    </row>
    <row r="166" spans="2:11" s="8" customFormat="1">
      <c r="B166" s="342"/>
      <c r="C166" s="343"/>
      <c r="D166" s="343"/>
      <c r="E166" s="343"/>
      <c r="F166" s="343"/>
      <c r="G166" s="343"/>
      <c r="H166" s="343"/>
      <c r="I166" s="343"/>
      <c r="J166" s="343"/>
      <c r="K166" s="344"/>
    </row>
    <row r="167" spans="2:11" s="8" customFormat="1">
      <c r="B167" s="342"/>
      <c r="C167" s="343"/>
      <c r="D167" s="343"/>
      <c r="E167" s="343"/>
      <c r="F167" s="343"/>
      <c r="G167" s="343"/>
      <c r="H167" s="343"/>
      <c r="I167" s="343"/>
      <c r="J167" s="343"/>
      <c r="K167" s="344"/>
    </row>
    <row r="168" spans="2:11" s="8" customFormat="1">
      <c r="B168" s="342"/>
      <c r="C168" s="343"/>
      <c r="D168" s="343"/>
      <c r="E168" s="343"/>
      <c r="F168" s="343"/>
      <c r="G168" s="343"/>
      <c r="H168" s="343"/>
      <c r="I168" s="343"/>
      <c r="J168" s="343"/>
      <c r="K168" s="344"/>
    </row>
    <row r="169" spans="2:11" s="8" customFormat="1">
      <c r="B169" s="342"/>
      <c r="C169" s="343"/>
      <c r="D169" s="343"/>
      <c r="E169" s="343"/>
      <c r="F169" s="343"/>
      <c r="G169" s="343"/>
      <c r="H169" s="343"/>
      <c r="I169" s="343"/>
      <c r="J169" s="343"/>
      <c r="K169" s="344"/>
    </row>
    <row r="170" spans="2:11" s="8" customFormat="1">
      <c r="B170" s="342"/>
      <c r="C170" s="343"/>
      <c r="D170" s="343"/>
      <c r="E170" s="343"/>
      <c r="F170" s="343"/>
      <c r="G170" s="343"/>
      <c r="H170" s="343"/>
      <c r="I170" s="343"/>
      <c r="J170" s="343"/>
      <c r="K170" s="344"/>
    </row>
    <row r="171" spans="2:11" s="8" customFormat="1">
      <c r="B171" s="342"/>
      <c r="C171" s="343"/>
      <c r="D171" s="343"/>
      <c r="E171" s="343"/>
      <c r="F171" s="343"/>
      <c r="G171" s="343"/>
      <c r="H171" s="343"/>
      <c r="I171" s="343"/>
      <c r="J171" s="343"/>
      <c r="K171" s="344"/>
    </row>
    <row r="172" spans="2:11" s="8" customFormat="1">
      <c r="B172" s="342"/>
      <c r="C172" s="343"/>
      <c r="D172" s="343"/>
      <c r="E172" s="343"/>
      <c r="F172" s="343"/>
      <c r="G172" s="343"/>
      <c r="H172" s="343"/>
      <c r="I172" s="343"/>
      <c r="J172" s="343"/>
      <c r="K172" s="344"/>
    </row>
    <row r="173" spans="2:11" s="8" customFormat="1">
      <c r="B173" s="342"/>
      <c r="C173" s="343"/>
      <c r="D173" s="343"/>
      <c r="E173" s="343"/>
      <c r="F173" s="343"/>
      <c r="G173" s="343"/>
      <c r="H173" s="343"/>
      <c r="I173" s="343"/>
      <c r="J173" s="343"/>
      <c r="K173" s="344"/>
    </row>
    <row r="174" spans="2:11" s="8" customFormat="1">
      <c r="B174" s="342"/>
      <c r="C174" s="343"/>
      <c r="D174" s="343"/>
      <c r="E174" s="343"/>
      <c r="F174" s="343"/>
      <c r="G174" s="343"/>
      <c r="H174" s="343"/>
      <c r="I174" s="343"/>
      <c r="J174" s="343"/>
      <c r="K174" s="344"/>
    </row>
    <row r="175" spans="2:11" s="8" customFormat="1">
      <c r="B175" s="342"/>
      <c r="C175" s="343"/>
      <c r="D175" s="343"/>
      <c r="E175" s="343"/>
      <c r="F175" s="343"/>
      <c r="G175" s="343"/>
      <c r="H175" s="343"/>
      <c r="I175" s="343"/>
      <c r="J175" s="343"/>
      <c r="K175" s="344"/>
    </row>
    <row r="176" spans="2:11" s="8" customFormat="1">
      <c r="B176" s="342"/>
      <c r="C176" s="343"/>
      <c r="D176" s="343"/>
      <c r="E176" s="343"/>
      <c r="F176" s="343"/>
      <c r="G176" s="343"/>
      <c r="H176" s="343"/>
      <c r="I176" s="343"/>
      <c r="J176" s="343"/>
      <c r="K176" s="344"/>
    </row>
    <row r="177" spans="2:11" s="8" customFormat="1">
      <c r="B177" s="345"/>
      <c r="C177" s="346"/>
      <c r="D177" s="346"/>
      <c r="E177" s="346"/>
      <c r="F177" s="346"/>
      <c r="G177" s="346"/>
      <c r="H177" s="346"/>
      <c r="I177" s="346"/>
      <c r="J177" s="346"/>
      <c r="K177" s="347"/>
    </row>
  </sheetData>
  <protectedRanges>
    <protectedRange sqref="AR132:AT159 BL56:BV77 BR97:BR126 AD3:AH30 BV3:CE30" name="Expected"/>
    <protectedRange sqref="H3:R30 X3:AC30" name="Year5Range"/>
  </protectedRanges>
  <mergeCells count="78">
    <mergeCell ref="B151:B157"/>
    <mergeCell ref="C151:D153"/>
    <mergeCell ref="C154:D157"/>
    <mergeCell ref="B163:K177"/>
    <mergeCell ref="B136:B150"/>
    <mergeCell ref="C136:D138"/>
    <mergeCell ref="C139:D141"/>
    <mergeCell ref="C142:D144"/>
    <mergeCell ref="C145:D147"/>
    <mergeCell ref="C148:D150"/>
    <mergeCell ref="B130:B135"/>
    <mergeCell ref="C130:D131"/>
    <mergeCell ref="C132:D135"/>
    <mergeCell ref="C50:F50"/>
    <mergeCell ref="G50:J50"/>
    <mergeCell ref="B56:D56"/>
    <mergeCell ref="E56:H56"/>
    <mergeCell ref="I56:K56"/>
    <mergeCell ref="C129:D129"/>
    <mergeCell ref="E129:G129"/>
    <mergeCell ref="K50:M50"/>
    <mergeCell ref="B52:C53"/>
    <mergeCell ref="B54:K54"/>
    <mergeCell ref="B55:D55"/>
    <mergeCell ref="E55:H55"/>
    <mergeCell ref="I55:K55"/>
    <mergeCell ref="C48:F48"/>
    <mergeCell ref="G48:J48"/>
    <mergeCell ref="K48:M48"/>
    <mergeCell ref="C49:F49"/>
    <mergeCell ref="G49:J49"/>
    <mergeCell ref="K49:M49"/>
    <mergeCell ref="C46:F46"/>
    <mergeCell ref="G46:J46"/>
    <mergeCell ref="K46:M46"/>
    <mergeCell ref="C47:F47"/>
    <mergeCell ref="G47:J47"/>
    <mergeCell ref="K47:M47"/>
    <mergeCell ref="C44:F44"/>
    <mergeCell ref="G44:J44"/>
    <mergeCell ref="K44:M44"/>
    <mergeCell ref="C45:F45"/>
    <mergeCell ref="G45:J45"/>
    <mergeCell ref="K45:M45"/>
    <mergeCell ref="C42:F42"/>
    <mergeCell ref="G42:J42"/>
    <mergeCell ref="K42:M42"/>
    <mergeCell ref="C43:F43"/>
    <mergeCell ref="G43:J43"/>
    <mergeCell ref="K43:M43"/>
    <mergeCell ref="C41:F41"/>
    <mergeCell ref="G41:J41"/>
    <mergeCell ref="K41:M41"/>
    <mergeCell ref="B31:G31"/>
    <mergeCell ref="B32:G32"/>
    <mergeCell ref="B33:G33"/>
    <mergeCell ref="B34:F34"/>
    <mergeCell ref="B35:G35"/>
    <mergeCell ref="B36:G36"/>
    <mergeCell ref="B37:G37"/>
    <mergeCell ref="B38:G38"/>
    <mergeCell ref="C40:F40"/>
    <mergeCell ref="G40:J40"/>
    <mergeCell ref="K40:M40"/>
    <mergeCell ref="B24:B30"/>
    <mergeCell ref="C24:D26"/>
    <mergeCell ref="C27:D30"/>
    <mergeCell ref="C2:D2"/>
    <mergeCell ref="E2:G2"/>
    <mergeCell ref="B3:B11"/>
    <mergeCell ref="C3:D4"/>
    <mergeCell ref="C5:D8"/>
    <mergeCell ref="C9:D11"/>
    <mergeCell ref="B12:B23"/>
    <mergeCell ref="C12:D14"/>
    <mergeCell ref="C15:D17"/>
    <mergeCell ref="C18:D20"/>
    <mergeCell ref="C21:D23"/>
  </mergeCells>
  <conditionalFormatting sqref="D62:D64 F62:F64 H62:H64 J62:J64">
    <cfRule type="containsErrors" dxfId="125" priority="17">
      <formula>ISERROR(D62)</formula>
    </cfRule>
  </conditionalFormatting>
  <conditionalFormatting sqref="H130:H161">
    <cfRule type="containsText" dxfId="124" priority="8" operator="containsText" text="80">
      <formula>NOT(ISERROR(SEARCH("80",H130)))</formula>
    </cfRule>
    <cfRule type="containsText" dxfId="123" priority="9" operator="containsText" text="60-79">
      <formula>NOT(ISERROR(SEARCH("60-79",H130)))</formula>
    </cfRule>
    <cfRule type="containsText" dxfId="122" priority="10" operator="containsText" text="&lt;60">
      <formula>NOT(ISERROR(SEARCH("&lt;60",H130)))</formula>
    </cfRule>
  </conditionalFormatting>
  <conditionalFormatting sqref="H130:I157">
    <cfRule type="containsText" dxfId="121" priority="7" operator="containsText" text="error">
      <formula>NOT(ISERROR(SEARCH("error",H130)))</formula>
    </cfRule>
  </conditionalFormatting>
  <conditionalFormatting sqref="H3:R30">
    <cfRule type="containsText" dxfId="120" priority="4" operator="containsText" text="*80">
      <formula>NOT(ISERROR(SEARCH("*80",H3)))</formula>
    </cfRule>
    <cfRule type="containsText" dxfId="119" priority="5" operator="containsText" text="60-79">
      <formula>NOT(ISERROR(SEARCH("60-79",H3)))</formula>
    </cfRule>
    <cfRule type="containsText" dxfId="118" priority="6" operator="containsText" text="&lt;60">
      <formula>NOT(ISERROR(SEARCH("&lt;60",H3)))</formula>
    </cfRule>
  </conditionalFormatting>
  <conditionalFormatting sqref="I130:K157">
    <cfRule type="containsText" dxfId="117" priority="11" operator="containsText" text="80">
      <formula>NOT(ISERROR(SEARCH("80",I130)))</formula>
    </cfRule>
    <cfRule type="containsText" dxfId="116" priority="12" operator="containsText" text="60-79">
      <formula>NOT(ISERROR(SEARCH("60-79",I130)))</formula>
    </cfRule>
    <cfRule type="containsText" dxfId="115" priority="13" operator="containsText" text="&lt;60">
      <formula>NOT(ISERROR(SEARCH("&lt;60",I130)))</formula>
    </cfRule>
  </conditionalFormatting>
  <conditionalFormatting sqref="Y3:AH30">
    <cfRule type="containsText" dxfId="114" priority="1" operator="containsText" text="*80">
      <formula>NOT(ISERROR(SEARCH("*80",Y3)))</formula>
    </cfRule>
    <cfRule type="containsText" dxfId="113" priority="2" operator="containsText" text="60-79">
      <formula>NOT(ISERROR(SEARCH("60-79",Y3)))</formula>
    </cfRule>
    <cfRule type="containsText" dxfId="112" priority="3" operator="containsText" text="&lt;60">
      <formula>NOT(ISERROR(SEARCH("&lt;60",Y3)))</formula>
    </cfRule>
  </conditionalFormatting>
  <conditionalFormatting sqref="AK3:AT30 AV3:AV30">
    <cfRule type="containsText" dxfId="111" priority="14" operator="containsText" text="*80">
      <formula>NOT(ISERROR(SEARCH("*80",AK3)))</formula>
    </cfRule>
    <cfRule type="containsText" dxfId="110" priority="15" operator="containsText" text="60-79">
      <formula>NOT(ISERROR(SEARCH("60-79",AK3)))</formula>
    </cfRule>
    <cfRule type="containsText" dxfId="109" priority="16" operator="containsText" text="&lt;60">
      <formula>NOT(ISERROR(SEARCH("&lt;60",AK3)))</formula>
    </cfRule>
  </conditionalFormatting>
  <dataValidations count="3">
    <dataValidation allowBlank="1" showInputMessage="1" showErrorMessage="1" errorTitle="Error in entry" error="Please use list items only." sqref="AU132:BE159 AK3:AT33 BL56:BV77 BJ54:BT54 BJ31:BT34 BV31:CE34" xr:uid="{2CE5AAB7-799C-4731-BE88-168C78B11661}"/>
    <dataValidation type="list" allowBlank="1" showInputMessage="1" showErrorMessage="1" errorTitle="Error in entry" error="Please use list items only." sqref="H3:R30 Y3:AH30" xr:uid="{F3F65865-1A1A-401B-BC26-F649F098FEF6}">
      <formula1>ValidDepts</formula1>
    </dataValidation>
    <dataValidation type="list" allowBlank="1" showInputMessage="1" showErrorMessage="1" sqref="I37:R37" xr:uid="{9F9C3E75-D5BE-4D5D-9AD0-E4133986C2AD}">
      <formula1>listYesNo</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27" max="12" man="1"/>
  </row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89735-34A5-4B9D-ADF9-E22174579B7D}">
  <sheetPr>
    <pageSetUpPr fitToPage="1"/>
  </sheetPr>
  <dimension ref="A1:DA177"/>
  <sheetViews>
    <sheetView showGridLines="0" zoomScale="80" zoomScaleNormal="80" zoomScaleSheetLayoutView="80" zoomScalePageLayoutView="25" workbookViewId="0"/>
  </sheetViews>
  <sheetFormatPr defaultColWidth="0" defaultRowHeight="13.5"/>
  <cols>
    <col min="1" max="1" width="1.28515625" style="1" customWidth="1"/>
    <col min="2" max="6" width="10.7109375" style="1" customWidth="1"/>
    <col min="7" max="7" width="12.140625" style="1" bestFit="1" customWidth="1"/>
    <col min="8" max="13" width="10.7109375" style="8" customWidth="1"/>
    <col min="14" max="16" width="10.7109375" style="8" hidden="1" customWidth="1"/>
    <col min="17" max="23" width="10.7109375" style="1" hidden="1" customWidth="1"/>
    <col min="24" max="24" width="3" style="1" customWidth="1"/>
    <col min="25" max="26" width="10.7109375" style="1" customWidth="1"/>
    <col min="27" max="27" width="10.7109375" style="8" customWidth="1"/>
    <col min="28" max="28" width="10.7109375" style="1" customWidth="1"/>
    <col min="29" max="29" width="11.7109375" style="1" customWidth="1"/>
    <col min="30" max="34" width="10.7109375" style="8" hidden="1" customWidth="1"/>
    <col min="35" max="35" width="2.85546875" style="8" customWidth="1"/>
    <col min="36" max="36" width="5.42578125" style="8" hidden="1" customWidth="1"/>
    <col min="37" max="37" width="12.28515625" style="1" hidden="1" customWidth="1"/>
    <col min="38" max="38" width="9.140625" style="1" hidden="1" customWidth="1"/>
    <col min="39" max="39" width="15.140625" style="1" hidden="1" customWidth="1"/>
    <col min="40" max="40" width="10" style="1" hidden="1" customWidth="1"/>
    <col min="41" max="41" width="13.42578125" style="1" hidden="1" customWidth="1"/>
    <col min="42" max="42" width="15.7109375" style="1" hidden="1" customWidth="1"/>
    <col min="43" max="43" width="13.85546875" style="1" hidden="1" customWidth="1"/>
    <col min="44" max="44" width="12.7109375" style="1" hidden="1" customWidth="1"/>
    <col min="45" max="49" width="8.85546875" style="1" hidden="1" customWidth="1"/>
    <col min="50" max="50" width="16.7109375" style="1" hidden="1" customWidth="1"/>
    <col min="51" max="51" width="8.85546875" style="1" hidden="1" customWidth="1"/>
    <col min="52" max="53" width="11.7109375" style="1" hidden="1" customWidth="1"/>
    <col min="54" max="60" width="8.85546875" style="1" hidden="1" customWidth="1"/>
    <col min="61" max="61" width="15.42578125" style="1" hidden="1" customWidth="1"/>
    <col min="62" max="63" width="8.85546875" style="1" hidden="1" customWidth="1"/>
    <col min="64" max="64" width="13" style="8" hidden="1" customWidth="1"/>
    <col min="65" max="65" width="11.28515625" style="8" hidden="1" customWidth="1"/>
    <col min="66" max="68" width="8.7109375" style="8" hidden="1" customWidth="1"/>
    <col min="69" max="71" width="13" style="8" hidden="1" customWidth="1"/>
    <col min="72" max="72" width="11.85546875" style="8" hidden="1" customWidth="1"/>
    <col min="73" max="73" width="7.42578125" style="8" hidden="1" customWidth="1"/>
    <col min="74" max="74" width="13.140625" style="8" hidden="1" customWidth="1"/>
    <col min="75" max="82" width="7.42578125" style="8" hidden="1" customWidth="1"/>
    <col min="83" max="83" width="6.85546875" style="8" hidden="1" customWidth="1"/>
    <col min="84" max="84" width="13.140625" style="8" hidden="1" customWidth="1"/>
    <col min="85" max="85" width="8.85546875" style="1" hidden="1" customWidth="1"/>
    <col min="86" max="86" width="11.28515625" style="8" hidden="1" customWidth="1"/>
    <col min="87" max="87" width="8.85546875" style="1" hidden="1" customWidth="1"/>
    <col min="88" max="88" width="8.7109375" style="8" hidden="1" customWidth="1"/>
    <col min="89" max="89" width="8.85546875" style="1" hidden="1" customWidth="1"/>
    <col min="90" max="90" width="8.7109375" style="8" hidden="1" customWidth="1"/>
    <col min="91" max="91" width="8.85546875" style="1" hidden="1" customWidth="1"/>
    <col min="92" max="92" width="8.7109375" style="8" hidden="1" customWidth="1"/>
    <col min="93" max="16384" width="8.85546875" style="1" hidden="1"/>
  </cols>
  <sheetData>
    <row r="1" spans="2:105" ht="7.15" customHeight="1" thickBo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G1" s="222" t="s">
        <v>235</v>
      </c>
      <c r="CH1" s="222" t="s">
        <v>236</v>
      </c>
      <c r="CI1" s="223"/>
      <c r="CJ1" s="223"/>
      <c r="CK1" s="224"/>
      <c r="CL1" s="225"/>
      <c r="CM1" s="222"/>
      <c r="CN1" s="225"/>
      <c r="CO1" s="222"/>
      <c r="CP1" s="222"/>
      <c r="CQ1" s="222"/>
      <c r="CR1" s="222"/>
      <c r="CS1" s="5"/>
      <c r="CT1" s="5" t="s">
        <v>237</v>
      </c>
      <c r="CU1" s="50"/>
      <c r="CV1" s="226"/>
      <c r="CW1" s="3"/>
      <c r="CY1" s="3"/>
    </row>
    <row r="2" spans="2:105" ht="41.45" customHeight="1" thickBot="1">
      <c r="B2" s="12" t="s">
        <v>42</v>
      </c>
      <c r="C2" s="375" t="s">
        <v>43</v>
      </c>
      <c r="D2" s="376"/>
      <c r="E2" s="375" t="s">
        <v>44</v>
      </c>
      <c r="F2" s="377"/>
      <c r="G2" s="376"/>
      <c r="H2" s="145" t="s">
        <v>45</v>
      </c>
      <c r="I2" s="144" t="s">
        <v>46</v>
      </c>
      <c r="J2" s="146" t="s">
        <v>47</v>
      </c>
      <c r="K2" s="152" t="s">
        <v>48</v>
      </c>
      <c r="L2" s="147" t="s">
        <v>49</v>
      </c>
      <c r="M2" s="13" t="s">
        <v>50</v>
      </c>
      <c r="N2" s="13" t="s">
        <v>51</v>
      </c>
      <c r="O2" s="13" t="s">
        <v>52</v>
      </c>
      <c r="P2" s="13" t="s">
        <v>53</v>
      </c>
      <c r="Q2" s="13" t="s">
        <v>54</v>
      </c>
      <c r="R2" s="14" t="s">
        <v>55</v>
      </c>
      <c r="Y2" s="145" t="s">
        <v>56</v>
      </c>
      <c r="Z2" s="149" t="s">
        <v>57</v>
      </c>
      <c r="AA2" s="153" t="s">
        <v>58</v>
      </c>
      <c r="AB2" s="148" t="s">
        <v>59</v>
      </c>
      <c r="AC2" s="150" t="s">
        <v>60</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227" t="s">
        <v>85</v>
      </c>
      <c r="BK2" s="227" t="s">
        <v>86</v>
      </c>
      <c r="BL2" s="227" t="s">
        <v>87</v>
      </c>
      <c r="BM2" s="227" t="s">
        <v>88</v>
      </c>
      <c r="BN2" s="227" t="s">
        <v>89</v>
      </c>
      <c r="BO2" s="227" t="s">
        <v>90</v>
      </c>
      <c r="BP2" s="227" t="s">
        <v>91</v>
      </c>
      <c r="BQ2" s="227" t="s">
        <v>92</v>
      </c>
      <c r="BR2" s="227" t="s">
        <v>93</v>
      </c>
      <c r="BS2" s="227" t="s">
        <v>94</v>
      </c>
      <c r="BT2" s="227" t="s">
        <v>95</v>
      </c>
      <c r="BV2" s="228" t="s">
        <v>96</v>
      </c>
      <c r="BW2" s="228" t="s">
        <v>97</v>
      </c>
      <c r="BX2" s="228" t="s">
        <v>98</v>
      </c>
      <c r="BY2" s="228" t="s">
        <v>99</v>
      </c>
      <c r="BZ2" s="228" t="s">
        <v>100</v>
      </c>
      <c r="CA2" s="228" t="s">
        <v>101</v>
      </c>
      <c r="CB2" s="228" t="s">
        <v>102</v>
      </c>
      <c r="CC2" s="228" t="s">
        <v>103</v>
      </c>
      <c r="CD2" s="228" t="s">
        <v>104</v>
      </c>
      <c r="CE2" s="228" t="s">
        <v>105</v>
      </c>
      <c r="CF2" s="1"/>
      <c r="CG2" s="229" t="s">
        <v>238</v>
      </c>
      <c r="CH2" s="229" t="s">
        <v>239</v>
      </c>
      <c r="CI2" s="229" t="s">
        <v>240</v>
      </c>
      <c r="CJ2" s="229" t="s">
        <v>241</v>
      </c>
      <c r="CK2" s="229" t="s">
        <v>242</v>
      </c>
      <c r="CL2" s="229" t="s">
        <v>243</v>
      </c>
      <c r="CM2" s="229" t="s">
        <v>244</v>
      </c>
      <c r="CN2" s="229" t="s">
        <v>245</v>
      </c>
      <c r="CO2" s="229" t="s">
        <v>246</v>
      </c>
      <c r="CP2" s="229" t="s">
        <v>247</v>
      </c>
      <c r="CR2" s="229" t="s">
        <v>248</v>
      </c>
      <c r="CS2" s="229" t="s">
        <v>249</v>
      </c>
      <c r="CT2" s="229" t="s">
        <v>250</v>
      </c>
      <c r="CU2" s="229" t="s">
        <v>251</v>
      </c>
      <c r="CV2" s="229" t="s">
        <v>252</v>
      </c>
      <c r="CW2" s="229" t="s">
        <v>253</v>
      </c>
      <c r="CX2" s="229" t="s">
        <v>254</v>
      </c>
      <c r="CY2" s="229" t="s">
        <v>255</v>
      </c>
      <c r="CZ2" s="229" t="s">
        <v>256</v>
      </c>
      <c r="DA2" s="229" t="s">
        <v>257</v>
      </c>
    </row>
    <row r="3" spans="2:105" ht="13.9" customHeight="1" thickBot="1">
      <c r="B3" s="385">
        <v>1</v>
      </c>
      <c r="C3" s="419" t="s">
        <v>106</v>
      </c>
      <c r="D3" s="420"/>
      <c r="E3" s="215" t="s">
        <v>107</v>
      </c>
      <c r="F3" s="220"/>
      <c r="G3" s="221"/>
      <c r="H3" s="201" t="s">
        <v>109</v>
      </c>
      <c r="I3" s="201" t="s">
        <v>109</v>
      </c>
      <c r="J3" s="201" t="s">
        <v>109</v>
      </c>
      <c r="K3" s="201" t="s">
        <v>109</v>
      </c>
      <c r="L3" s="24" t="s">
        <v>109</v>
      </c>
      <c r="M3" s="24" t="s">
        <v>109</v>
      </c>
      <c r="N3" s="24" t="s">
        <v>109</v>
      </c>
      <c r="O3" s="24" t="s">
        <v>109</v>
      </c>
      <c r="P3" s="24" t="s">
        <v>109</v>
      </c>
      <c r="Q3" s="24" t="s">
        <v>109</v>
      </c>
      <c r="R3" s="201" t="s">
        <v>109</v>
      </c>
      <c r="Y3" s="201" t="s">
        <v>109</v>
      </c>
      <c r="Z3" s="201" t="s">
        <v>109</v>
      </c>
      <c r="AA3" s="201" t="s">
        <v>109</v>
      </c>
      <c r="AB3" s="201" t="s">
        <v>109</v>
      </c>
      <c r="AC3" s="201" t="s">
        <v>109</v>
      </c>
      <c r="AD3" s="25" t="s">
        <v>109</v>
      </c>
      <c r="AE3" s="25" t="s">
        <v>109</v>
      </c>
      <c r="AF3" s="25" t="s">
        <v>109</v>
      </c>
      <c r="AG3" s="25" t="s">
        <v>109</v>
      </c>
      <c r="AH3" s="163" t="s">
        <v>109</v>
      </c>
      <c r="AK3" s="27" t="str">
        <f t="shared" ref="AK3:AT28" si="0">IFERROR(IF(I3="---","",IF(Y3="---","No Target Set",IF(BV3=BK3,"On Target",IF(BV3&gt;BK3,"Behind",IF(BV3&lt;BK3,"On Target"))))),"")</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30" t="s">
        <v>111</v>
      </c>
      <c r="AX3" s="230" t="str">
        <f t="shared" ref="AX3:AX30" si="1">_xlfn.IFNA(LOOKUP(2,1/(H3:R3&lt;&gt;"---"),H3:R3),"---")</f>
        <v>---</v>
      </c>
      <c r="AY3" s="230" t="e">
        <f>VALUE(IF(AX3="---","",VLOOKUP(AX3,List167835[],2,FALSE)))</f>
        <v>#VALUE!</v>
      </c>
      <c r="AZ3" s="230" t="str">
        <f t="shared" ref="AZ3:AZ30" si="2">_xlfn.IFNA(LOOKUP(2,1/(H3:Q3&lt;&gt;"---"),X3:AF3),"---")</f>
        <v>---</v>
      </c>
      <c r="BA3" s="230" t="e">
        <f>VALUE(IF(AZ3="---","",VLOOKUP(AZ3,List167835[],2,FALSE)))</f>
        <v>#VALUE!</v>
      </c>
      <c r="BB3" s="230" t="str">
        <f t="shared" ref="BB3:BB30" si="3">_xlfn.IFNA(LOOKUP(2,1/(AK3:AT3&lt;&gt;""),AK3:AT3),"---")</f>
        <v>---</v>
      </c>
      <c r="BC3" s="230" t="str">
        <f t="shared" ref="BC3:BC30" si="4">_xlfn.IFNA(LOOKUP(2,1/(H3:R3&lt;&gt;"---"),H$2:R$2),"---")</f>
        <v>---</v>
      </c>
      <c r="BE3" s="31" t="s">
        <v>109</v>
      </c>
      <c r="BI3" s="230" t="s">
        <v>111</v>
      </c>
      <c r="BJ3" s="230" t="str">
        <f>IF(H3="---","",IF(H3="","",(VLOOKUP(H3,List167835[],2,FALSE))))</f>
        <v/>
      </c>
      <c r="BK3" s="230" t="str">
        <f>IF(I3="---","",IF(I3="","",(VLOOKUP(I3,List167835[],2,FALSE))))</f>
        <v/>
      </c>
      <c r="BL3" s="230" t="str">
        <f>IF(J3="---","",IF(J3="","",(VLOOKUP(J3,List167835[],2,FALSE))))</f>
        <v/>
      </c>
      <c r="BM3" s="230" t="str">
        <f>IF(K3="---","",IF(K3="","",(VLOOKUP(K3,List167835[],2,FALSE))))</f>
        <v/>
      </c>
      <c r="BN3" s="230" t="str">
        <f>IF(L3="---","",IF(L3="","",(VLOOKUP(L3,List167835[],2,FALSE))))</f>
        <v/>
      </c>
      <c r="BO3" s="230" t="str">
        <f>IF(M3="---","",IF(M3="","",(VLOOKUP(M3,List167835[],2,FALSE))))</f>
        <v/>
      </c>
      <c r="BP3" s="230" t="str">
        <f>IF(N3="---","",IF(N3="","",(VLOOKUP(N3,List167835[],2,FALSE))))</f>
        <v/>
      </c>
      <c r="BQ3" s="230" t="str">
        <f>IF(O3="---","",IF(O3="","",(VLOOKUP(O3,List167835[],2,FALSE))))</f>
        <v/>
      </c>
      <c r="BR3" s="230" t="str">
        <f>IF(P3="---","",IF(P3="","",(VLOOKUP(P3,List167835[],2,FALSE))))</f>
        <v/>
      </c>
      <c r="BS3" s="230" t="str">
        <f>IF(Q3="---","",IF(Q3="","",(VLOOKUP(Q3,List167835[],2,FALSE))))</f>
        <v/>
      </c>
      <c r="BT3" s="230" t="str">
        <f>IF(R3="---","",IF(R3="","",(VLOOKUP(R3,List167835[],2,FALSE))))</f>
        <v/>
      </c>
      <c r="BU3" s="252" t="s">
        <v>111</v>
      </c>
      <c r="BV3" s="230" t="str">
        <f>IF(Y3="---","",IF(Y3="","",VLOOKUP(Y3,List167835[],2,FALSE)))</f>
        <v/>
      </c>
      <c r="BW3" s="230" t="str">
        <f>IF(Z3="---","",IF(Z3="","",VLOOKUP(Z3,List167835[],2,FALSE)))</f>
        <v/>
      </c>
      <c r="BX3" s="230" t="str">
        <f>IF(AA3="---","",IF(AA3="","",VLOOKUP(AA3,List167835[],2,FALSE)))</f>
        <v/>
      </c>
      <c r="BY3" s="230" t="str">
        <f>IF(AB3="---","",IF(AB3="","",VLOOKUP(AB3,List167835[],2,FALSE)))</f>
        <v/>
      </c>
      <c r="BZ3" s="230" t="str">
        <f>IF(AC3="---","",IF(AC3="","",VLOOKUP(AC3,List167835[],2,FALSE)))</f>
        <v/>
      </c>
      <c r="CA3" s="230" t="str">
        <f>IF(AD3="---","",IF(AD3="","",VLOOKUP(AD3,List167835[],2,FALSE)))</f>
        <v/>
      </c>
      <c r="CB3" s="230" t="str">
        <f>IF(AE3="---","",IF(AE3="","",VLOOKUP(AE3,List167835[],2,FALSE)))</f>
        <v/>
      </c>
      <c r="CC3" s="230" t="str">
        <f>IF(AF3="---","",IF(AF3="","",VLOOKUP(AF3,List167835[],2,FALSE)))</f>
        <v/>
      </c>
      <c r="CD3" s="230" t="str">
        <f>IF(AG3="---","",IF(AG3="","",VLOOKUP(AG3,List167835[],2,FALSE)))</f>
        <v/>
      </c>
      <c r="CE3" s="230" t="str">
        <f>IF(AH3="---","",IF(AH3="","",VLOOKUP(AH3,List167835[],2,FALSE)))</f>
        <v/>
      </c>
      <c r="CF3" s="252" t="s">
        <v>111</v>
      </c>
      <c r="CG3" s="230" t="str">
        <f>IFERROR(
    IF(H3="---", "NA",
        IF(Y3="---", "NA",
            IF(BJ3 &gt; BK3,
                IF(BV3 &gt; BJ3, 1.1, 0.1),
                IF(BV3 &gt; BJ3, 1, 0)
            )
        )
    ),
    -1
)</f>
        <v>NA</v>
      </c>
      <c r="CH3" s="230" t="str">
        <f t="shared" ref="CH3:CP30" si="5">IFERROR(
    IF(I3="---", "NA",
        IF(Z3="---", "NA",IF(J3="---","NA",
            IF(BK3 &gt; BL3,
                IF(MIN(BV3, BK3) = BW3, 0.1,
                    IF(MIN(BV3, BK3) &lt; BW3, 1.1)
                ),
                IF(MIN(BV3, BK3) = BW3, 0,
                    IF(MIN(BV3, BK3) &lt; BW3, 1)
                )
            ))
        )
    ),
-5)</f>
        <v>NA</v>
      </c>
      <c r="CI3" s="230" t="str">
        <f t="shared" si="5"/>
        <v>NA</v>
      </c>
      <c r="CJ3" s="230" t="str">
        <f t="shared" si="5"/>
        <v>NA</v>
      </c>
      <c r="CK3" s="230" t="str">
        <f t="shared" si="5"/>
        <v>NA</v>
      </c>
      <c r="CL3" s="230" t="str">
        <f t="shared" si="5"/>
        <v>NA</v>
      </c>
      <c r="CM3" s="230" t="str">
        <f t="shared" si="5"/>
        <v>NA</v>
      </c>
      <c r="CN3" s="230" t="str">
        <f t="shared" si="5"/>
        <v>NA</v>
      </c>
      <c r="CO3" s="230" t="str">
        <f t="shared" si="5"/>
        <v>NA</v>
      </c>
      <c r="CP3" s="230" t="str">
        <f t="shared" si="5"/>
        <v>NA</v>
      </c>
      <c r="CQ3" s="252" t="s">
        <v>111</v>
      </c>
      <c r="CR3" s="230" t="str">
        <f>IF(BK3="", "NA", IF(AND(OR(CG3=1, CG3=1.1),BK3&gt;=BV3),"Achieved",IF(AND(OR(CG3=1, CG3=1.1),BK3&lt;BV3),"Not Achieved","NA")))</f>
        <v>NA</v>
      </c>
      <c r="CS3" s="230" t="str">
        <f t="shared" ref="CS3:DA18" si="6">IF(AND(OR(CH3=1, CH3=1.1),BL3&gt;=BW3),"Achieved",IF(AND(OR(CH3=1, CH3=1.1),BL3&lt;BW3),"Not Achieved","NA"))</f>
        <v>NA</v>
      </c>
      <c r="CT3" s="230" t="str">
        <f t="shared" si="6"/>
        <v>NA</v>
      </c>
      <c r="CU3" s="230" t="str">
        <f t="shared" si="6"/>
        <v>NA</v>
      </c>
      <c r="CV3" s="230" t="str">
        <f t="shared" si="6"/>
        <v>NA</v>
      </c>
      <c r="CW3" s="230" t="str">
        <f t="shared" si="6"/>
        <v>NA</v>
      </c>
      <c r="CX3" s="230" t="str">
        <f t="shared" si="6"/>
        <v>NA</v>
      </c>
      <c r="CY3" s="230" t="str">
        <f t="shared" si="6"/>
        <v>NA</v>
      </c>
      <c r="CZ3" s="230" t="str">
        <f t="shared" si="6"/>
        <v>NA</v>
      </c>
      <c r="DA3" s="230" t="str">
        <f t="shared" si="6"/>
        <v>NA</v>
      </c>
    </row>
    <row r="4" spans="2:105" ht="13.9" customHeight="1" thickBot="1">
      <c r="B4" s="386"/>
      <c r="C4" s="421"/>
      <c r="D4" s="422"/>
      <c r="E4" s="215" t="s">
        <v>112</v>
      </c>
      <c r="F4" s="220"/>
      <c r="G4" s="221"/>
      <c r="H4" s="25" t="s">
        <v>109</v>
      </c>
      <c r="I4" s="25" t="s">
        <v>109</v>
      </c>
      <c r="J4" s="25" t="s">
        <v>109</v>
      </c>
      <c r="K4" s="25" t="s">
        <v>109</v>
      </c>
      <c r="L4" s="25" t="s">
        <v>109</v>
      </c>
      <c r="M4" s="25" t="s">
        <v>109</v>
      </c>
      <c r="N4" s="25" t="s">
        <v>109</v>
      </c>
      <c r="O4" s="25" t="s">
        <v>109</v>
      </c>
      <c r="P4" s="25" t="s">
        <v>109</v>
      </c>
      <c r="Q4" s="25" t="s">
        <v>109</v>
      </c>
      <c r="R4" s="202" t="s">
        <v>109</v>
      </c>
      <c r="Y4" s="25" t="s">
        <v>109</v>
      </c>
      <c r="Z4" s="25" t="s">
        <v>109</v>
      </c>
      <c r="AA4" s="25" t="s">
        <v>109</v>
      </c>
      <c r="AB4" s="25" t="s">
        <v>109</v>
      </c>
      <c r="AC4" s="202" t="s">
        <v>109</v>
      </c>
      <c r="AD4" s="25" t="s">
        <v>109</v>
      </c>
      <c r="AE4" s="25" t="s">
        <v>109</v>
      </c>
      <c r="AF4" s="25" t="s">
        <v>109</v>
      </c>
      <c r="AG4" s="25" t="s">
        <v>109</v>
      </c>
      <c r="AH4" s="32" t="s">
        <v>109</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30" t="s">
        <v>113</v>
      </c>
      <c r="AX4" s="230" t="str">
        <f t="shared" si="1"/>
        <v>---</v>
      </c>
      <c r="AY4" s="230" t="e">
        <f>VALUE(IF(AX4="---","",VLOOKUP(AX4,List167835[],2,FALSE)))</f>
        <v>#VALUE!</v>
      </c>
      <c r="AZ4" s="230" t="str">
        <f t="shared" si="2"/>
        <v>---</v>
      </c>
      <c r="BA4" s="230" t="e">
        <f>VALUE(IF(AZ4="---","",VLOOKUP(AZ4,List167835[],2,FALSE)))</f>
        <v>#VALUE!</v>
      </c>
      <c r="BB4" s="230" t="str">
        <f t="shared" si="3"/>
        <v>---</v>
      </c>
      <c r="BC4" s="230" t="str">
        <f t="shared" si="4"/>
        <v>---</v>
      </c>
      <c r="BE4" s="33" t="s">
        <v>110</v>
      </c>
      <c r="BF4" s="1">
        <v>1</v>
      </c>
      <c r="BI4" s="230" t="s">
        <v>113</v>
      </c>
      <c r="BJ4" s="230" t="str">
        <f>IF(H4="---","",IF(H4="","",(VLOOKUP(H4,List167835[],2,FALSE))))</f>
        <v/>
      </c>
      <c r="BK4" s="230" t="str">
        <f>IF(I4="---","",IF(I4="","",(VLOOKUP(I4,List167835[],2,FALSE))))</f>
        <v/>
      </c>
      <c r="BL4" s="230" t="str">
        <f>IF(J4="---","",IF(J4="","",(VLOOKUP(J4,List167835[],2,FALSE))))</f>
        <v/>
      </c>
      <c r="BM4" s="230" t="str">
        <f>IF(K4="---","",IF(K4="","",(VLOOKUP(K4,List167835[],2,FALSE))))</f>
        <v/>
      </c>
      <c r="BN4" s="230" t="str">
        <f>IF(L4="---","",IF(L4="","",(VLOOKUP(L4,List167835[],2,FALSE))))</f>
        <v/>
      </c>
      <c r="BO4" s="230" t="str">
        <f>IF(M4="---","",IF(M4="","",(VLOOKUP(M4,List167835[],2,FALSE))))</f>
        <v/>
      </c>
      <c r="BP4" s="230" t="str">
        <f>IF(N4="---","",IF(N4="","",(VLOOKUP(N4,List167835[],2,FALSE))))</f>
        <v/>
      </c>
      <c r="BQ4" s="230" t="str">
        <f>IF(O4="---","",IF(O4="","",(VLOOKUP(O4,List167835[],2,FALSE))))</f>
        <v/>
      </c>
      <c r="BR4" s="230" t="str">
        <f>IF(P4="---","",IF(P4="","",(VLOOKUP(P4,List167835[],2,FALSE))))</f>
        <v/>
      </c>
      <c r="BS4" s="230" t="str">
        <f>IF(Q4="---","",IF(Q4="","",(VLOOKUP(Q4,List167835[],2,FALSE))))</f>
        <v/>
      </c>
      <c r="BT4" s="230" t="str">
        <f>IF(R4="---","",IF(R4="","",(VLOOKUP(R4,List167835[],2,FALSE))))</f>
        <v/>
      </c>
      <c r="BU4" s="252" t="s">
        <v>113</v>
      </c>
      <c r="BV4" s="230" t="str">
        <f>IF(Y4="---","",IF(Y4="","",VLOOKUP(Y4,List167835[],2,FALSE)))</f>
        <v/>
      </c>
      <c r="BW4" s="230" t="str">
        <f>IF(Z4="---","",IF(Z4="","",VLOOKUP(Z4,List167835[],2,FALSE)))</f>
        <v/>
      </c>
      <c r="BX4" s="230" t="str">
        <f>IF(AA4="---","",IF(AA4="","",VLOOKUP(AA4,List167835[],2,FALSE)))</f>
        <v/>
      </c>
      <c r="BY4" s="230" t="str">
        <f>IF(AB4="---","",IF(AB4="","",VLOOKUP(AB4,List167835[],2,FALSE)))</f>
        <v/>
      </c>
      <c r="BZ4" s="230" t="str">
        <f>IF(AC4="---","",IF(AC4="","",VLOOKUP(AC4,List167835[],2,FALSE)))</f>
        <v/>
      </c>
      <c r="CA4" s="230" t="str">
        <f>IF(AD4="---","",IF(AD4="","",VLOOKUP(AD4,List167835[],2,FALSE)))</f>
        <v/>
      </c>
      <c r="CB4" s="230" t="str">
        <f>IF(AE4="---","",IF(AE4="","",VLOOKUP(AE4,List167835[],2,FALSE)))</f>
        <v/>
      </c>
      <c r="CC4" s="230" t="str">
        <f>IF(AF4="---","",IF(AF4="","",VLOOKUP(AF4,List167835[],2,FALSE)))</f>
        <v/>
      </c>
      <c r="CD4" s="230" t="str">
        <f>IF(AG4="---","",IF(AG4="","",VLOOKUP(AG4,List167835[],2,FALSE)))</f>
        <v/>
      </c>
      <c r="CE4" s="230" t="str">
        <f>IF(AH4="---","",IF(AH4="","",VLOOKUP(AH4,List167835[],2,FALSE)))</f>
        <v/>
      </c>
      <c r="CF4" s="252" t="s">
        <v>113</v>
      </c>
      <c r="CG4" s="230" t="str">
        <f t="shared" ref="CG4:CG30" si="7">IFERROR(
    IF(H4="---", "NA",
        IF(Y4="---", "NA",
            IF(BJ4 &gt; BK4,
                IF(BV4 &gt; BJ4, 1.1, 0.1),
                IF(BV4 &gt; BJ4, 1, 0)
            )
        )
    ),
    -1
)</f>
        <v>NA</v>
      </c>
      <c r="CH4" s="230" t="str">
        <f t="shared" si="5"/>
        <v>NA</v>
      </c>
      <c r="CI4" s="230" t="str">
        <f t="shared" si="5"/>
        <v>NA</v>
      </c>
      <c r="CJ4" s="230" t="str">
        <f t="shared" si="5"/>
        <v>NA</v>
      </c>
      <c r="CK4" s="230" t="str">
        <f t="shared" si="5"/>
        <v>NA</v>
      </c>
      <c r="CL4" s="230" t="str">
        <f t="shared" si="5"/>
        <v>NA</v>
      </c>
      <c r="CM4" s="230" t="str">
        <f t="shared" si="5"/>
        <v>NA</v>
      </c>
      <c r="CN4" s="230" t="str">
        <f t="shared" si="5"/>
        <v>NA</v>
      </c>
      <c r="CO4" s="230" t="str">
        <f t="shared" si="5"/>
        <v>NA</v>
      </c>
      <c r="CP4" s="230" t="str">
        <f t="shared" si="5"/>
        <v>NA</v>
      </c>
      <c r="CQ4" s="252" t="s">
        <v>113</v>
      </c>
      <c r="CR4" s="230" t="str">
        <f t="shared" ref="CR4:CR29" si="8">IF(BK4="", "NA", IF(AND(OR(CG4=1, CG4=1.1),BK4&gt;=BV4),"Achieved",IF(AND(OR(CG4=1, CG4=1.1),BK4&lt;BV4),"Not Achieved","NA")))</f>
        <v>NA</v>
      </c>
      <c r="CS4" s="230" t="str">
        <f t="shared" si="6"/>
        <v>NA</v>
      </c>
      <c r="CT4" s="230" t="str">
        <f t="shared" si="6"/>
        <v>NA</v>
      </c>
      <c r="CU4" s="230" t="str">
        <f t="shared" si="6"/>
        <v>NA</v>
      </c>
      <c r="CV4" s="230" t="str">
        <f t="shared" si="6"/>
        <v>NA</v>
      </c>
      <c r="CW4" s="230" t="str">
        <f t="shared" si="6"/>
        <v>NA</v>
      </c>
      <c r="CX4" s="230" t="str">
        <f t="shared" si="6"/>
        <v>NA</v>
      </c>
      <c r="CY4" s="230" t="str">
        <f t="shared" si="6"/>
        <v>NA</v>
      </c>
      <c r="CZ4" s="230" t="str">
        <f t="shared" si="6"/>
        <v>NA</v>
      </c>
      <c r="DA4" s="230" t="str">
        <f t="shared" si="6"/>
        <v>NA</v>
      </c>
    </row>
    <row r="5" spans="2:105" ht="13.9" customHeight="1" thickBot="1">
      <c r="B5" s="386"/>
      <c r="C5" s="419" t="s">
        <v>258</v>
      </c>
      <c r="D5" s="420"/>
      <c r="E5" s="215" t="s">
        <v>115</v>
      </c>
      <c r="F5" s="220"/>
      <c r="G5" s="221"/>
      <c r="H5" s="25" t="s">
        <v>109</v>
      </c>
      <c r="I5" s="25" t="s">
        <v>109</v>
      </c>
      <c r="J5" s="25" t="s">
        <v>109</v>
      </c>
      <c r="K5" s="25" t="s">
        <v>109</v>
      </c>
      <c r="L5" s="25" t="s">
        <v>109</v>
      </c>
      <c r="M5" s="25" t="s">
        <v>109</v>
      </c>
      <c r="N5" s="25" t="s">
        <v>109</v>
      </c>
      <c r="O5" s="25" t="s">
        <v>109</v>
      </c>
      <c r="P5" s="25" t="s">
        <v>109</v>
      </c>
      <c r="Q5" s="25" t="s">
        <v>109</v>
      </c>
      <c r="R5" s="202" t="s">
        <v>109</v>
      </c>
      <c r="Y5" s="25" t="s">
        <v>109</v>
      </c>
      <c r="Z5" s="25" t="s">
        <v>109</v>
      </c>
      <c r="AA5" s="25" t="s">
        <v>109</v>
      </c>
      <c r="AB5" s="25" t="s">
        <v>109</v>
      </c>
      <c r="AC5" s="202" t="s">
        <v>109</v>
      </c>
      <c r="AD5" s="25" t="s">
        <v>109</v>
      </c>
      <c r="AE5" s="25" t="s">
        <v>109</v>
      </c>
      <c r="AF5" s="25" t="s">
        <v>109</v>
      </c>
      <c r="AG5" s="25" t="s">
        <v>109</v>
      </c>
      <c r="AH5" s="32" t="s">
        <v>109</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30" t="s">
        <v>117</v>
      </c>
      <c r="AX5" s="230" t="str">
        <f t="shared" si="1"/>
        <v>---</v>
      </c>
      <c r="AY5" s="230" t="e">
        <f>VALUE(IF(AX5="---","",VLOOKUP(AX5,List167835[],2,FALSE)))</f>
        <v>#VALUE!</v>
      </c>
      <c r="AZ5" s="230" t="str">
        <f t="shared" si="2"/>
        <v>---</v>
      </c>
      <c r="BA5" s="230" t="e">
        <f>VALUE(IF(AZ5="---","",VLOOKUP(AZ5,List167835[],2,FALSE)))</f>
        <v>#VALUE!</v>
      </c>
      <c r="BB5" s="230" t="str">
        <f t="shared" si="3"/>
        <v>---</v>
      </c>
      <c r="BC5" s="230" t="str">
        <f t="shared" si="4"/>
        <v>---</v>
      </c>
      <c r="BE5" s="34" t="s">
        <v>108</v>
      </c>
      <c r="BF5" s="1">
        <v>0.5</v>
      </c>
      <c r="BI5" s="230" t="s">
        <v>117</v>
      </c>
      <c r="BJ5" s="230" t="str">
        <f>IF(H5="---","",IF(H5="","",(VLOOKUP(H5,List167835[],2,FALSE))))</f>
        <v/>
      </c>
      <c r="BK5" s="230" t="str">
        <f>IF(I5="---","",IF(I5="","",(VLOOKUP(I5,List167835[],2,FALSE))))</f>
        <v/>
      </c>
      <c r="BL5" s="230" t="str">
        <f>IF(J5="---","",IF(J5="","",(VLOOKUP(J5,List167835[],2,FALSE))))</f>
        <v/>
      </c>
      <c r="BM5" s="230" t="str">
        <f>IF(K5="---","",IF(K5="","",(VLOOKUP(K5,List167835[],2,FALSE))))</f>
        <v/>
      </c>
      <c r="BN5" s="230" t="str">
        <f>IF(L5="---","",IF(L5="","",(VLOOKUP(L5,List167835[],2,FALSE))))</f>
        <v/>
      </c>
      <c r="BO5" s="230" t="str">
        <f>IF(M5="---","",IF(M5="","",(VLOOKUP(M5,List167835[],2,FALSE))))</f>
        <v/>
      </c>
      <c r="BP5" s="230" t="str">
        <f>IF(N5="---","",IF(N5="","",(VLOOKUP(N5,List167835[],2,FALSE))))</f>
        <v/>
      </c>
      <c r="BQ5" s="230" t="str">
        <f>IF(O5="---","",IF(O5="","",(VLOOKUP(O5,List167835[],2,FALSE))))</f>
        <v/>
      </c>
      <c r="BR5" s="230" t="str">
        <f>IF(P5="---","",IF(P5="","",(VLOOKUP(P5,List167835[],2,FALSE))))</f>
        <v/>
      </c>
      <c r="BS5" s="230" t="str">
        <f>IF(Q5="---","",IF(Q5="","",(VLOOKUP(Q5,List167835[],2,FALSE))))</f>
        <v/>
      </c>
      <c r="BT5" s="230" t="str">
        <f>IF(R5="---","",IF(R5="","",(VLOOKUP(R5,List167835[],2,FALSE))))</f>
        <v/>
      </c>
      <c r="BU5" s="252" t="s">
        <v>117</v>
      </c>
      <c r="BV5" s="230" t="str">
        <f>IF(Y5="---","",IF(Y5="","",VLOOKUP(Y5,List167835[],2,FALSE)))</f>
        <v/>
      </c>
      <c r="BW5" s="230" t="str">
        <f>IF(Z5="---","",IF(Z5="","",VLOOKUP(Z5,List167835[],2,FALSE)))</f>
        <v/>
      </c>
      <c r="BX5" s="230" t="str">
        <f>IF(AA5="---","",IF(AA5="","",VLOOKUP(AA5,List167835[],2,FALSE)))</f>
        <v/>
      </c>
      <c r="BY5" s="230" t="str">
        <f>IF(AB5="---","",IF(AB5="","",VLOOKUP(AB5,List167835[],2,FALSE)))</f>
        <v/>
      </c>
      <c r="BZ5" s="230" t="str">
        <f>IF(AC5="---","",IF(AC5="","",VLOOKUP(AC5,List167835[],2,FALSE)))</f>
        <v/>
      </c>
      <c r="CA5" s="230" t="str">
        <f>IF(AD5="---","",IF(AD5="","",VLOOKUP(AD5,List167835[],2,FALSE)))</f>
        <v/>
      </c>
      <c r="CB5" s="230" t="str">
        <f>IF(AE5="---","",IF(AE5="","",VLOOKUP(AE5,List167835[],2,FALSE)))</f>
        <v/>
      </c>
      <c r="CC5" s="230" t="str">
        <f>IF(AF5="---","",IF(AF5="","",VLOOKUP(AF5,List167835[],2,FALSE)))</f>
        <v/>
      </c>
      <c r="CD5" s="230" t="str">
        <f>IF(AG5="---","",IF(AG5="","",VLOOKUP(AG5,List167835[],2,FALSE)))</f>
        <v/>
      </c>
      <c r="CE5" s="230" t="str">
        <f>IF(AH5="---","",IF(AH5="","",VLOOKUP(AH5,List167835[],2,FALSE)))</f>
        <v/>
      </c>
      <c r="CF5" s="252" t="s">
        <v>117</v>
      </c>
      <c r="CG5" s="230" t="str">
        <f t="shared" si="7"/>
        <v>NA</v>
      </c>
      <c r="CH5" s="230" t="str">
        <f t="shared" si="5"/>
        <v>NA</v>
      </c>
      <c r="CI5" s="230" t="str">
        <f t="shared" si="5"/>
        <v>NA</v>
      </c>
      <c r="CJ5" s="230" t="str">
        <f t="shared" si="5"/>
        <v>NA</v>
      </c>
      <c r="CK5" s="230" t="str">
        <f t="shared" si="5"/>
        <v>NA</v>
      </c>
      <c r="CL5" s="230" t="str">
        <f t="shared" si="5"/>
        <v>NA</v>
      </c>
      <c r="CM5" s="230" t="str">
        <f t="shared" si="5"/>
        <v>NA</v>
      </c>
      <c r="CN5" s="230" t="str">
        <f t="shared" si="5"/>
        <v>NA</v>
      </c>
      <c r="CO5" s="230" t="str">
        <f t="shared" si="5"/>
        <v>NA</v>
      </c>
      <c r="CP5" s="230" t="str">
        <f t="shared" si="5"/>
        <v>NA</v>
      </c>
      <c r="CQ5" s="252" t="s">
        <v>117</v>
      </c>
      <c r="CR5" s="230" t="str">
        <f t="shared" si="8"/>
        <v>NA</v>
      </c>
      <c r="CS5" s="230" t="str">
        <f t="shared" si="6"/>
        <v>NA</v>
      </c>
      <c r="CT5" s="230" t="str">
        <f t="shared" si="6"/>
        <v>NA</v>
      </c>
      <c r="CU5" s="230" t="str">
        <f t="shared" si="6"/>
        <v>NA</v>
      </c>
      <c r="CV5" s="230" t="str">
        <f t="shared" si="6"/>
        <v>NA</v>
      </c>
      <c r="CW5" s="230" t="str">
        <f t="shared" si="6"/>
        <v>NA</v>
      </c>
      <c r="CX5" s="230" t="str">
        <f t="shared" si="6"/>
        <v>NA</v>
      </c>
      <c r="CY5" s="230" t="str">
        <f t="shared" si="6"/>
        <v>NA</v>
      </c>
      <c r="CZ5" s="230" t="str">
        <f t="shared" si="6"/>
        <v>NA</v>
      </c>
      <c r="DA5" s="230" t="str">
        <f t="shared" si="6"/>
        <v>NA</v>
      </c>
    </row>
    <row r="6" spans="2:105" ht="13.9" customHeight="1" thickBot="1">
      <c r="B6" s="386"/>
      <c r="C6" s="423"/>
      <c r="D6" s="424"/>
      <c r="E6" s="215" t="s">
        <v>118</v>
      </c>
      <c r="F6" s="220"/>
      <c r="G6" s="221"/>
      <c r="H6" s="25" t="s">
        <v>109</v>
      </c>
      <c r="I6" s="25" t="s">
        <v>109</v>
      </c>
      <c r="J6" s="25" t="s">
        <v>109</v>
      </c>
      <c r="K6" s="25" t="s">
        <v>109</v>
      </c>
      <c r="L6" s="25" t="s">
        <v>109</v>
      </c>
      <c r="M6" s="25" t="s">
        <v>109</v>
      </c>
      <c r="N6" s="25" t="s">
        <v>109</v>
      </c>
      <c r="O6" s="25" t="s">
        <v>109</v>
      </c>
      <c r="P6" s="25" t="s">
        <v>109</v>
      </c>
      <c r="Q6" s="25" t="s">
        <v>109</v>
      </c>
      <c r="R6" s="202" t="s">
        <v>109</v>
      </c>
      <c r="Y6" s="25" t="s">
        <v>109</v>
      </c>
      <c r="Z6" s="25" t="s">
        <v>109</v>
      </c>
      <c r="AA6" s="25" t="s">
        <v>109</v>
      </c>
      <c r="AB6" s="25" t="s">
        <v>109</v>
      </c>
      <c r="AC6" s="202" t="s">
        <v>109</v>
      </c>
      <c r="AD6" s="25" t="s">
        <v>109</v>
      </c>
      <c r="AE6" s="25" t="s">
        <v>109</v>
      </c>
      <c r="AF6" s="25" t="s">
        <v>109</v>
      </c>
      <c r="AG6" s="25" t="s">
        <v>109</v>
      </c>
      <c r="AH6" s="32" t="s">
        <v>109</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30" t="s">
        <v>259</v>
      </c>
      <c r="AX6" s="230" t="str">
        <f t="shared" si="1"/>
        <v>---</v>
      </c>
      <c r="AY6" s="230" t="e">
        <f>VALUE(IF(AX6="---","",VLOOKUP(AX6,List167835[],2,FALSE)))</f>
        <v>#VALUE!</v>
      </c>
      <c r="AZ6" s="230" t="str">
        <f t="shared" si="2"/>
        <v>---</v>
      </c>
      <c r="BA6" s="230" t="e">
        <f>VALUE(IF(AZ6="---","",VLOOKUP(AZ6,List167835[],2,FALSE)))</f>
        <v>#VALUE!</v>
      </c>
      <c r="BB6" s="230" t="str">
        <f t="shared" si="3"/>
        <v>---</v>
      </c>
      <c r="BC6" s="230" t="str">
        <f t="shared" si="4"/>
        <v>---</v>
      </c>
      <c r="BE6" s="35" t="s">
        <v>116</v>
      </c>
      <c r="BF6" s="1">
        <v>0</v>
      </c>
      <c r="BI6" s="230" t="s">
        <v>259</v>
      </c>
      <c r="BJ6" s="230" t="str">
        <f>IF(H6="---","",IF(H6="","",(VLOOKUP(H6,List167835[],2,FALSE))))</f>
        <v/>
      </c>
      <c r="BK6" s="230" t="str">
        <f>IF(I6="---","",IF(I6="","",(VLOOKUP(I6,List167835[],2,FALSE))))</f>
        <v/>
      </c>
      <c r="BL6" s="230" t="str">
        <f>IF(J6="---","",IF(J6="","",(VLOOKUP(J6,List167835[],2,FALSE))))</f>
        <v/>
      </c>
      <c r="BM6" s="230" t="str">
        <f>IF(K6="---","",IF(K6="","",(VLOOKUP(K6,List167835[],2,FALSE))))</f>
        <v/>
      </c>
      <c r="BN6" s="230" t="str">
        <f>IF(L6="---","",IF(L6="","",(VLOOKUP(L6,List167835[],2,FALSE))))</f>
        <v/>
      </c>
      <c r="BO6" s="230" t="str">
        <f>IF(M6="---","",IF(M6="","",(VLOOKUP(M6,List167835[],2,FALSE))))</f>
        <v/>
      </c>
      <c r="BP6" s="230" t="str">
        <f>IF(N6="---","",IF(N6="","",(VLOOKUP(N6,List167835[],2,FALSE))))</f>
        <v/>
      </c>
      <c r="BQ6" s="230" t="str">
        <f>IF(O6="---","",IF(O6="","",(VLOOKUP(O6,List167835[],2,FALSE))))</f>
        <v/>
      </c>
      <c r="BR6" s="230" t="str">
        <f>IF(P6="---","",IF(P6="","",(VLOOKUP(P6,List167835[],2,FALSE))))</f>
        <v/>
      </c>
      <c r="BS6" s="230" t="str">
        <f>IF(Q6="---","",IF(Q6="","",(VLOOKUP(Q6,List167835[],2,FALSE))))</f>
        <v/>
      </c>
      <c r="BT6" s="230" t="str">
        <f>IF(R6="---","",IF(R6="","",(VLOOKUP(R6,List167835[],2,FALSE))))</f>
        <v/>
      </c>
      <c r="BU6" s="252" t="s">
        <v>259</v>
      </c>
      <c r="BV6" s="230" t="str">
        <f>IF(Y6="---","",IF(Y6="","",VLOOKUP(Y6,List167835[],2,FALSE)))</f>
        <v/>
      </c>
      <c r="BW6" s="230" t="str">
        <f>IF(Z6="---","",IF(Z6="","",VLOOKUP(Z6,List167835[],2,FALSE)))</f>
        <v/>
      </c>
      <c r="BX6" s="230" t="str">
        <f>IF(AA6="---","",IF(AA6="","",VLOOKUP(AA6,List167835[],2,FALSE)))</f>
        <v/>
      </c>
      <c r="BY6" s="230" t="str">
        <f>IF(AB6="---","",IF(AB6="","",VLOOKUP(AB6,List167835[],2,FALSE)))</f>
        <v/>
      </c>
      <c r="BZ6" s="230" t="str">
        <f>IF(AC6="---","",IF(AC6="","",VLOOKUP(AC6,List167835[],2,FALSE)))</f>
        <v/>
      </c>
      <c r="CA6" s="230" t="str">
        <f>IF(AD6="---","",IF(AD6="","",VLOOKUP(AD6,List167835[],2,FALSE)))</f>
        <v/>
      </c>
      <c r="CB6" s="230" t="str">
        <f>IF(AE6="---","",IF(AE6="","",VLOOKUP(AE6,List167835[],2,FALSE)))</f>
        <v/>
      </c>
      <c r="CC6" s="230" t="str">
        <f>IF(AF6="---","",IF(AF6="","",VLOOKUP(AF6,List167835[],2,FALSE)))</f>
        <v/>
      </c>
      <c r="CD6" s="230" t="str">
        <f>IF(AG6="---","",IF(AG6="","",VLOOKUP(AG6,List167835[],2,FALSE)))</f>
        <v/>
      </c>
      <c r="CE6" s="230" t="str">
        <f>IF(AH6="---","",IF(AH6="","",VLOOKUP(AH6,List167835[],2,FALSE)))</f>
        <v/>
      </c>
      <c r="CF6" s="252" t="s">
        <v>259</v>
      </c>
      <c r="CG6" s="230" t="str">
        <f t="shared" si="7"/>
        <v>NA</v>
      </c>
      <c r="CH6" s="230" t="str">
        <f t="shared" si="5"/>
        <v>NA</v>
      </c>
      <c r="CI6" s="230" t="str">
        <f t="shared" si="5"/>
        <v>NA</v>
      </c>
      <c r="CJ6" s="230" t="str">
        <f t="shared" si="5"/>
        <v>NA</v>
      </c>
      <c r="CK6" s="230" t="str">
        <f t="shared" si="5"/>
        <v>NA</v>
      </c>
      <c r="CL6" s="230" t="str">
        <f t="shared" si="5"/>
        <v>NA</v>
      </c>
      <c r="CM6" s="230" t="str">
        <f t="shared" si="5"/>
        <v>NA</v>
      </c>
      <c r="CN6" s="230" t="str">
        <f t="shared" si="5"/>
        <v>NA</v>
      </c>
      <c r="CO6" s="230" t="str">
        <f t="shared" si="5"/>
        <v>NA</v>
      </c>
      <c r="CP6" s="230" t="str">
        <f t="shared" si="5"/>
        <v>NA</v>
      </c>
      <c r="CQ6" s="252" t="s">
        <v>259</v>
      </c>
      <c r="CR6" s="230" t="str">
        <f t="shared" si="8"/>
        <v>NA</v>
      </c>
      <c r="CS6" s="230" t="str">
        <f t="shared" si="6"/>
        <v>NA</v>
      </c>
      <c r="CT6" s="230" t="str">
        <f t="shared" si="6"/>
        <v>NA</v>
      </c>
      <c r="CU6" s="230" t="str">
        <f t="shared" si="6"/>
        <v>NA</v>
      </c>
      <c r="CV6" s="230" t="str">
        <f t="shared" si="6"/>
        <v>NA</v>
      </c>
      <c r="CW6" s="230" t="str">
        <f t="shared" si="6"/>
        <v>NA</v>
      </c>
      <c r="CX6" s="230" t="str">
        <f t="shared" si="6"/>
        <v>NA</v>
      </c>
      <c r="CY6" s="230" t="str">
        <f t="shared" si="6"/>
        <v>NA</v>
      </c>
      <c r="CZ6" s="230" t="str">
        <f t="shared" si="6"/>
        <v>NA</v>
      </c>
      <c r="DA6" s="230" t="str">
        <f t="shared" si="6"/>
        <v>NA</v>
      </c>
    </row>
    <row r="7" spans="2:105" ht="13.9" customHeight="1" thickBot="1">
      <c r="B7" s="386"/>
      <c r="C7" s="423"/>
      <c r="D7" s="424"/>
      <c r="E7" s="215" t="s">
        <v>120</v>
      </c>
      <c r="F7" s="220"/>
      <c r="G7" s="221"/>
      <c r="H7" s="25" t="s">
        <v>109</v>
      </c>
      <c r="I7" s="25" t="s">
        <v>109</v>
      </c>
      <c r="J7" s="25" t="s">
        <v>109</v>
      </c>
      <c r="K7" s="25" t="s">
        <v>109</v>
      </c>
      <c r="L7" s="25" t="s">
        <v>109</v>
      </c>
      <c r="M7" s="25" t="s">
        <v>109</v>
      </c>
      <c r="N7" s="25" t="s">
        <v>109</v>
      </c>
      <c r="O7" s="25" t="s">
        <v>109</v>
      </c>
      <c r="P7" s="25" t="s">
        <v>109</v>
      </c>
      <c r="Q7" s="25" t="s">
        <v>109</v>
      </c>
      <c r="R7" s="202" t="s">
        <v>109</v>
      </c>
      <c r="Y7" s="25" t="s">
        <v>109</v>
      </c>
      <c r="Z7" s="25" t="s">
        <v>109</v>
      </c>
      <c r="AA7" s="25" t="s">
        <v>109</v>
      </c>
      <c r="AB7" s="25" t="s">
        <v>109</v>
      </c>
      <c r="AC7" s="202" t="s">
        <v>109</v>
      </c>
      <c r="AD7" s="25" t="s">
        <v>109</v>
      </c>
      <c r="AE7" s="25" t="s">
        <v>109</v>
      </c>
      <c r="AF7" s="25" t="s">
        <v>109</v>
      </c>
      <c r="AG7" s="25" t="s">
        <v>109</v>
      </c>
      <c r="AH7" s="32" t="s">
        <v>109</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30" t="s">
        <v>121</v>
      </c>
      <c r="AX7" s="230" t="str">
        <f t="shared" si="1"/>
        <v>---</v>
      </c>
      <c r="AY7" s="230" t="e">
        <f>VALUE(IF(AX7="---","",VLOOKUP(AX7,List167835[],2,FALSE)))</f>
        <v>#VALUE!</v>
      </c>
      <c r="AZ7" s="230" t="str">
        <f t="shared" si="2"/>
        <v>---</v>
      </c>
      <c r="BA7" s="230" t="e">
        <f>VALUE(IF(AZ7="---","",VLOOKUP(AZ7,List167835[],2,FALSE)))</f>
        <v>#VALUE!</v>
      </c>
      <c r="BB7" s="230" t="str">
        <f t="shared" si="3"/>
        <v>---</v>
      </c>
      <c r="BC7" s="230" t="str">
        <f t="shared" si="4"/>
        <v>---</v>
      </c>
      <c r="BI7" s="230" t="s">
        <v>121</v>
      </c>
      <c r="BJ7" s="230" t="str">
        <f>IF(H7="---","",IF(H7="","",(VLOOKUP(H7,List167835[],2,FALSE))))</f>
        <v/>
      </c>
      <c r="BK7" s="230" t="str">
        <f>IF(I7="---","",IF(I7="","",(VLOOKUP(I7,List167835[],2,FALSE))))</f>
        <v/>
      </c>
      <c r="BL7" s="230" t="str">
        <f>IF(J7="---","",IF(J7="","",(VLOOKUP(J7,List167835[],2,FALSE))))</f>
        <v/>
      </c>
      <c r="BM7" s="230" t="str">
        <f>IF(K7="---","",IF(K7="","",(VLOOKUP(K7,List167835[],2,FALSE))))</f>
        <v/>
      </c>
      <c r="BN7" s="230" t="str">
        <f>IF(L7="---","",IF(L7="","",(VLOOKUP(L7,List167835[],2,FALSE))))</f>
        <v/>
      </c>
      <c r="BO7" s="230" t="str">
        <f>IF(M7="---","",IF(M7="","",(VLOOKUP(M7,List167835[],2,FALSE))))</f>
        <v/>
      </c>
      <c r="BP7" s="230" t="str">
        <f>IF(N7="---","",IF(N7="","",(VLOOKUP(N7,List167835[],2,FALSE))))</f>
        <v/>
      </c>
      <c r="BQ7" s="230" t="str">
        <f>IF(O7="---","",IF(O7="","",(VLOOKUP(O7,List167835[],2,FALSE))))</f>
        <v/>
      </c>
      <c r="BR7" s="230" t="str">
        <f>IF(P7="---","",IF(P7="","",(VLOOKUP(P7,List167835[],2,FALSE))))</f>
        <v/>
      </c>
      <c r="BS7" s="230" t="str">
        <f>IF(Q7="---","",IF(Q7="","",(VLOOKUP(Q7,List167835[],2,FALSE))))</f>
        <v/>
      </c>
      <c r="BT7" s="230" t="str">
        <f>IF(R7="---","",IF(R7="","",(VLOOKUP(R7,List167835[],2,FALSE))))</f>
        <v/>
      </c>
      <c r="BU7" s="252" t="s">
        <v>121</v>
      </c>
      <c r="BV7" s="230" t="str">
        <f>IF(Y7="---","",IF(Y7="","",VLOOKUP(Y7,List167835[],2,FALSE)))</f>
        <v/>
      </c>
      <c r="BW7" s="230" t="str">
        <f>IF(Z7="---","",IF(Z7="","",VLOOKUP(Z7,List167835[],2,FALSE)))</f>
        <v/>
      </c>
      <c r="BX7" s="230" t="str">
        <f>IF(AA7="---","",IF(AA7="","",VLOOKUP(AA7,List167835[],2,FALSE)))</f>
        <v/>
      </c>
      <c r="BY7" s="230" t="str">
        <f>IF(AB7="---","",IF(AB7="","",VLOOKUP(AB7,List167835[],2,FALSE)))</f>
        <v/>
      </c>
      <c r="BZ7" s="230" t="str">
        <f>IF(AC7="---","",IF(AC7="","",VLOOKUP(AC7,List167835[],2,FALSE)))</f>
        <v/>
      </c>
      <c r="CA7" s="230" t="str">
        <f>IF(AD7="---","",IF(AD7="","",VLOOKUP(AD7,List167835[],2,FALSE)))</f>
        <v/>
      </c>
      <c r="CB7" s="230" t="str">
        <f>IF(AE7="---","",IF(AE7="","",VLOOKUP(AE7,List167835[],2,FALSE)))</f>
        <v/>
      </c>
      <c r="CC7" s="230" t="str">
        <f>IF(AF7="---","",IF(AF7="","",VLOOKUP(AF7,List167835[],2,FALSE)))</f>
        <v/>
      </c>
      <c r="CD7" s="230" t="str">
        <f>IF(AG7="---","",IF(AG7="","",VLOOKUP(AG7,List167835[],2,FALSE)))</f>
        <v/>
      </c>
      <c r="CE7" s="230" t="str">
        <f>IF(AH7="---","",IF(AH7="","",VLOOKUP(AH7,List167835[],2,FALSE)))</f>
        <v/>
      </c>
      <c r="CF7" s="252" t="s">
        <v>121</v>
      </c>
      <c r="CG7" s="230" t="str">
        <f t="shared" si="7"/>
        <v>NA</v>
      </c>
      <c r="CH7" s="230" t="str">
        <f t="shared" si="5"/>
        <v>NA</v>
      </c>
      <c r="CI7" s="230" t="str">
        <f t="shared" si="5"/>
        <v>NA</v>
      </c>
      <c r="CJ7" s="230" t="str">
        <f t="shared" si="5"/>
        <v>NA</v>
      </c>
      <c r="CK7" s="230" t="str">
        <f t="shared" si="5"/>
        <v>NA</v>
      </c>
      <c r="CL7" s="230" t="str">
        <f t="shared" si="5"/>
        <v>NA</v>
      </c>
      <c r="CM7" s="230" t="str">
        <f t="shared" si="5"/>
        <v>NA</v>
      </c>
      <c r="CN7" s="230" t="str">
        <f t="shared" si="5"/>
        <v>NA</v>
      </c>
      <c r="CO7" s="230" t="str">
        <f t="shared" si="5"/>
        <v>NA</v>
      </c>
      <c r="CP7" s="230" t="str">
        <f t="shared" si="5"/>
        <v>NA</v>
      </c>
      <c r="CQ7" s="252" t="s">
        <v>121</v>
      </c>
      <c r="CR7" s="230" t="str">
        <f t="shared" si="8"/>
        <v>NA</v>
      </c>
      <c r="CS7" s="230" t="str">
        <f t="shared" si="6"/>
        <v>NA</v>
      </c>
      <c r="CT7" s="230" t="str">
        <f t="shared" si="6"/>
        <v>NA</v>
      </c>
      <c r="CU7" s="230" t="str">
        <f t="shared" si="6"/>
        <v>NA</v>
      </c>
      <c r="CV7" s="230" t="str">
        <f t="shared" si="6"/>
        <v>NA</v>
      </c>
      <c r="CW7" s="230" t="str">
        <f t="shared" si="6"/>
        <v>NA</v>
      </c>
      <c r="CX7" s="230" t="str">
        <f t="shared" si="6"/>
        <v>NA</v>
      </c>
      <c r="CY7" s="230" t="str">
        <f t="shared" si="6"/>
        <v>NA</v>
      </c>
      <c r="CZ7" s="230" t="str">
        <f t="shared" si="6"/>
        <v>NA</v>
      </c>
      <c r="DA7" s="230" t="str">
        <f t="shared" si="6"/>
        <v>NA</v>
      </c>
    </row>
    <row r="8" spans="2:105" ht="13.9" customHeight="1" thickBot="1">
      <c r="B8" s="386"/>
      <c r="C8" s="421"/>
      <c r="D8" s="422"/>
      <c r="E8" s="215" t="s">
        <v>122</v>
      </c>
      <c r="F8" s="220"/>
      <c r="G8" s="221"/>
      <c r="H8" s="25" t="s">
        <v>109</v>
      </c>
      <c r="I8" s="25" t="s">
        <v>109</v>
      </c>
      <c r="J8" s="25" t="s">
        <v>109</v>
      </c>
      <c r="K8" s="25" t="s">
        <v>109</v>
      </c>
      <c r="L8" s="25" t="s">
        <v>109</v>
      </c>
      <c r="M8" s="25" t="s">
        <v>109</v>
      </c>
      <c r="N8" s="25" t="s">
        <v>109</v>
      </c>
      <c r="O8" s="25" t="s">
        <v>109</v>
      </c>
      <c r="P8" s="25" t="s">
        <v>109</v>
      </c>
      <c r="Q8" s="25" t="s">
        <v>109</v>
      </c>
      <c r="R8" s="202" t="s">
        <v>109</v>
      </c>
      <c r="Y8" s="25" t="s">
        <v>109</v>
      </c>
      <c r="Z8" s="25" t="s">
        <v>109</v>
      </c>
      <c r="AA8" s="25" t="s">
        <v>109</v>
      </c>
      <c r="AB8" s="25" t="s">
        <v>109</v>
      </c>
      <c r="AC8" s="202" t="s">
        <v>109</v>
      </c>
      <c r="AD8" s="25" t="s">
        <v>109</v>
      </c>
      <c r="AE8" s="25" t="s">
        <v>109</v>
      </c>
      <c r="AF8" s="25" t="s">
        <v>109</v>
      </c>
      <c r="AG8" s="25" t="s">
        <v>109</v>
      </c>
      <c r="AH8" s="32" t="s">
        <v>109</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30" t="s">
        <v>123</v>
      </c>
      <c r="AX8" s="230" t="str">
        <f t="shared" si="1"/>
        <v>---</v>
      </c>
      <c r="AY8" s="230" t="e">
        <f>VALUE(IF(AX8="---","",VLOOKUP(AX8,List167835[],2,FALSE)))</f>
        <v>#VALUE!</v>
      </c>
      <c r="AZ8" s="230" t="str">
        <f t="shared" si="2"/>
        <v>---</v>
      </c>
      <c r="BA8" s="230" t="e">
        <f>VALUE(IF(AZ8="---","",VLOOKUP(AZ8,List167835[],2,FALSE)))</f>
        <v>#VALUE!</v>
      </c>
      <c r="BB8" s="230" t="str">
        <f t="shared" si="3"/>
        <v>---</v>
      </c>
      <c r="BC8" s="230" t="str">
        <f t="shared" si="4"/>
        <v>---</v>
      </c>
      <c r="BI8" s="230" t="s">
        <v>123</v>
      </c>
      <c r="BJ8" s="230" t="str">
        <f>IF(H8="---","",IF(H8="","",(VLOOKUP(H8,List167835[],2,FALSE))))</f>
        <v/>
      </c>
      <c r="BK8" s="230" t="str">
        <f>IF(I8="---","",IF(I8="","",(VLOOKUP(I8,List167835[],2,FALSE))))</f>
        <v/>
      </c>
      <c r="BL8" s="230" t="str">
        <f>IF(J8="---","",IF(J8="","",(VLOOKUP(J8,List167835[],2,FALSE))))</f>
        <v/>
      </c>
      <c r="BM8" s="230" t="str">
        <f>IF(K8="---","",IF(K8="","",(VLOOKUP(K8,List167835[],2,FALSE))))</f>
        <v/>
      </c>
      <c r="BN8" s="230" t="str">
        <f>IF(L8="---","",IF(L8="","",(VLOOKUP(L8,List167835[],2,FALSE))))</f>
        <v/>
      </c>
      <c r="BO8" s="230" t="str">
        <f>IF(M8="---","",IF(M8="","",(VLOOKUP(M8,List167835[],2,FALSE))))</f>
        <v/>
      </c>
      <c r="BP8" s="230" t="str">
        <f>IF(N8="---","",IF(N8="","",(VLOOKUP(N8,List167835[],2,FALSE))))</f>
        <v/>
      </c>
      <c r="BQ8" s="230" t="str">
        <f>IF(O8="---","",IF(O8="","",(VLOOKUP(O8,List167835[],2,FALSE))))</f>
        <v/>
      </c>
      <c r="BR8" s="230" t="str">
        <f>IF(P8="---","",IF(P8="","",(VLOOKUP(P8,List167835[],2,FALSE))))</f>
        <v/>
      </c>
      <c r="BS8" s="230" t="str">
        <f>IF(Q8="---","",IF(Q8="","",(VLOOKUP(Q8,List167835[],2,FALSE))))</f>
        <v/>
      </c>
      <c r="BT8" s="230" t="str">
        <f>IF(R8="---","",IF(R8="","",(VLOOKUP(R8,List167835[],2,FALSE))))</f>
        <v/>
      </c>
      <c r="BU8" s="252" t="s">
        <v>123</v>
      </c>
      <c r="BV8" s="230" t="str">
        <f>IF(Y8="---","",IF(Y8="","",VLOOKUP(Y8,List167835[],2,FALSE)))</f>
        <v/>
      </c>
      <c r="BW8" s="230" t="str">
        <f>IF(Z8="---","",IF(Z8="","",VLOOKUP(Z8,List167835[],2,FALSE)))</f>
        <v/>
      </c>
      <c r="BX8" s="230" t="str">
        <f>IF(AA8="---","",IF(AA8="","",VLOOKUP(AA8,List167835[],2,FALSE)))</f>
        <v/>
      </c>
      <c r="BY8" s="230" t="str">
        <f>IF(AB8="---","",IF(AB8="","",VLOOKUP(AB8,List167835[],2,FALSE)))</f>
        <v/>
      </c>
      <c r="BZ8" s="230" t="str">
        <f>IF(AC8="---","",IF(AC8="","",VLOOKUP(AC8,List167835[],2,FALSE)))</f>
        <v/>
      </c>
      <c r="CA8" s="230" t="str">
        <f>IF(AD8="---","",IF(AD8="","",VLOOKUP(AD8,List167835[],2,FALSE)))</f>
        <v/>
      </c>
      <c r="CB8" s="230" t="str">
        <f>IF(AE8="---","",IF(AE8="","",VLOOKUP(AE8,List167835[],2,FALSE)))</f>
        <v/>
      </c>
      <c r="CC8" s="230" t="str">
        <f>IF(AF8="---","",IF(AF8="","",VLOOKUP(AF8,List167835[],2,FALSE)))</f>
        <v/>
      </c>
      <c r="CD8" s="230" t="str">
        <f>IF(AG8="---","",IF(AG8="","",VLOOKUP(AG8,List167835[],2,FALSE)))</f>
        <v/>
      </c>
      <c r="CE8" s="230" t="str">
        <f>IF(AH8="---","",IF(AH8="","",VLOOKUP(AH8,List167835[],2,FALSE)))</f>
        <v/>
      </c>
      <c r="CF8" s="252" t="s">
        <v>123</v>
      </c>
      <c r="CG8" s="230" t="str">
        <f t="shared" si="7"/>
        <v>NA</v>
      </c>
      <c r="CH8" s="230" t="str">
        <f t="shared" si="5"/>
        <v>NA</v>
      </c>
      <c r="CI8" s="230" t="str">
        <f t="shared" si="5"/>
        <v>NA</v>
      </c>
      <c r="CJ8" s="230" t="str">
        <f t="shared" si="5"/>
        <v>NA</v>
      </c>
      <c r="CK8" s="230" t="str">
        <f t="shared" si="5"/>
        <v>NA</v>
      </c>
      <c r="CL8" s="230" t="str">
        <f t="shared" si="5"/>
        <v>NA</v>
      </c>
      <c r="CM8" s="230" t="str">
        <f t="shared" si="5"/>
        <v>NA</v>
      </c>
      <c r="CN8" s="230" t="str">
        <f t="shared" si="5"/>
        <v>NA</v>
      </c>
      <c r="CO8" s="230" t="str">
        <f t="shared" si="5"/>
        <v>NA</v>
      </c>
      <c r="CP8" s="230" t="str">
        <f t="shared" si="5"/>
        <v>NA</v>
      </c>
      <c r="CQ8" s="252" t="s">
        <v>123</v>
      </c>
      <c r="CR8" s="230" t="str">
        <f t="shared" si="8"/>
        <v>NA</v>
      </c>
      <c r="CS8" s="230" t="str">
        <f t="shared" si="6"/>
        <v>NA</v>
      </c>
      <c r="CT8" s="230" t="str">
        <f t="shared" si="6"/>
        <v>NA</v>
      </c>
      <c r="CU8" s="230" t="str">
        <f t="shared" si="6"/>
        <v>NA</v>
      </c>
      <c r="CV8" s="230" t="str">
        <f t="shared" si="6"/>
        <v>NA</v>
      </c>
      <c r="CW8" s="230" t="str">
        <f t="shared" si="6"/>
        <v>NA</v>
      </c>
      <c r="CX8" s="230" t="str">
        <f t="shared" si="6"/>
        <v>NA</v>
      </c>
      <c r="CY8" s="230" t="str">
        <f t="shared" si="6"/>
        <v>NA</v>
      </c>
      <c r="CZ8" s="230" t="str">
        <f t="shared" si="6"/>
        <v>NA</v>
      </c>
      <c r="DA8" s="230" t="str">
        <f t="shared" si="6"/>
        <v>NA</v>
      </c>
    </row>
    <row r="9" spans="2:105" ht="13.9" customHeight="1" thickBot="1">
      <c r="B9" s="386"/>
      <c r="C9" s="419" t="s">
        <v>260</v>
      </c>
      <c r="D9" s="420"/>
      <c r="E9" s="215" t="s">
        <v>261</v>
      </c>
      <c r="F9" s="216"/>
      <c r="G9" s="217"/>
      <c r="H9" s="25" t="s">
        <v>109</v>
      </c>
      <c r="I9" s="25" t="s">
        <v>109</v>
      </c>
      <c r="J9" s="25" t="s">
        <v>109</v>
      </c>
      <c r="K9" s="25" t="s">
        <v>109</v>
      </c>
      <c r="L9" s="25" t="s">
        <v>109</v>
      </c>
      <c r="M9" s="25" t="s">
        <v>109</v>
      </c>
      <c r="N9" s="25" t="s">
        <v>109</v>
      </c>
      <c r="O9" s="25" t="s">
        <v>109</v>
      </c>
      <c r="P9" s="25" t="s">
        <v>109</v>
      </c>
      <c r="Q9" s="25" t="s">
        <v>109</v>
      </c>
      <c r="R9" s="202" t="s">
        <v>109</v>
      </c>
      <c r="Y9" s="25" t="s">
        <v>109</v>
      </c>
      <c r="Z9" s="25" t="s">
        <v>109</v>
      </c>
      <c r="AA9" s="25" t="s">
        <v>109</v>
      </c>
      <c r="AB9" s="25" t="s">
        <v>109</v>
      </c>
      <c r="AC9" s="202" t="s">
        <v>109</v>
      </c>
      <c r="AD9" s="25" t="s">
        <v>109</v>
      </c>
      <c r="AE9" s="25" t="s">
        <v>109</v>
      </c>
      <c r="AF9" s="25" t="s">
        <v>109</v>
      </c>
      <c r="AG9" s="25" t="s">
        <v>109</v>
      </c>
      <c r="AH9" s="32" t="s">
        <v>109</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30" t="s">
        <v>262</v>
      </c>
      <c r="AX9" s="230" t="str">
        <f t="shared" si="1"/>
        <v>---</v>
      </c>
      <c r="AY9" s="230" t="e">
        <f>VALUE(IF(AX9="---","",VLOOKUP(AX9,List167835[],2,FALSE)))</f>
        <v>#VALUE!</v>
      </c>
      <c r="AZ9" s="230" t="str">
        <f t="shared" si="2"/>
        <v>---</v>
      </c>
      <c r="BA9" s="230" t="e">
        <f>VALUE(IF(AZ9="---","",VLOOKUP(AZ9,List167835[],2,FALSE)))</f>
        <v>#VALUE!</v>
      </c>
      <c r="BB9" s="230" t="str">
        <f t="shared" si="3"/>
        <v>---</v>
      </c>
      <c r="BC9" s="230" t="str">
        <f t="shared" si="4"/>
        <v>---</v>
      </c>
      <c r="BE9" s="1" t="s">
        <v>263</v>
      </c>
      <c r="BI9" s="230" t="s">
        <v>262</v>
      </c>
      <c r="BJ9" s="230" t="str">
        <f>IF(H9="---","",IF(H9="","",(VLOOKUP(H9,List167835[],2,FALSE))))</f>
        <v/>
      </c>
      <c r="BK9" s="230" t="str">
        <f>IF(I9="---","",IF(I9="","",(VLOOKUP(I9,List167835[],2,FALSE))))</f>
        <v/>
      </c>
      <c r="BL9" s="230" t="str">
        <f>IF(J9="---","",IF(J9="","",(VLOOKUP(J9,List167835[],2,FALSE))))</f>
        <v/>
      </c>
      <c r="BM9" s="230" t="str">
        <f>IF(K9="---","",IF(K9="","",(VLOOKUP(K9,List167835[],2,FALSE))))</f>
        <v/>
      </c>
      <c r="BN9" s="230" t="str">
        <f>IF(L9="---","",IF(L9="","",(VLOOKUP(L9,List167835[],2,FALSE))))</f>
        <v/>
      </c>
      <c r="BO9" s="230" t="str">
        <f>IF(M9="---","",IF(M9="","",(VLOOKUP(M9,List167835[],2,FALSE))))</f>
        <v/>
      </c>
      <c r="BP9" s="230" t="str">
        <f>IF(N9="---","",IF(N9="","",(VLOOKUP(N9,List167835[],2,FALSE))))</f>
        <v/>
      </c>
      <c r="BQ9" s="230" t="str">
        <f>IF(O9="---","",IF(O9="","",(VLOOKUP(O9,List167835[],2,FALSE))))</f>
        <v/>
      </c>
      <c r="BR9" s="230" t="str">
        <f>IF(P9="---","",IF(P9="","",(VLOOKUP(P9,List167835[],2,FALSE))))</f>
        <v/>
      </c>
      <c r="BS9" s="230" t="str">
        <f>IF(Q9="---","",IF(Q9="","",(VLOOKUP(Q9,List167835[],2,FALSE))))</f>
        <v/>
      </c>
      <c r="BT9" s="230" t="str">
        <f>IF(R9="---","",IF(R9="","",(VLOOKUP(R9,List167835[],2,FALSE))))</f>
        <v/>
      </c>
      <c r="BU9" s="252" t="s">
        <v>262</v>
      </c>
      <c r="BV9" s="230" t="str">
        <f>IF(Y9="---","",IF(Y9="","",VLOOKUP(Y9,List167835[],2,FALSE)))</f>
        <v/>
      </c>
      <c r="BW9" s="230" t="str">
        <f>IF(Z9="---","",IF(Z9="","",VLOOKUP(Z9,List167835[],2,FALSE)))</f>
        <v/>
      </c>
      <c r="BX9" s="230" t="str">
        <f>IF(AA9="---","",IF(AA9="","",VLOOKUP(AA9,List167835[],2,FALSE)))</f>
        <v/>
      </c>
      <c r="BY9" s="230" t="str">
        <f>IF(AB9="---","",IF(AB9="","",VLOOKUP(AB9,List167835[],2,FALSE)))</f>
        <v/>
      </c>
      <c r="BZ9" s="230" t="str">
        <f>IF(AC9="---","",IF(AC9="","",VLOOKUP(AC9,List167835[],2,FALSE)))</f>
        <v/>
      </c>
      <c r="CA9" s="230" t="str">
        <f>IF(AD9="---","",IF(AD9="","",VLOOKUP(AD9,List167835[],2,FALSE)))</f>
        <v/>
      </c>
      <c r="CB9" s="230" t="str">
        <f>IF(AE9="---","",IF(AE9="","",VLOOKUP(AE9,List167835[],2,FALSE)))</f>
        <v/>
      </c>
      <c r="CC9" s="230" t="str">
        <f>IF(AF9="---","",IF(AF9="","",VLOOKUP(AF9,List167835[],2,FALSE)))</f>
        <v/>
      </c>
      <c r="CD9" s="230" t="str">
        <f>IF(AG9="---","",IF(AG9="","",VLOOKUP(AG9,List167835[],2,FALSE)))</f>
        <v/>
      </c>
      <c r="CE9" s="230" t="str">
        <f>IF(AH9="---","",IF(AH9="","",VLOOKUP(AH9,List167835[],2,FALSE)))</f>
        <v/>
      </c>
      <c r="CF9" s="252" t="s">
        <v>262</v>
      </c>
      <c r="CG9" s="230" t="str">
        <f t="shared" si="7"/>
        <v>NA</v>
      </c>
      <c r="CH9" s="230" t="str">
        <f t="shared" si="5"/>
        <v>NA</v>
      </c>
      <c r="CI9" s="230" t="str">
        <f t="shared" si="5"/>
        <v>NA</v>
      </c>
      <c r="CJ9" s="230" t="str">
        <f t="shared" si="5"/>
        <v>NA</v>
      </c>
      <c r="CK9" s="230" t="str">
        <f t="shared" si="5"/>
        <v>NA</v>
      </c>
      <c r="CL9" s="230" t="str">
        <f t="shared" si="5"/>
        <v>NA</v>
      </c>
      <c r="CM9" s="230" t="str">
        <f t="shared" si="5"/>
        <v>NA</v>
      </c>
      <c r="CN9" s="230" t="str">
        <f t="shared" si="5"/>
        <v>NA</v>
      </c>
      <c r="CO9" s="230" t="str">
        <f t="shared" si="5"/>
        <v>NA</v>
      </c>
      <c r="CP9" s="230" t="str">
        <f t="shared" si="5"/>
        <v>NA</v>
      </c>
      <c r="CQ9" s="252" t="s">
        <v>262</v>
      </c>
      <c r="CR9" s="230" t="str">
        <f t="shared" si="8"/>
        <v>NA</v>
      </c>
      <c r="CS9" s="230" t="str">
        <f t="shared" si="6"/>
        <v>NA</v>
      </c>
      <c r="CT9" s="230" t="str">
        <f t="shared" si="6"/>
        <v>NA</v>
      </c>
      <c r="CU9" s="230" t="str">
        <f t="shared" si="6"/>
        <v>NA</v>
      </c>
      <c r="CV9" s="230" t="str">
        <f t="shared" si="6"/>
        <v>NA</v>
      </c>
      <c r="CW9" s="230" t="str">
        <f t="shared" si="6"/>
        <v>NA</v>
      </c>
      <c r="CX9" s="230" t="str">
        <f t="shared" si="6"/>
        <v>NA</v>
      </c>
      <c r="CY9" s="230" t="str">
        <f t="shared" si="6"/>
        <v>NA</v>
      </c>
      <c r="CZ9" s="230" t="str">
        <f t="shared" si="6"/>
        <v>NA</v>
      </c>
      <c r="DA9" s="230" t="str">
        <f t="shared" si="6"/>
        <v>NA</v>
      </c>
    </row>
    <row r="10" spans="2:105" ht="13.9" customHeight="1" thickBot="1">
      <c r="B10" s="386"/>
      <c r="C10" s="423"/>
      <c r="D10" s="424"/>
      <c r="E10" s="215" t="s">
        <v>264</v>
      </c>
      <c r="F10" s="216"/>
      <c r="G10" s="217"/>
      <c r="H10" s="25" t="s">
        <v>109</v>
      </c>
      <c r="I10" s="25" t="s">
        <v>109</v>
      </c>
      <c r="J10" s="25" t="s">
        <v>109</v>
      </c>
      <c r="K10" s="25" t="s">
        <v>109</v>
      </c>
      <c r="L10" s="25" t="s">
        <v>109</v>
      </c>
      <c r="M10" s="25" t="s">
        <v>109</v>
      </c>
      <c r="N10" s="25" t="s">
        <v>109</v>
      </c>
      <c r="O10" s="25" t="s">
        <v>109</v>
      </c>
      <c r="P10" s="25" t="s">
        <v>109</v>
      </c>
      <c r="Q10" s="25" t="s">
        <v>109</v>
      </c>
      <c r="R10" s="202" t="s">
        <v>109</v>
      </c>
      <c r="Y10" s="25" t="s">
        <v>109</v>
      </c>
      <c r="Z10" s="25" t="s">
        <v>109</v>
      </c>
      <c r="AA10" s="25" t="s">
        <v>109</v>
      </c>
      <c r="AB10" s="25" t="s">
        <v>109</v>
      </c>
      <c r="AC10" s="202" t="s">
        <v>109</v>
      </c>
      <c r="AD10" s="25" t="s">
        <v>109</v>
      </c>
      <c r="AE10" s="25" t="s">
        <v>109</v>
      </c>
      <c r="AF10" s="25" t="s">
        <v>109</v>
      </c>
      <c r="AG10" s="25" t="s">
        <v>109</v>
      </c>
      <c r="AH10" s="32" t="s">
        <v>109</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30" t="s">
        <v>265</v>
      </c>
      <c r="AX10" s="230" t="str">
        <f t="shared" si="1"/>
        <v>---</v>
      </c>
      <c r="AY10" s="230" t="e">
        <f>VALUE(IF(AX10="---","",VLOOKUP(AX10,List167835[],2,FALSE)))</f>
        <v>#VALUE!</v>
      </c>
      <c r="AZ10" s="230" t="str">
        <f t="shared" si="2"/>
        <v>---</v>
      </c>
      <c r="BA10" s="230" t="e">
        <f>VALUE(IF(AZ10="---","",VLOOKUP(AZ10,List167835[],2,FALSE)))</f>
        <v>#VALUE!</v>
      </c>
      <c r="BB10" s="230" t="str">
        <f t="shared" si="3"/>
        <v>---</v>
      </c>
      <c r="BC10" s="230" t="str">
        <f t="shared" si="4"/>
        <v>---</v>
      </c>
      <c r="BE10" s="31" t="s">
        <v>109</v>
      </c>
      <c r="BI10" s="230" t="s">
        <v>265</v>
      </c>
      <c r="BJ10" s="230" t="str">
        <f>IF(H10="---","",IF(H10="","",(VLOOKUP(H10,List167835[],2,FALSE))))</f>
        <v/>
      </c>
      <c r="BK10" s="230" t="str">
        <f>IF(I10="---","",IF(I10="","",(VLOOKUP(I10,List167835[],2,FALSE))))</f>
        <v/>
      </c>
      <c r="BL10" s="230" t="str">
        <f>IF(J10="---","",IF(J10="","",(VLOOKUP(J10,List167835[],2,FALSE))))</f>
        <v/>
      </c>
      <c r="BM10" s="230" t="str">
        <f>IF(K10="---","",IF(K10="","",(VLOOKUP(K10,List167835[],2,FALSE))))</f>
        <v/>
      </c>
      <c r="BN10" s="230" t="str">
        <f>IF(L10="---","",IF(L10="","",(VLOOKUP(L10,List167835[],2,FALSE))))</f>
        <v/>
      </c>
      <c r="BO10" s="230" t="str">
        <f>IF(M10="---","",IF(M10="","",(VLOOKUP(M10,List167835[],2,FALSE))))</f>
        <v/>
      </c>
      <c r="BP10" s="230" t="str">
        <f>IF(N10="---","",IF(N10="","",(VLOOKUP(N10,List167835[],2,FALSE))))</f>
        <v/>
      </c>
      <c r="BQ10" s="230" t="str">
        <f>IF(O10="---","",IF(O10="","",(VLOOKUP(O10,List167835[],2,FALSE))))</f>
        <v/>
      </c>
      <c r="BR10" s="230" t="str">
        <f>IF(P10="---","",IF(P10="","",(VLOOKUP(P10,List167835[],2,FALSE))))</f>
        <v/>
      </c>
      <c r="BS10" s="230" t="str">
        <f>IF(Q10="---","",IF(Q10="","",(VLOOKUP(Q10,List167835[],2,FALSE))))</f>
        <v/>
      </c>
      <c r="BT10" s="230" t="str">
        <f>IF(R10="---","",IF(R10="","",(VLOOKUP(R10,List167835[],2,FALSE))))</f>
        <v/>
      </c>
      <c r="BU10" s="252" t="s">
        <v>265</v>
      </c>
      <c r="BV10" s="230" t="str">
        <f>IF(Y10="---","",IF(Y10="","",VLOOKUP(Y10,List167835[],2,FALSE)))</f>
        <v/>
      </c>
      <c r="BW10" s="230" t="str">
        <f>IF(Z10="---","",IF(Z10="","",VLOOKUP(Z10,List167835[],2,FALSE)))</f>
        <v/>
      </c>
      <c r="BX10" s="230" t="str">
        <f>IF(AA10="---","",IF(AA10="","",VLOOKUP(AA10,List167835[],2,FALSE)))</f>
        <v/>
      </c>
      <c r="BY10" s="230" t="str">
        <f>IF(AB10="---","",IF(AB10="","",VLOOKUP(AB10,List167835[],2,FALSE)))</f>
        <v/>
      </c>
      <c r="BZ10" s="230" t="str">
        <f>IF(AC10="---","",IF(AC10="","",VLOOKUP(AC10,List167835[],2,FALSE)))</f>
        <v/>
      </c>
      <c r="CA10" s="230" t="str">
        <f>IF(AD10="---","",IF(AD10="","",VLOOKUP(AD10,List167835[],2,FALSE)))</f>
        <v/>
      </c>
      <c r="CB10" s="230" t="str">
        <f>IF(AE10="---","",IF(AE10="","",VLOOKUP(AE10,List167835[],2,FALSE)))</f>
        <v/>
      </c>
      <c r="CC10" s="230" t="str">
        <f>IF(AF10="---","",IF(AF10="","",VLOOKUP(AF10,List167835[],2,FALSE)))</f>
        <v/>
      </c>
      <c r="CD10" s="230" t="str">
        <f>IF(AG10="---","",IF(AG10="","",VLOOKUP(AG10,List167835[],2,FALSE)))</f>
        <v/>
      </c>
      <c r="CE10" s="230" t="str">
        <f>IF(AH10="---","",IF(AH10="","",VLOOKUP(AH10,List167835[],2,FALSE)))</f>
        <v/>
      </c>
      <c r="CF10" s="252" t="s">
        <v>265</v>
      </c>
      <c r="CG10" s="230" t="str">
        <f t="shared" si="7"/>
        <v>NA</v>
      </c>
      <c r="CH10" s="230" t="str">
        <f t="shared" si="5"/>
        <v>NA</v>
      </c>
      <c r="CI10" s="230" t="str">
        <f t="shared" si="5"/>
        <v>NA</v>
      </c>
      <c r="CJ10" s="230" t="str">
        <f t="shared" si="5"/>
        <v>NA</v>
      </c>
      <c r="CK10" s="230" t="str">
        <f t="shared" si="5"/>
        <v>NA</v>
      </c>
      <c r="CL10" s="230" t="str">
        <f t="shared" si="5"/>
        <v>NA</v>
      </c>
      <c r="CM10" s="230" t="str">
        <f t="shared" si="5"/>
        <v>NA</v>
      </c>
      <c r="CN10" s="230" t="str">
        <f t="shared" si="5"/>
        <v>NA</v>
      </c>
      <c r="CO10" s="230" t="str">
        <f t="shared" si="5"/>
        <v>NA</v>
      </c>
      <c r="CP10" s="230" t="str">
        <f t="shared" si="5"/>
        <v>NA</v>
      </c>
      <c r="CQ10" s="252" t="s">
        <v>265</v>
      </c>
      <c r="CR10" s="230" t="str">
        <f t="shared" si="8"/>
        <v>NA</v>
      </c>
      <c r="CS10" s="230" t="str">
        <f t="shared" si="6"/>
        <v>NA</v>
      </c>
      <c r="CT10" s="230" t="str">
        <f t="shared" si="6"/>
        <v>NA</v>
      </c>
      <c r="CU10" s="230" t="str">
        <f t="shared" si="6"/>
        <v>NA</v>
      </c>
      <c r="CV10" s="230" t="str">
        <f t="shared" si="6"/>
        <v>NA</v>
      </c>
      <c r="CW10" s="230" t="str">
        <f t="shared" si="6"/>
        <v>NA</v>
      </c>
      <c r="CX10" s="230" t="str">
        <f t="shared" si="6"/>
        <v>NA</v>
      </c>
      <c r="CY10" s="230" t="str">
        <f t="shared" si="6"/>
        <v>NA</v>
      </c>
      <c r="CZ10" s="230" t="str">
        <f t="shared" si="6"/>
        <v>NA</v>
      </c>
      <c r="DA10" s="230" t="str">
        <f t="shared" si="6"/>
        <v>NA</v>
      </c>
    </row>
    <row r="11" spans="2:105" ht="13.9" customHeight="1" thickBot="1">
      <c r="B11" s="387"/>
      <c r="C11" s="421"/>
      <c r="D11" s="422"/>
      <c r="E11" s="215" t="s">
        <v>266</v>
      </c>
      <c r="F11" s="216"/>
      <c r="G11" s="217"/>
      <c r="H11" s="25" t="s">
        <v>109</v>
      </c>
      <c r="I11" s="25" t="s">
        <v>109</v>
      </c>
      <c r="J11" s="25" t="s">
        <v>109</v>
      </c>
      <c r="K11" s="25" t="s">
        <v>109</v>
      </c>
      <c r="L11" s="25" t="s">
        <v>109</v>
      </c>
      <c r="M11" s="25" t="s">
        <v>109</v>
      </c>
      <c r="N11" s="25" t="s">
        <v>109</v>
      </c>
      <c r="O11" s="25" t="s">
        <v>109</v>
      </c>
      <c r="P11" s="25" t="s">
        <v>109</v>
      </c>
      <c r="Q11" s="25" t="s">
        <v>109</v>
      </c>
      <c r="R11" s="202" t="s">
        <v>109</v>
      </c>
      <c r="Y11" s="25" t="s">
        <v>109</v>
      </c>
      <c r="Z11" s="25" t="s">
        <v>109</v>
      </c>
      <c r="AA11" s="25" t="s">
        <v>109</v>
      </c>
      <c r="AB11" s="25" t="s">
        <v>109</v>
      </c>
      <c r="AC11" s="202" t="s">
        <v>109</v>
      </c>
      <c r="AD11" s="25" t="s">
        <v>109</v>
      </c>
      <c r="AE11" s="25" t="s">
        <v>109</v>
      </c>
      <c r="AF11" s="25" t="s">
        <v>109</v>
      </c>
      <c r="AG11" s="25" t="s">
        <v>109</v>
      </c>
      <c r="AH11" s="32" t="s">
        <v>109</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30" t="s">
        <v>267</v>
      </c>
      <c r="AX11" s="230" t="str">
        <f t="shared" si="1"/>
        <v>---</v>
      </c>
      <c r="AY11" s="230" t="e">
        <f>VALUE(IF(AX11="---","",VLOOKUP(AX11,List167835[],2,FALSE)))</f>
        <v>#VALUE!</v>
      </c>
      <c r="AZ11" s="230" t="str">
        <f t="shared" si="2"/>
        <v>---</v>
      </c>
      <c r="BA11" s="230" t="e">
        <f>VALUE(IF(AZ11="---","",VLOOKUP(AZ11,List167835[],2,FALSE)))</f>
        <v>#VALUE!</v>
      </c>
      <c r="BB11" s="230" t="str">
        <f t="shared" si="3"/>
        <v>---</v>
      </c>
      <c r="BC11" s="230" t="str">
        <f t="shared" si="4"/>
        <v>---</v>
      </c>
      <c r="BE11" s="1" t="s">
        <v>268</v>
      </c>
      <c r="BI11" s="230" t="s">
        <v>267</v>
      </c>
      <c r="BJ11" s="230" t="str">
        <f>IF(H11="---","",IF(H11="","",(VLOOKUP(H11,List167835[],2,FALSE))))</f>
        <v/>
      </c>
      <c r="BK11" s="230" t="str">
        <f>IF(I11="---","",IF(I11="","",(VLOOKUP(I11,List167835[],2,FALSE))))</f>
        <v/>
      </c>
      <c r="BL11" s="230" t="str">
        <f>IF(J11="---","",IF(J11="","",(VLOOKUP(J11,List167835[],2,FALSE))))</f>
        <v/>
      </c>
      <c r="BM11" s="230" t="str">
        <f>IF(K11="---","",IF(K11="","",(VLOOKUP(K11,List167835[],2,FALSE))))</f>
        <v/>
      </c>
      <c r="BN11" s="230" t="str">
        <f>IF(L11="---","",IF(L11="","",(VLOOKUP(L11,List167835[],2,FALSE))))</f>
        <v/>
      </c>
      <c r="BO11" s="230" t="str">
        <f>IF(M11="---","",IF(M11="","",(VLOOKUP(M11,List167835[],2,FALSE))))</f>
        <v/>
      </c>
      <c r="BP11" s="230" t="str">
        <f>IF(N11="---","",IF(N11="","",(VLOOKUP(N11,List167835[],2,FALSE))))</f>
        <v/>
      </c>
      <c r="BQ11" s="230" t="str">
        <f>IF(O11="---","",IF(O11="","",(VLOOKUP(O11,List167835[],2,FALSE))))</f>
        <v/>
      </c>
      <c r="BR11" s="230" t="str">
        <f>IF(P11="---","",IF(P11="","",(VLOOKUP(P11,List167835[],2,FALSE))))</f>
        <v/>
      </c>
      <c r="BS11" s="230" t="str">
        <f>IF(Q11="---","",IF(Q11="","",(VLOOKUP(Q11,List167835[],2,FALSE))))</f>
        <v/>
      </c>
      <c r="BT11" s="230" t="str">
        <f>IF(R11="---","",IF(R11="","",(VLOOKUP(R11,List167835[],2,FALSE))))</f>
        <v/>
      </c>
      <c r="BU11" s="252" t="s">
        <v>267</v>
      </c>
      <c r="BV11" s="230" t="str">
        <f>IF(Y11="---","",IF(Y11="","",VLOOKUP(Y11,List167835[],2,FALSE)))</f>
        <v/>
      </c>
      <c r="BW11" s="230" t="str">
        <f>IF(Z11="---","",IF(Z11="","",VLOOKUP(Z11,List167835[],2,FALSE)))</f>
        <v/>
      </c>
      <c r="BX11" s="230" t="str">
        <f>IF(AA11="---","",IF(AA11="","",VLOOKUP(AA11,List167835[],2,FALSE)))</f>
        <v/>
      </c>
      <c r="BY11" s="230" t="str">
        <f>IF(AB11="---","",IF(AB11="","",VLOOKUP(AB11,List167835[],2,FALSE)))</f>
        <v/>
      </c>
      <c r="BZ11" s="230" t="str">
        <f>IF(AC11="---","",IF(AC11="","",VLOOKUP(AC11,List167835[],2,FALSE)))</f>
        <v/>
      </c>
      <c r="CA11" s="230" t="str">
        <f>IF(AD11="---","",IF(AD11="","",VLOOKUP(AD11,List167835[],2,FALSE)))</f>
        <v/>
      </c>
      <c r="CB11" s="230" t="str">
        <f>IF(AE11="---","",IF(AE11="","",VLOOKUP(AE11,List167835[],2,FALSE)))</f>
        <v/>
      </c>
      <c r="CC11" s="230" t="str">
        <f>IF(AF11="---","",IF(AF11="","",VLOOKUP(AF11,List167835[],2,FALSE)))</f>
        <v/>
      </c>
      <c r="CD11" s="230" t="str">
        <f>IF(AG11="---","",IF(AG11="","",VLOOKUP(AG11,List167835[],2,FALSE)))</f>
        <v/>
      </c>
      <c r="CE11" s="230" t="str">
        <f>IF(AH11="---","",IF(AH11="","",VLOOKUP(AH11,List167835[],2,FALSE)))</f>
        <v/>
      </c>
      <c r="CF11" s="252" t="s">
        <v>267</v>
      </c>
      <c r="CG11" s="230" t="str">
        <f t="shared" si="7"/>
        <v>NA</v>
      </c>
      <c r="CH11" s="230" t="str">
        <f t="shared" si="5"/>
        <v>NA</v>
      </c>
      <c r="CI11" s="230" t="str">
        <f t="shared" si="5"/>
        <v>NA</v>
      </c>
      <c r="CJ11" s="230" t="str">
        <f t="shared" si="5"/>
        <v>NA</v>
      </c>
      <c r="CK11" s="230" t="str">
        <f t="shared" si="5"/>
        <v>NA</v>
      </c>
      <c r="CL11" s="230" t="str">
        <f t="shared" si="5"/>
        <v>NA</v>
      </c>
      <c r="CM11" s="230" t="str">
        <f t="shared" si="5"/>
        <v>NA</v>
      </c>
      <c r="CN11" s="230" t="str">
        <f t="shared" si="5"/>
        <v>NA</v>
      </c>
      <c r="CO11" s="230" t="str">
        <f t="shared" si="5"/>
        <v>NA</v>
      </c>
      <c r="CP11" s="230" t="str">
        <f t="shared" si="5"/>
        <v>NA</v>
      </c>
      <c r="CQ11" s="252" t="s">
        <v>267</v>
      </c>
      <c r="CR11" s="230" t="str">
        <f t="shared" si="8"/>
        <v>NA</v>
      </c>
      <c r="CS11" s="230" t="str">
        <f t="shared" si="6"/>
        <v>NA</v>
      </c>
      <c r="CT11" s="230" t="str">
        <f t="shared" si="6"/>
        <v>NA</v>
      </c>
      <c r="CU11" s="230" t="str">
        <f t="shared" si="6"/>
        <v>NA</v>
      </c>
      <c r="CV11" s="230" t="str">
        <f t="shared" si="6"/>
        <v>NA</v>
      </c>
      <c r="CW11" s="230" t="str">
        <f t="shared" si="6"/>
        <v>NA</v>
      </c>
      <c r="CX11" s="230" t="str">
        <f t="shared" si="6"/>
        <v>NA</v>
      </c>
      <c r="CY11" s="230" t="str">
        <f t="shared" si="6"/>
        <v>NA</v>
      </c>
      <c r="CZ11" s="230" t="str">
        <f t="shared" si="6"/>
        <v>NA</v>
      </c>
      <c r="DA11" s="230" t="str">
        <f t="shared" si="6"/>
        <v>NA</v>
      </c>
    </row>
    <row r="12" spans="2:105" ht="13.9" customHeight="1" thickBot="1">
      <c r="B12" s="386">
        <v>2</v>
      </c>
      <c r="C12" s="413" t="s">
        <v>124</v>
      </c>
      <c r="D12" s="414"/>
      <c r="E12" s="215" t="s">
        <v>125</v>
      </c>
      <c r="F12" s="218"/>
      <c r="G12" s="219"/>
      <c r="H12" s="25" t="s">
        <v>109</v>
      </c>
      <c r="I12" s="25" t="s">
        <v>109</v>
      </c>
      <c r="J12" s="25" t="s">
        <v>109</v>
      </c>
      <c r="K12" s="25" t="s">
        <v>109</v>
      </c>
      <c r="L12" s="25" t="s">
        <v>109</v>
      </c>
      <c r="M12" s="25" t="s">
        <v>109</v>
      </c>
      <c r="N12" s="25" t="s">
        <v>109</v>
      </c>
      <c r="O12" s="25" t="s">
        <v>109</v>
      </c>
      <c r="P12" s="25" t="s">
        <v>109</v>
      </c>
      <c r="Q12" s="25" t="s">
        <v>109</v>
      </c>
      <c r="R12" s="202" t="s">
        <v>109</v>
      </c>
      <c r="Y12" s="25" t="s">
        <v>109</v>
      </c>
      <c r="Z12" s="25" t="s">
        <v>109</v>
      </c>
      <c r="AA12" s="25" t="s">
        <v>109</v>
      </c>
      <c r="AB12" s="25" t="s">
        <v>109</v>
      </c>
      <c r="AC12" s="202" t="s">
        <v>109</v>
      </c>
      <c r="AD12" s="25" t="s">
        <v>109</v>
      </c>
      <c r="AE12" s="25" t="s">
        <v>109</v>
      </c>
      <c r="AF12" s="25" t="s">
        <v>109</v>
      </c>
      <c r="AG12" s="25" t="s">
        <v>109</v>
      </c>
      <c r="AH12" s="32" t="s">
        <v>109</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31" t="s">
        <v>269</v>
      </c>
      <c r="AX12" s="231" t="str">
        <f t="shared" si="1"/>
        <v>---</v>
      </c>
      <c r="AY12" s="231" t="e">
        <f>VALUE(IF(AX12="---","",VLOOKUP(AX12,List167835[],2,FALSE)))</f>
        <v>#VALUE!</v>
      </c>
      <c r="AZ12" s="231" t="str">
        <f t="shared" si="2"/>
        <v>---</v>
      </c>
      <c r="BA12" s="231" t="e">
        <f>VALUE(IF(AZ12="---","",VLOOKUP(AZ12,List167835[],2,FALSE)))</f>
        <v>#VALUE!</v>
      </c>
      <c r="BB12" s="231" t="str">
        <f t="shared" si="3"/>
        <v>---</v>
      </c>
      <c r="BC12" s="231" t="str">
        <f t="shared" si="4"/>
        <v>---</v>
      </c>
      <c r="BE12" s="1" t="s">
        <v>270</v>
      </c>
      <c r="BI12" s="231" t="s">
        <v>269</v>
      </c>
      <c r="BJ12" s="231" t="str">
        <f>IF(H12="---","",IF(H12="","",(VLOOKUP(H12,List167835[],2,FALSE))))</f>
        <v/>
      </c>
      <c r="BK12" s="231" t="str">
        <f>IF(I12="---","",IF(I12="","",(VLOOKUP(I12,List167835[],2,FALSE))))</f>
        <v/>
      </c>
      <c r="BL12" s="231" t="str">
        <f>IF(J12="---","",IF(J12="","",(VLOOKUP(J12,List167835[],2,FALSE))))</f>
        <v/>
      </c>
      <c r="BM12" s="231" t="str">
        <f>IF(K12="---","",IF(K12="","",(VLOOKUP(K12,List167835[],2,FALSE))))</f>
        <v/>
      </c>
      <c r="BN12" s="231" t="str">
        <f>IF(L12="---","",IF(L12="","",(VLOOKUP(L12,List167835[],2,FALSE))))</f>
        <v/>
      </c>
      <c r="BO12" s="231" t="str">
        <f>IF(M12="---","",IF(M12="","",(VLOOKUP(M12,List167835[],2,FALSE))))</f>
        <v/>
      </c>
      <c r="BP12" s="231" t="str">
        <f>IF(N12="---","",IF(N12="","",(VLOOKUP(N12,List167835[],2,FALSE))))</f>
        <v/>
      </c>
      <c r="BQ12" s="231" t="str">
        <f>IF(O12="---","",IF(O12="","",(VLOOKUP(O12,List167835[],2,FALSE))))</f>
        <v/>
      </c>
      <c r="BR12" s="231" t="str">
        <f>IF(P12="---","",IF(P12="","",(VLOOKUP(P12,List167835[],2,FALSE))))</f>
        <v/>
      </c>
      <c r="BS12" s="231" t="str">
        <f>IF(Q12="---","",IF(Q12="","",(VLOOKUP(Q12,List167835[],2,FALSE))))</f>
        <v/>
      </c>
      <c r="BT12" s="231" t="str">
        <f>IF(R12="---","",IF(R12="","",(VLOOKUP(R12,List167835[],2,FALSE))))</f>
        <v/>
      </c>
      <c r="BU12" s="252" t="s">
        <v>269</v>
      </c>
      <c r="BV12" s="231" t="str">
        <f>IF(Y12="---","",IF(Y12="","",VLOOKUP(Y12,List167835[],2,FALSE)))</f>
        <v/>
      </c>
      <c r="BW12" s="231" t="str">
        <f>IF(Z12="---","",IF(Z12="","",VLOOKUP(Z12,List167835[],2,FALSE)))</f>
        <v/>
      </c>
      <c r="BX12" s="231" t="str">
        <f>IF(AA12="---","",IF(AA12="","",VLOOKUP(AA12,List167835[],2,FALSE)))</f>
        <v/>
      </c>
      <c r="BY12" s="231" t="str">
        <f>IF(AB12="---","",IF(AB12="","",VLOOKUP(AB12,List167835[],2,FALSE)))</f>
        <v/>
      </c>
      <c r="BZ12" s="231" t="str">
        <f>IF(AC12="---","",IF(AC12="","",VLOOKUP(AC12,List167835[],2,FALSE)))</f>
        <v/>
      </c>
      <c r="CA12" s="231" t="str">
        <f>IF(AD12="---","",IF(AD12="","",VLOOKUP(AD12,List167835[],2,FALSE)))</f>
        <v/>
      </c>
      <c r="CB12" s="231" t="str">
        <f>IF(AE12="---","",IF(AE12="","",VLOOKUP(AE12,List167835[],2,FALSE)))</f>
        <v/>
      </c>
      <c r="CC12" s="231" t="str">
        <f>IF(AF12="---","",IF(AF12="","",VLOOKUP(AF12,List167835[],2,FALSE)))</f>
        <v/>
      </c>
      <c r="CD12" s="231" t="str">
        <f>IF(AG12="---","",IF(AG12="","",VLOOKUP(AG12,List167835[],2,FALSE)))</f>
        <v/>
      </c>
      <c r="CE12" s="231" t="str">
        <f>IF(AH12="---","",IF(AH12="","",VLOOKUP(AH12,List167835[],2,FALSE)))</f>
        <v/>
      </c>
      <c r="CF12" s="252" t="s">
        <v>269</v>
      </c>
      <c r="CG12" s="231" t="str">
        <f t="shared" si="7"/>
        <v>NA</v>
      </c>
      <c r="CH12" s="231" t="str">
        <f t="shared" si="5"/>
        <v>NA</v>
      </c>
      <c r="CI12" s="231" t="str">
        <f t="shared" si="5"/>
        <v>NA</v>
      </c>
      <c r="CJ12" s="231" t="str">
        <f t="shared" si="5"/>
        <v>NA</v>
      </c>
      <c r="CK12" s="231" t="str">
        <f t="shared" si="5"/>
        <v>NA</v>
      </c>
      <c r="CL12" s="231" t="str">
        <f t="shared" si="5"/>
        <v>NA</v>
      </c>
      <c r="CM12" s="231" t="str">
        <f t="shared" si="5"/>
        <v>NA</v>
      </c>
      <c r="CN12" s="231" t="str">
        <f t="shared" si="5"/>
        <v>NA</v>
      </c>
      <c r="CO12" s="231" t="str">
        <f t="shared" si="5"/>
        <v>NA</v>
      </c>
      <c r="CP12" s="231" t="str">
        <f t="shared" si="5"/>
        <v>NA</v>
      </c>
      <c r="CQ12" s="252" t="s">
        <v>269</v>
      </c>
      <c r="CR12" s="231" t="str">
        <f t="shared" si="8"/>
        <v>NA</v>
      </c>
      <c r="CS12" s="231" t="str">
        <f t="shared" si="6"/>
        <v>NA</v>
      </c>
      <c r="CT12" s="231" t="str">
        <f t="shared" si="6"/>
        <v>NA</v>
      </c>
      <c r="CU12" s="231" t="str">
        <f t="shared" si="6"/>
        <v>NA</v>
      </c>
      <c r="CV12" s="231" t="str">
        <f t="shared" si="6"/>
        <v>NA</v>
      </c>
      <c r="CW12" s="231" t="str">
        <f t="shared" si="6"/>
        <v>NA</v>
      </c>
      <c r="CX12" s="231" t="str">
        <f t="shared" si="6"/>
        <v>NA</v>
      </c>
      <c r="CY12" s="231" t="str">
        <f t="shared" si="6"/>
        <v>NA</v>
      </c>
      <c r="CZ12" s="231" t="str">
        <f t="shared" si="6"/>
        <v>NA</v>
      </c>
      <c r="DA12" s="231" t="str">
        <f t="shared" si="6"/>
        <v>NA</v>
      </c>
    </row>
    <row r="13" spans="2:105" ht="13.9" customHeight="1" thickBot="1">
      <c r="B13" s="386"/>
      <c r="C13" s="415"/>
      <c r="D13" s="416"/>
      <c r="E13" s="215" t="s">
        <v>127</v>
      </c>
      <c r="F13" s="218"/>
      <c r="G13" s="219"/>
      <c r="H13" s="25" t="s">
        <v>109</v>
      </c>
      <c r="I13" s="25" t="s">
        <v>109</v>
      </c>
      <c r="J13" s="25" t="s">
        <v>109</v>
      </c>
      <c r="K13" s="25" t="s">
        <v>109</v>
      </c>
      <c r="L13" s="25" t="s">
        <v>109</v>
      </c>
      <c r="M13" s="25" t="s">
        <v>109</v>
      </c>
      <c r="N13" s="25" t="s">
        <v>109</v>
      </c>
      <c r="O13" s="25" t="s">
        <v>109</v>
      </c>
      <c r="P13" s="25" t="s">
        <v>109</v>
      </c>
      <c r="Q13" s="25" t="s">
        <v>109</v>
      </c>
      <c r="R13" s="202" t="s">
        <v>109</v>
      </c>
      <c r="Y13" s="25" t="s">
        <v>109</v>
      </c>
      <c r="Z13" s="25" t="s">
        <v>109</v>
      </c>
      <c r="AA13" s="25" t="s">
        <v>109</v>
      </c>
      <c r="AB13" s="25" t="s">
        <v>109</v>
      </c>
      <c r="AC13" s="202" t="s">
        <v>109</v>
      </c>
      <c r="AD13" s="25" t="s">
        <v>109</v>
      </c>
      <c r="AE13" s="25" t="s">
        <v>109</v>
      </c>
      <c r="AF13" s="25" t="s">
        <v>109</v>
      </c>
      <c r="AG13" s="25" t="s">
        <v>109</v>
      </c>
      <c r="AH13" s="32" t="s">
        <v>109</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31" t="s">
        <v>271</v>
      </c>
      <c r="AX13" s="231" t="str">
        <f t="shared" si="1"/>
        <v>---</v>
      </c>
      <c r="AY13" s="231" t="e">
        <f>VALUE(IF(AX13="---","",VLOOKUP(AX13,List167835[],2,FALSE)))</f>
        <v>#VALUE!</v>
      </c>
      <c r="AZ13" s="231" t="str">
        <f t="shared" si="2"/>
        <v>---</v>
      </c>
      <c r="BA13" s="231" t="e">
        <f>VALUE(IF(AZ13="---","",VLOOKUP(AZ13,List167835[],2,FALSE)))</f>
        <v>#VALUE!</v>
      </c>
      <c r="BB13" s="231" t="str">
        <f t="shared" si="3"/>
        <v>---</v>
      </c>
      <c r="BC13" s="231" t="str">
        <f t="shared" si="4"/>
        <v>---</v>
      </c>
      <c r="BI13" s="231" t="s">
        <v>271</v>
      </c>
      <c r="BJ13" s="231" t="str">
        <f>IF(H13="---","",IF(H13="","",(VLOOKUP(H13,List167835[],2,FALSE))))</f>
        <v/>
      </c>
      <c r="BK13" s="231" t="str">
        <f>IF(I13="---","",IF(I13="","",(VLOOKUP(I13,List167835[],2,FALSE))))</f>
        <v/>
      </c>
      <c r="BL13" s="231" t="str">
        <f>IF(J13="---","",IF(J13="","",(VLOOKUP(J13,List167835[],2,FALSE))))</f>
        <v/>
      </c>
      <c r="BM13" s="231" t="str">
        <f>IF(K13="---","",IF(K13="","",(VLOOKUP(K13,List167835[],2,FALSE))))</f>
        <v/>
      </c>
      <c r="BN13" s="231" t="str">
        <f>IF(L13="---","",IF(L13="","",(VLOOKUP(L13,List167835[],2,FALSE))))</f>
        <v/>
      </c>
      <c r="BO13" s="231" t="str">
        <f>IF(M13="---","",IF(M13="","",(VLOOKUP(M13,List167835[],2,FALSE))))</f>
        <v/>
      </c>
      <c r="BP13" s="231" t="str">
        <f>IF(N13="---","",IF(N13="","",(VLOOKUP(N13,List167835[],2,FALSE))))</f>
        <v/>
      </c>
      <c r="BQ13" s="231" t="str">
        <f>IF(O13="---","",IF(O13="","",(VLOOKUP(O13,List167835[],2,FALSE))))</f>
        <v/>
      </c>
      <c r="BR13" s="231" t="str">
        <f>IF(P13="---","",IF(P13="","",(VLOOKUP(P13,List167835[],2,FALSE))))</f>
        <v/>
      </c>
      <c r="BS13" s="231" t="str">
        <f>IF(Q13="---","",IF(Q13="","",(VLOOKUP(Q13,List167835[],2,FALSE))))</f>
        <v/>
      </c>
      <c r="BT13" s="231" t="str">
        <f>IF(R13="---","",IF(R13="","",(VLOOKUP(R13,List167835[],2,FALSE))))</f>
        <v/>
      </c>
      <c r="BU13" s="252" t="s">
        <v>271</v>
      </c>
      <c r="BV13" s="231" t="str">
        <f>IF(Y13="---","",IF(Y13="","",VLOOKUP(Y13,List167835[],2,FALSE)))</f>
        <v/>
      </c>
      <c r="BW13" s="231" t="str">
        <f>IF(Z13="---","",IF(Z13="","",VLOOKUP(Z13,List167835[],2,FALSE)))</f>
        <v/>
      </c>
      <c r="BX13" s="231" t="str">
        <f>IF(AA13="---","",IF(AA13="","",VLOOKUP(AA13,List167835[],2,FALSE)))</f>
        <v/>
      </c>
      <c r="BY13" s="231" t="str">
        <f>IF(AB13="---","",IF(AB13="","",VLOOKUP(AB13,List167835[],2,FALSE)))</f>
        <v/>
      </c>
      <c r="BZ13" s="231" t="str">
        <f>IF(AC13="---","",IF(AC13="","",VLOOKUP(AC13,List167835[],2,FALSE)))</f>
        <v/>
      </c>
      <c r="CA13" s="231" t="str">
        <f>IF(AD13="---","",IF(AD13="","",VLOOKUP(AD13,List167835[],2,FALSE)))</f>
        <v/>
      </c>
      <c r="CB13" s="231" t="str">
        <f>IF(AE13="---","",IF(AE13="","",VLOOKUP(AE13,List167835[],2,FALSE)))</f>
        <v/>
      </c>
      <c r="CC13" s="231" t="str">
        <f>IF(AF13="---","",IF(AF13="","",VLOOKUP(AF13,List167835[],2,FALSE)))</f>
        <v/>
      </c>
      <c r="CD13" s="231" t="str">
        <f>IF(AG13="---","",IF(AG13="","",VLOOKUP(AG13,List167835[],2,FALSE)))</f>
        <v/>
      </c>
      <c r="CE13" s="231" t="str">
        <f>IF(AH13="---","",IF(AH13="","",VLOOKUP(AH13,List167835[],2,FALSE)))</f>
        <v/>
      </c>
      <c r="CF13" s="252" t="s">
        <v>271</v>
      </c>
      <c r="CG13" s="231" t="str">
        <f t="shared" si="7"/>
        <v>NA</v>
      </c>
      <c r="CH13" s="231" t="str">
        <f t="shared" si="5"/>
        <v>NA</v>
      </c>
      <c r="CI13" s="231" t="str">
        <f t="shared" si="5"/>
        <v>NA</v>
      </c>
      <c r="CJ13" s="231" t="str">
        <f t="shared" si="5"/>
        <v>NA</v>
      </c>
      <c r="CK13" s="231" t="str">
        <f t="shared" si="5"/>
        <v>NA</v>
      </c>
      <c r="CL13" s="231" t="str">
        <f t="shared" si="5"/>
        <v>NA</v>
      </c>
      <c r="CM13" s="231" t="str">
        <f t="shared" si="5"/>
        <v>NA</v>
      </c>
      <c r="CN13" s="231" t="str">
        <f t="shared" si="5"/>
        <v>NA</v>
      </c>
      <c r="CO13" s="231" t="str">
        <f t="shared" si="5"/>
        <v>NA</v>
      </c>
      <c r="CP13" s="231" t="str">
        <f t="shared" si="5"/>
        <v>NA</v>
      </c>
      <c r="CQ13" s="252" t="s">
        <v>271</v>
      </c>
      <c r="CR13" s="231" t="str">
        <f t="shared" si="8"/>
        <v>NA</v>
      </c>
      <c r="CS13" s="231" t="str">
        <f t="shared" si="6"/>
        <v>NA</v>
      </c>
      <c r="CT13" s="231" t="str">
        <f t="shared" si="6"/>
        <v>NA</v>
      </c>
      <c r="CU13" s="231" t="str">
        <f t="shared" si="6"/>
        <v>NA</v>
      </c>
      <c r="CV13" s="231" t="str">
        <f t="shared" si="6"/>
        <v>NA</v>
      </c>
      <c r="CW13" s="231" t="str">
        <f t="shared" si="6"/>
        <v>NA</v>
      </c>
      <c r="CX13" s="231" t="str">
        <f t="shared" si="6"/>
        <v>NA</v>
      </c>
      <c r="CY13" s="231" t="str">
        <f t="shared" si="6"/>
        <v>NA</v>
      </c>
      <c r="CZ13" s="231" t="str">
        <f t="shared" si="6"/>
        <v>NA</v>
      </c>
      <c r="DA13" s="231" t="str">
        <f t="shared" si="6"/>
        <v>NA</v>
      </c>
    </row>
    <row r="14" spans="2:105" ht="13.9" customHeight="1" thickBot="1">
      <c r="B14" s="386"/>
      <c r="C14" s="417"/>
      <c r="D14" s="418"/>
      <c r="E14" s="215" t="s">
        <v>129</v>
      </c>
      <c r="F14" s="218"/>
      <c r="G14" s="219"/>
      <c r="H14" s="25" t="s">
        <v>109</v>
      </c>
      <c r="I14" s="25" t="s">
        <v>109</v>
      </c>
      <c r="J14" s="25" t="s">
        <v>109</v>
      </c>
      <c r="K14" s="25" t="s">
        <v>109</v>
      </c>
      <c r="L14" s="25" t="s">
        <v>109</v>
      </c>
      <c r="M14" s="25" t="s">
        <v>109</v>
      </c>
      <c r="N14" s="25" t="s">
        <v>109</v>
      </c>
      <c r="O14" s="25" t="s">
        <v>109</v>
      </c>
      <c r="P14" s="25" t="s">
        <v>109</v>
      </c>
      <c r="Q14" s="25" t="s">
        <v>109</v>
      </c>
      <c r="R14" s="202" t="s">
        <v>109</v>
      </c>
      <c r="Y14" s="25" t="s">
        <v>109</v>
      </c>
      <c r="Z14" s="25" t="s">
        <v>109</v>
      </c>
      <c r="AA14" s="25" t="s">
        <v>109</v>
      </c>
      <c r="AB14" s="25" t="s">
        <v>109</v>
      </c>
      <c r="AC14" s="202" t="s">
        <v>109</v>
      </c>
      <c r="AD14" s="25" t="s">
        <v>109</v>
      </c>
      <c r="AE14" s="25" t="s">
        <v>109</v>
      </c>
      <c r="AF14" s="25" t="s">
        <v>109</v>
      </c>
      <c r="AG14" s="25" t="s">
        <v>109</v>
      </c>
      <c r="AH14" s="32" t="s">
        <v>109</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V14" s="28"/>
      <c r="AW14" s="231" t="s">
        <v>272</v>
      </c>
      <c r="AX14" s="231" t="str">
        <f t="shared" si="1"/>
        <v>---</v>
      </c>
      <c r="AY14" s="231" t="e">
        <f>VALUE(IF(AX14="---","",VLOOKUP(AX14,List167835[],2,FALSE)))</f>
        <v>#VALUE!</v>
      </c>
      <c r="AZ14" s="231" t="str">
        <f t="shared" si="2"/>
        <v>---</v>
      </c>
      <c r="BA14" s="231" t="e">
        <f>VALUE(IF(AZ14="---","",VLOOKUP(AZ14,List167835[],2,FALSE)))</f>
        <v>#VALUE!</v>
      </c>
      <c r="BB14" s="231" t="str">
        <f t="shared" si="3"/>
        <v>---</v>
      </c>
      <c r="BC14" s="231" t="str">
        <f t="shared" si="4"/>
        <v>---</v>
      </c>
      <c r="BI14" s="231" t="s">
        <v>272</v>
      </c>
      <c r="BJ14" s="231" t="str">
        <f>IF(H14="---","",IF(H14="","",(VLOOKUP(H14,List167835[],2,FALSE))))</f>
        <v/>
      </c>
      <c r="BK14" s="231" t="str">
        <f>IF(I14="---","",IF(I14="","",(VLOOKUP(I14,List167835[],2,FALSE))))</f>
        <v/>
      </c>
      <c r="BL14" s="231" t="str">
        <f>IF(J14="---","",IF(J14="","",(VLOOKUP(J14,List167835[],2,FALSE))))</f>
        <v/>
      </c>
      <c r="BM14" s="231" t="str">
        <f>IF(K14="---","",IF(K14="","",(VLOOKUP(K14,List167835[],2,FALSE))))</f>
        <v/>
      </c>
      <c r="BN14" s="231" t="str">
        <f>IF(L14="---","",IF(L14="","",(VLOOKUP(L14,List167835[],2,FALSE))))</f>
        <v/>
      </c>
      <c r="BO14" s="231" t="str">
        <f>IF(M14="---","",IF(M14="","",(VLOOKUP(M14,List167835[],2,FALSE))))</f>
        <v/>
      </c>
      <c r="BP14" s="231" t="str">
        <f>IF(N14="---","",IF(N14="","",(VLOOKUP(N14,List167835[],2,FALSE))))</f>
        <v/>
      </c>
      <c r="BQ14" s="231" t="str">
        <f>IF(O14="---","",IF(O14="","",(VLOOKUP(O14,List167835[],2,FALSE))))</f>
        <v/>
      </c>
      <c r="BR14" s="231" t="str">
        <f>IF(P14="---","",IF(P14="","",(VLOOKUP(P14,List167835[],2,FALSE))))</f>
        <v/>
      </c>
      <c r="BS14" s="231" t="str">
        <f>IF(Q14="---","",IF(Q14="","",(VLOOKUP(Q14,List167835[],2,FALSE))))</f>
        <v/>
      </c>
      <c r="BT14" s="231" t="str">
        <f>IF(R14="---","",IF(R14="","",(VLOOKUP(R14,List167835[],2,FALSE))))</f>
        <v/>
      </c>
      <c r="BU14" s="252" t="s">
        <v>272</v>
      </c>
      <c r="BV14" s="231" t="str">
        <f>IF(Y14="---","",IF(Y14="","",VLOOKUP(Y14,List167835[],2,FALSE)))</f>
        <v/>
      </c>
      <c r="BW14" s="231" t="str">
        <f>IF(Z14="---","",IF(Z14="","",VLOOKUP(Z14,List167835[],2,FALSE)))</f>
        <v/>
      </c>
      <c r="BX14" s="231" t="str">
        <f>IF(AA14="---","",IF(AA14="","",VLOOKUP(AA14,List167835[],2,FALSE)))</f>
        <v/>
      </c>
      <c r="BY14" s="231" t="str">
        <f>IF(AB14="---","",IF(AB14="","",VLOOKUP(AB14,List167835[],2,FALSE)))</f>
        <v/>
      </c>
      <c r="BZ14" s="231" t="str">
        <f>IF(AC14="---","",IF(AC14="","",VLOOKUP(AC14,List167835[],2,FALSE)))</f>
        <v/>
      </c>
      <c r="CA14" s="231" t="str">
        <f>IF(AD14="---","",IF(AD14="","",VLOOKUP(AD14,List167835[],2,FALSE)))</f>
        <v/>
      </c>
      <c r="CB14" s="231" t="str">
        <f>IF(AE14="---","",IF(AE14="","",VLOOKUP(AE14,List167835[],2,FALSE)))</f>
        <v/>
      </c>
      <c r="CC14" s="231" t="str">
        <f>IF(AF14="---","",IF(AF14="","",VLOOKUP(AF14,List167835[],2,FALSE)))</f>
        <v/>
      </c>
      <c r="CD14" s="231" t="str">
        <f>IF(AG14="---","",IF(AG14="","",VLOOKUP(AG14,List167835[],2,FALSE)))</f>
        <v/>
      </c>
      <c r="CE14" s="231" t="str">
        <f>IF(AH14="---","",IF(AH14="","",VLOOKUP(AH14,List167835[],2,FALSE)))</f>
        <v/>
      </c>
      <c r="CF14" s="252" t="s">
        <v>272</v>
      </c>
      <c r="CG14" s="231" t="str">
        <f t="shared" si="7"/>
        <v>NA</v>
      </c>
      <c r="CH14" s="231" t="str">
        <f t="shared" si="5"/>
        <v>NA</v>
      </c>
      <c r="CI14" s="231" t="str">
        <f t="shared" si="5"/>
        <v>NA</v>
      </c>
      <c r="CJ14" s="231" t="str">
        <f t="shared" si="5"/>
        <v>NA</v>
      </c>
      <c r="CK14" s="231" t="str">
        <f t="shared" si="5"/>
        <v>NA</v>
      </c>
      <c r="CL14" s="231" t="str">
        <f t="shared" si="5"/>
        <v>NA</v>
      </c>
      <c r="CM14" s="231" t="str">
        <f t="shared" si="5"/>
        <v>NA</v>
      </c>
      <c r="CN14" s="231" t="str">
        <f t="shared" si="5"/>
        <v>NA</v>
      </c>
      <c r="CO14" s="231" t="str">
        <f t="shared" si="5"/>
        <v>NA</v>
      </c>
      <c r="CP14" s="231" t="str">
        <f t="shared" si="5"/>
        <v>NA</v>
      </c>
      <c r="CQ14" s="252" t="s">
        <v>272</v>
      </c>
      <c r="CR14" s="231" t="str">
        <f t="shared" si="8"/>
        <v>NA</v>
      </c>
      <c r="CS14" s="231" t="str">
        <f t="shared" si="6"/>
        <v>NA</v>
      </c>
      <c r="CT14" s="231" t="str">
        <f t="shared" si="6"/>
        <v>NA</v>
      </c>
      <c r="CU14" s="231" t="str">
        <f t="shared" si="6"/>
        <v>NA</v>
      </c>
      <c r="CV14" s="231" t="str">
        <f t="shared" si="6"/>
        <v>NA</v>
      </c>
      <c r="CW14" s="231" t="str">
        <f t="shared" si="6"/>
        <v>NA</v>
      </c>
      <c r="CX14" s="231" t="str">
        <f t="shared" si="6"/>
        <v>NA</v>
      </c>
      <c r="CY14" s="231" t="str">
        <f t="shared" si="6"/>
        <v>NA</v>
      </c>
      <c r="CZ14" s="231" t="str">
        <f t="shared" si="6"/>
        <v>NA</v>
      </c>
      <c r="DA14" s="231" t="str">
        <f t="shared" si="6"/>
        <v>NA</v>
      </c>
    </row>
    <row r="15" spans="2:105" ht="13.9" customHeight="1" thickBot="1">
      <c r="B15" s="386"/>
      <c r="C15" s="398" t="s">
        <v>131</v>
      </c>
      <c r="D15" s="399"/>
      <c r="E15" s="218" t="s">
        <v>132</v>
      </c>
      <c r="F15" s="218"/>
      <c r="G15" s="219"/>
      <c r="H15" s="25" t="s">
        <v>109</v>
      </c>
      <c r="I15" s="25" t="s">
        <v>109</v>
      </c>
      <c r="J15" s="25" t="s">
        <v>109</v>
      </c>
      <c r="K15" s="25" t="s">
        <v>109</v>
      </c>
      <c r="L15" s="25" t="s">
        <v>109</v>
      </c>
      <c r="M15" s="25" t="s">
        <v>109</v>
      </c>
      <c r="N15" s="25" t="s">
        <v>109</v>
      </c>
      <c r="O15" s="25" t="s">
        <v>109</v>
      </c>
      <c r="P15" s="25" t="s">
        <v>109</v>
      </c>
      <c r="Q15" s="25" t="s">
        <v>109</v>
      </c>
      <c r="R15" s="202" t="s">
        <v>109</v>
      </c>
      <c r="Y15" s="25" t="s">
        <v>109</v>
      </c>
      <c r="Z15" s="25" t="s">
        <v>109</v>
      </c>
      <c r="AA15" s="25" t="s">
        <v>109</v>
      </c>
      <c r="AB15" s="25" t="s">
        <v>109</v>
      </c>
      <c r="AC15" s="202" t="s">
        <v>109</v>
      </c>
      <c r="AD15" s="25" t="s">
        <v>109</v>
      </c>
      <c r="AE15" s="25" t="s">
        <v>109</v>
      </c>
      <c r="AF15" s="25" t="s">
        <v>109</v>
      </c>
      <c r="AG15" s="25" t="s">
        <v>109</v>
      </c>
      <c r="AH15" s="32" t="s">
        <v>109</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V15" s="28"/>
      <c r="AW15" s="231" t="s">
        <v>126</v>
      </c>
      <c r="AX15" s="231" t="str">
        <f t="shared" si="1"/>
        <v>---</v>
      </c>
      <c r="AY15" s="231" t="e">
        <f>VALUE(IF(AX15="---","",VLOOKUP(AX15,List167835[],2,FALSE)))</f>
        <v>#VALUE!</v>
      </c>
      <c r="AZ15" s="231" t="str">
        <f t="shared" si="2"/>
        <v>---</v>
      </c>
      <c r="BA15" s="231" t="e">
        <f>VALUE(IF(AZ15="---","",VLOOKUP(AZ15,List167835[],2,FALSE)))</f>
        <v>#VALUE!</v>
      </c>
      <c r="BB15" s="231" t="str">
        <f t="shared" si="3"/>
        <v>---</v>
      </c>
      <c r="BC15" s="231" t="str">
        <f t="shared" si="4"/>
        <v>---</v>
      </c>
      <c r="BI15" s="231" t="s">
        <v>126</v>
      </c>
      <c r="BJ15" s="231" t="str">
        <f>IF(H15="---","",IF(H15="","",(VLOOKUP(H15,List167835[],2,FALSE))))</f>
        <v/>
      </c>
      <c r="BK15" s="231" t="str">
        <f>IF(I15="---","",IF(I15="","",(VLOOKUP(I15,List167835[],2,FALSE))))</f>
        <v/>
      </c>
      <c r="BL15" s="231" t="str">
        <f>IF(J15="---","",IF(J15="","",(VLOOKUP(J15,List167835[],2,FALSE))))</f>
        <v/>
      </c>
      <c r="BM15" s="231" t="str">
        <f>IF(K15="---","",IF(K15="","",(VLOOKUP(K15,List167835[],2,FALSE))))</f>
        <v/>
      </c>
      <c r="BN15" s="231" t="str">
        <f>IF(L15="---","",IF(L15="","",(VLOOKUP(L15,List167835[],2,FALSE))))</f>
        <v/>
      </c>
      <c r="BO15" s="231" t="str">
        <f>IF(M15="---","",IF(M15="","",(VLOOKUP(M15,List167835[],2,FALSE))))</f>
        <v/>
      </c>
      <c r="BP15" s="231" t="str">
        <f>IF(N15="---","",IF(N15="","",(VLOOKUP(N15,List167835[],2,FALSE))))</f>
        <v/>
      </c>
      <c r="BQ15" s="231" t="str">
        <f>IF(O15="---","",IF(O15="","",(VLOOKUP(O15,List167835[],2,FALSE))))</f>
        <v/>
      </c>
      <c r="BR15" s="231" t="str">
        <f>IF(P15="---","",IF(P15="","",(VLOOKUP(P15,List167835[],2,FALSE))))</f>
        <v/>
      </c>
      <c r="BS15" s="231" t="str">
        <f>IF(Q15="---","",IF(Q15="","",(VLOOKUP(Q15,List167835[],2,FALSE))))</f>
        <v/>
      </c>
      <c r="BT15" s="231" t="str">
        <f>IF(R15="---","",IF(R15="","",(VLOOKUP(R15,List167835[],2,FALSE))))</f>
        <v/>
      </c>
      <c r="BU15" s="252" t="s">
        <v>126</v>
      </c>
      <c r="BV15" s="231" t="str">
        <f>IF(Y15="---","",IF(Y15="","",VLOOKUP(Y15,List167835[],2,FALSE)))</f>
        <v/>
      </c>
      <c r="BW15" s="231" t="str">
        <f>IF(Z15="---","",IF(Z15="","",VLOOKUP(Z15,List167835[],2,FALSE)))</f>
        <v/>
      </c>
      <c r="BX15" s="231" t="str">
        <f>IF(AA15="---","",IF(AA15="","",VLOOKUP(AA15,List167835[],2,FALSE)))</f>
        <v/>
      </c>
      <c r="BY15" s="231" t="str">
        <f>IF(AB15="---","",IF(AB15="","",VLOOKUP(AB15,List167835[],2,FALSE)))</f>
        <v/>
      </c>
      <c r="BZ15" s="231" t="str">
        <f>IF(AC15="---","",IF(AC15="","",VLOOKUP(AC15,List167835[],2,FALSE)))</f>
        <v/>
      </c>
      <c r="CA15" s="231" t="str">
        <f>IF(AD15="---","",IF(AD15="","",VLOOKUP(AD15,List167835[],2,FALSE)))</f>
        <v/>
      </c>
      <c r="CB15" s="231" t="str">
        <f>IF(AE15="---","",IF(AE15="","",VLOOKUP(AE15,List167835[],2,FALSE)))</f>
        <v/>
      </c>
      <c r="CC15" s="231" t="str">
        <f>IF(AF15="---","",IF(AF15="","",VLOOKUP(AF15,List167835[],2,FALSE)))</f>
        <v/>
      </c>
      <c r="CD15" s="231" t="str">
        <f>IF(AG15="---","",IF(AG15="","",VLOOKUP(AG15,List167835[],2,FALSE)))</f>
        <v/>
      </c>
      <c r="CE15" s="231" t="str">
        <f>IF(AH15="---","",IF(AH15="","",VLOOKUP(AH15,List167835[],2,FALSE)))</f>
        <v/>
      </c>
      <c r="CF15" s="252" t="s">
        <v>126</v>
      </c>
      <c r="CG15" s="231" t="str">
        <f t="shared" si="7"/>
        <v>NA</v>
      </c>
      <c r="CH15" s="231" t="str">
        <f t="shared" si="5"/>
        <v>NA</v>
      </c>
      <c r="CI15" s="231" t="str">
        <f t="shared" si="5"/>
        <v>NA</v>
      </c>
      <c r="CJ15" s="231" t="str">
        <f t="shared" si="5"/>
        <v>NA</v>
      </c>
      <c r="CK15" s="231" t="str">
        <f t="shared" si="5"/>
        <v>NA</v>
      </c>
      <c r="CL15" s="231" t="str">
        <f t="shared" si="5"/>
        <v>NA</v>
      </c>
      <c r="CM15" s="231" t="str">
        <f t="shared" si="5"/>
        <v>NA</v>
      </c>
      <c r="CN15" s="231" t="str">
        <f t="shared" si="5"/>
        <v>NA</v>
      </c>
      <c r="CO15" s="231" t="str">
        <f t="shared" si="5"/>
        <v>NA</v>
      </c>
      <c r="CP15" s="231" t="str">
        <f t="shared" si="5"/>
        <v>NA</v>
      </c>
      <c r="CQ15" s="252" t="s">
        <v>126</v>
      </c>
      <c r="CR15" s="231" t="str">
        <f t="shared" si="8"/>
        <v>NA</v>
      </c>
      <c r="CS15" s="231" t="str">
        <f t="shared" si="6"/>
        <v>NA</v>
      </c>
      <c r="CT15" s="231" t="str">
        <f t="shared" si="6"/>
        <v>NA</v>
      </c>
      <c r="CU15" s="231" t="str">
        <f t="shared" si="6"/>
        <v>NA</v>
      </c>
      <c r="CV15" s="231" t="str">
        <f t="shared" si="6"/>
        <v>NA</v>
      </c>
      <c r="CW15" s="231" t="str">
        <f t="shared" si="6"/>
        <v>NA</v>
      </c>
      <c r="CX15" s="231" t="str">
        <f t="shared" si="6"/>
        <v>NA</v>
      </c>
      <c r="CY15" s="231" t="str">
        <f t="shared" si="6"/>
        <v>NA</v>
      </c>
      <c r="CZ15" s="231" t="str">
        <f t="shared" si="6"/>
        <v>NA</v>
      </c>
      <c r="DA15" s="231" t="str">
        <f t="shared" si="6"/>
        <v>NA</v>
      </c>
    </row>
    <row r="16" spans="2:105" ht="13.9" customHeight="1" thickBot="1">
      <c r="B16" s="386"/>
      <c r="C16" s="400"/>
      <c r="D16" s="401"/>
      <c r="E16" s="218" t="s">
        <v>134</v>
      </c>
      <c r="F16" s="218"/>
      <c r="G16" s="219"/>
      <c r="H16" s="25" t="s">
        <v>109</v>
      </c>
      <c r="I16" s="25" t="s">
        <v>109</v>
      </c>
      <c r="J16" s="25" t="s">
        <v>109</v>
      </c>
      <c r="K16" s="25" t="s">
        <v>109</v>
      </c>
      <c r="L16" s="25" t="s">
        <v>109</v>
      </c>
      <c r="M16" s="25" t="s">
        <v>109</v>
      </c>
      <c r="N16" s="25" t="s">
        <v>109</v>
      </c>
      <c r="O16" s="25" t="s">
        <v>109</v>
      </c>
      <c r="P16" s="25" t="s">
        <v>109</v>
      </c>
      <c r="Q16" s="25" t="s">
        <v>109</v>
      </c>
      <c r="R16" s="202" t="s">
        <v>109</v>
      </c>
      <c r="Y16" s="25" t="s">
        <v>109</v>
      </c>
      <c r="Z16" s="25" t="s">
        <v>109</v>
      </c>
      <c r="AA16" s="25" t="s">
        <v>109</v>
      </c>
      <c r="AB16" s="25" t="s">
        <v>109</v>
      </c>
      <c r="AC16" s="202" t="s">
        <v>109</v>
      </c>
      <c r="AD16" s="25" t="s">
        <v>109</v>
      </c>
      <c r="AE16" s="25" t="s">
        <v>109</v>
      </c>
      <c r="AF16" s="25" t="s">
        <v>109</v>
      </c>
      <c r="AG16" s="25" t="s">
        <v>109</v>
      </c>
      <c r="AH16" s="32" t="s">
        <v>109</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V16" s="28"/>
      <c r="AW16" s="231" t="s">
        <v>128</v>
      </c>
      <c r="AX16" s="231" t="str">
        <f t="shared" si="1"/>
        <v>---</v>
      </c>
      <c r="AY16" s="231" t="e">
        <f>VALUE(IF(AX16="---","",VLOOKUP(AX16,List167835[],2,FALSE)))</f>
        <v>#VALUE!</v>
      </c>
      <c r="AZ16" s="231" t="str">
        <f t="shared" si="2"/>
        <v>---</v>
      </c>
      <c r="BA16" s="231" t="e">
        <f>VALUE(IF(AZ16="---","",VLOOKUP(AZ16,List167835[],2,FALSE)))</f>
        <v>#VALUE!</v>
      </c>
      <c r="BB16" s="231" t="str">
        <f t="shared" si="3"/>
        <v>---</v>
      </c>
      <c r="BC16" s="231" t="str">
        <f t="shared" si="4"/>
        <v>---</v>
      </c>
      <c r="BI16" s="231" t="s">
        <v>128</v>
      </c>
      <c r="BJ16" s="231" t="str">
        <f>IF(H16="---","",IF(H16="","",(VLOOKUP(H16,List167835[],2,FALSE))))</f>
        <v/>
      </c>
      <c r="BK16" s="231" t="str">
        <f>IF(I16="---","",IF(I16="","",(VLOOKUP(I16,List167835[],2,FALSE))))</f>
        <v/>
      </c>
      <c r="BL16" s="231" t="str">
        <f>IF(J16="---","",IF(J16="","",(VLOOKUP(J16,List167835[],2,FALSE))))</f>
        <v/>
      </c>
      <c r="BM16" s="231" t="str">
        <f>IF(K16="---","",IF(K16="","",(VLOOKUP(K16,List167835[],2,FALSE))))</f>
        <v/>
      </c>
      <c r="BN16" s="231" t="str">
        <f>IF(L16="---","",IF(L16="","",(VLOOKUP(L16,List167835[],2,FALSE))))</f>
        <v/>
      </c>
      <c r="BO16" s="231" t="str">
        <f>IF(M16="---","",IF(M16="","",(VLOOKUP(M16,List167835[],2,FALSE))))</f>
        <v/>
      </c>
      <c r="BP16" s="231" t="str">
        <f>IF(N16="---","",IF(N16="","",(VLOOKUP(N16,List167835[],2,FALSE))))</f>
        <v/>
      </c>
      <c r="BQ16" s="231" t="str">
        <f>IF(O16="---","",IF(O16="","",(VLOOKUP(O16,List167835[],2,FALSE))))</f>
        <v/>
      </c>
      <c r="BR16" s="231" t="str">
        <f>IF(P16="---","",IF(P16="","",(VLOOKUP(P16,List167835[],2,FALSE))))</f>
        <v/>
      </c>
      <c r="BS16" s="231" t="str">
        <f>IF(Q16="---","",IF(Q16="","",(VLOOKUP(Q16,List167835[],2,FALSE))))</f>
        <v/>
      </c>
      <c r="BT16" s="231" t="str">
        <f>IF(R16="---","",IF(R16="","",(VLOOKUP(R16,List167835[],2,FALSE))))</f>
        <v/>
      </c>
      <c r="BU16" s="252" t="s">
        <v>128</v>
      </c>
      <c r="BV16" s="231" t="str">
        <f>IF(Y16="---","",IF(Y16="","",VLOOKUP(Y16,List167835[],2,FALSE)))</f>
        <v/>
      </c>
      <c r="BW16" s="231" t="str">
        <f>IF(Z16="---","",IF(Z16="","",VLOOKUP(Z16,List167835[],2,FALSE)))</f>
        <v/>
      </c>
      <c r="BX16" s="231" t="str">
        <f>IF(AA16="---","",IF(AA16="","",VLOOKUP(AA16,List167835[],2,FALSE)))</f>
        <v/>
      </c>
      <c r="BY16" s="231" t="str">
        <f>IF(AB16="---","",IF(AB16="","",VLOOKUP(AB16,List167835[],2,FALSE)))</f>
        <v/>
      </c>
      <c r="BZ16" s="231" t="str">
        <f>IF(AC16="---","",IF(AC16="","",VLOOKUP(AC16,List167835[],2,FALSE)))</f>
        <v/>
      </c>
      <c r="CA16" s="231" t="str">
        <f>IF(AD16="---","",IF(AD16="","",VLOOKUP(AD16,List167835[],2,FALSE)))</f>
        <v/>
      </c>
      <c r="CB16" s="231" t="str">
        <f>IF(AE16="---","",IF(AE16="","",VLOOKUP(AE16,List167835[],2,FALSE)))</f>
        <v/>
      </c>
      <c r="CC16" s="231" t="str">
        <f>IF(AF16="---","",IF(AF16="","",VLOOKUP(AF16,List167835[],2,FALSE)))</f>
        <v/>
      </c>
      <c r="CD16" s="231" t="str">
        <f>IF(AG16="---","",IF(AG16="","",VLOOKUP(AG16,List167835[],2,FALSE)))</f>
        <v/>
      </c>
      <c r="CE16" s="231" t="str">
        <f>IF(AH16="---","",IF(AH16="","",VLOOKUP(AH16,List167835[],2,FALSE)))</f>
        <v/>
      </c>
      <c r="CF16" s="252" t="s">
        <v>128</v>
      </c>
      <c r="CG16" s="231" t="str">
        <f t="shared" si="7"/>
        <v>NA</v>
      </c>
      <c r="CH16" s="231" t="str">
        <f t="shared" si="5"/>
        <v>NA</v>
      </c>
      <c r="CI16" s="231" t="str">
        <f t="shared" si="5"/>
        <v>NA</v>
      </c>
      <c r="CJ16" s="231" t="str">
        <f t="shared" si="5"/>
        <v>NA</v>
      </c>
      <c r="CK16" s="231" t="str">
        <f t="shared" si="5"/>
        <v>NA</v>
      </c>
      <c r="CL16" s="231" t="str">
        <f t="shared" si="5"/>
        <v>NA</v>
      </c>
      <c r="CM16" s="231" t="str">
        <f t="shared" si="5"/>
        <v>NA</v>
      </c>
      <c r="CN16" s="231" t="str">
        <f t="shared" si="5"/>
        <v>NA</v>
      </c>
      <c r="CO16" s="231" t="str">
        <f t="shared" si="5"/>
        <v>NA</v>
      </c>
      <c r="CP16" s="231" t="str">
        <f t="shared" si="5"/>
        <v>NA</v>
      </c>
      <c r="CQ16" s="252" t="s">
        <v>128</v>
      </c>
      <c r="CR16" s="231" t="str">
        <f t="shared" si="8"/>
        <v>NA</v>
      </c>
      <c r="CS16" s="231" t="str">
        <f t="shared" si="6"/>
        <v>NA</v>
      </c>
      <c r="CT16" s="231" t="str">
        <f t="shared" si="6"/>
        <v>NA</v>
      </c>
      <c r="CU16" s="231" t="str">
        <f t="shared" si="6"/>
        <v>NA</v>
      </c>
      <c r="CV16" s="231" t="str">
        <f t="shared" si="6"/>
        <v>NA</v>
      </c>
      <c r="CW16" s="231" t="str">
        <f t="shared" si="6"/>
        <v>NA</v>
      </c>
      <c r="CX16" s="231" t="str">
        <f t="shared" si="6"/>
        <v>NA</v>
      </c>
      <c r="CY16" s="231" t="str">
        <f t="shared" si="6"/>
        <v>NA</v>
      </c>
      <c r="CZ16" s="231" t="str">
        <f t="shared" si="6"/>
        <v>NA</v>
      </c>
      <c r="DA16" s="231" t="str">
        <f t="shared" si="6"/>
        <v>NA</v>
      </c>
    </row>
    <row r="17" spans="2:105" s="8" customFormat="1" ht="13.9" customHeight="1" thickBot="1">
      <c r="B17" s="386"/>
      <c r="C17" s="402"/>
      <c r="D17" s="403"/>
      <c r="E17" s="218" t="s">
        <v>136</v>
      </c>
      <c r="F17" s="218"/>
      <c r="G17" s="219"/>
      <c r="H17" s="25" t="s">
        <v>109</v>
      </c>
      <c r="I17" s="25" t="s">
        <v>109</v>
      </c>
      <c r="J17" s="25" t="s">
        <v>109</v>
      </c>
      <c r="K17" s="25" t="s">
        <v>109</v>
      </c>
      <c r="L17" s="25" t="s">
        <v>109</v>
      </c>
      <c r="M17" s="25" t="s">
        <v>109</v>
      </c>
      <c r="N17" s="25" t="s">
        <v>109</v>
      </c>
      <c r="O17" s="25" t="s">
        <v>109</v>
      </c>
      <c r="P17" s="25" t="s">
        <v>109</v>
      </c>
      <c r="Q17" s="25" t="s">
        <v>109</v>
      </c>
      <c r="R17" s="202" t="s">
        <v>109</v>
      </c>
      <c r="S17" s="1"/>
      <c r="T17" s="1"/>
      <c r="U17" s="1"/>
      <c r="V17" s="1"/>
      <c r="W17" s="1"/>
      <c r="X17" s="1"/>
      <c r="Y17" s="25" t="s">
        <v>109</v>
      </c>
      <c r="Z17" s="25" t="s">
        <v>109</v>
      </c>
      <c r="AA17" s="25" t="s">
        <v>109</v>
      </c>
      <c r="AB17" s="25" t="s">
        <v>109</v>
      </c>
      <c r="AC17" s="202" t="s">
        <v>109</v>
      </c>
      <c r="AD17" s="25" t="s">
        <v>109</v>
      </c>
      <c r="AE17" s="25" t="s">
        <v>109</v>
      </c>
      <c r="AF17" s="25" t="s">
        <v>109</v>
      </c>
      <c r="AG17" s="25" t="s">
        <v>109</v>
      </c>
      <c r="AH17" s="32" t="s">
        <v>109</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31" t="s">
        <v>130</v>
      </c>
      <c r="AX17" s="231" t="str">
        <f t="shared" si="1"/>
        <v>---</v>
      </c>
      <c r="AY17" s="231" t="e">
        <f>VALUE(IF(AX17="---","",VLOOKUP(AX17,List167835[],2,FALSE)))</f>
        <v>#VALUE!</v>
      </c>
      <c r="AZ17" s="231" t="str">
        <f t="shared" si="2"/>
        <v>---</v>
      </c>
      <c r="BA17" s="231" t="e">
        <f>VALUE(IF(AZ17="---","",VLOOKUP(AZ17,List167835[],2,FALSE)))</f>
        <v>#VALUE!</v>
      </c>
      <c r="BB17" s="231" t="str">
        <f t="shared" si="3"/>
        <v>---</v>
      </c>
      <c r="BC17" s="231" t="str">
        <f t="shared" si="4"/>
        <v>---</v>
      </c>
      <c r="BD17" s="1"/>
      <c r="BE17" s="1"/>
      <c r="BF17" s="1"/>
      <c r="BG17" s="1"/>
      <c r="BH17" s="1"/>
      <c r="BI17" s="231" t="s">
        <v>130</v>
      </c>
      <c r="BJ17" s="231" t="str">
        <f>IF(H17="---","",IF(H17="","",(VLOOKUP(H17,List167835[],2,FALSE))))</f>
        <v/>
      </c>
      <c r="BK17" s="231" t="str">
        <f>IF(I17="---","",IF(I17="","",(VLOOKUP(I17,List167835[],2,FALSE))))</f>
        <v/>
      </c>
      <c r="BL17" s="231" t="str">
        <f>IF(J17="---","",IF(J17="","",(VLOOKUP(J17,List167835[],2,FALSE))))</f>
        <v/>
      </c>
      <c r="BM17" s="231" t="str">
        <f>IF(K17="---","",IF(K17="","",(VLOOKUP(K17,List167835[],2,FALSE))))</f>
        <v/>
      </c>
      <c r="BN17" s="231" t="str">
        <f>IF(L17="---","",IF(L17="","",(VLOOKUP(L17,List167835[],2,FALSE))))</f>
        <v/>
      </c>
      <c r="BO17" s="231" t="str">
        <f>IF(M17="---","",IF(M17="","",(VLOOKUP(M17,List167835[],2,FALSE))))</f>
        <v/>
      </c>
      <c r="BP17" s="231" t="str">
        <f>IF(N17="---","",IF(N17="","",(VLOOKUP(N17,List167835[],2,FALSE))))</f>
        <v/>
      </c>
      <c r="BQ17" s="231" t="str">
        <f>IF(O17="---","",IF(O17="","",(VLOOKUP(O17,List167835[],2,FALSE))))</f>
        <v/>
      </c>
      <c r="BR17" s="231" t="str">
        <f>IF(P17="---","",IF(P17="","",(VLOOKUP(P17,List167835[],2,FALSE))))</f>
        <v/>
      </c>
      <c r="BS17" s="231" t="str">
        <f>IF(Q17="---","",IF(Q17="","",(VLOOKUP(Q17,List167835[],2,FALSE))))</f>
        <v/>
      </c>
      <c r="BT17" s="231" t="str">
        <f>IF(R17="---","",IF(R17="","",(VLOOKUP(R17,List167835[],2,FALSE))))</f>
        <v/>
      </c>
      <c r="BU17" s="252" t="s">
        <v>130</v>
      </c>
      <c r="BV17" s="231" t="str">
        <f>IF(Y17="---","",IF(Y17="","",VLOOKUP(Y17,List167835[],2,FALSE)))</f>
        <v/>
      </c>
      <c r="BW17" s="231" t="str">
        <f>IF(Z17="---","",IF(Z17="","",VLOOKUP(Z17,List167835[],2,FALSE)))</f>
        <v/>
      </c>
      <c r="BX17" s="231" t="str">
        <f>IF(AA17="---","",IF(AA17="","",VLOOKUP(AA17,List167835[],2,FALSE)))</f>
        <v/>
      </c>
      <c r="BY17" s="231" t="str">
        <f>IF(AB17="---","",IF(AB17="","",VLOOKUP(AB17,List167835[],2,FALSE)))</f>
        <v/>
      </c>
      <c r="BZ17" s="231" t="str">
        <f>IF(AC17="---","",IF(AC17="","",VLOOKUP(AC17,List167835[],2,FALSE)))</f>
        <v/>
      </c>
      <c r="CA17" s="231" t="str">
        <f>IF(AD17="---","",IF(AD17="","",VLOOKUP(AD17,List167835[],2,FALSE)))</f>
        <v/>
      </c>
      <c r="CB17" s="231" t="str">
        <f>IF(AE17="---","",IF(AE17="","",VLOOKUP(AE17,List167835[],2,FALSE)))</f>
        <v/>
      </c>
      <c r="CC17" s="231" t="str">
        <f>IF(AF17="---","",IF(AF17="","",VLOOKUP(AF17,List167835[],2,FALSE)))</f>
        <v/>
      </c>
      <c r="CD17" s="231" t="str">
        <f>IF(AG17="---","",IF(AG17="","",VLOOKUP(AG17,List167835[],2,FALSE)))</f>
        <v/>
      </c>
      <c r="CE17" s="231" t="str">
        <f>IF(AH17="---","",IF(AH17="","",VLOOKUP(AH17,List167835[],2,FALSE)))</f>
        <v/>
      </c>
      <c r="CF17" s="252" t="s">
        <v>130</v>
      </c>
      <c r="CG17" s="231" t="str">
        <f t="shared" si="7"/>
        <v>NA</v>
      </c>
      <c r="CH17" s="231" t="str">
        <f t="shared" si="5"/>
        <v>NA</v>
      </c>
      <c r="CI17" s="231" t="str">
        <f t="shared" si="5"/>
        <v>NA</v>
      </c>
      <c r="CJ17" s="231" t="str">
        <f t="shared" si="5"/>
        <v>NA</v>
      </c>
      <c r="CK17" s="231" t="str">
        <f t="shared" si="5"/>
        <v>NA</v>
      </c>
      <c r="CL17" s="231" t="str">
        <f t="shared" si="5"/>
        <v>NA</v>
      </c>
      <c r="CM17" s="231" t="str">
        <f t="shared" si="5"/>
        <v>NA</v>
      </c>
      <c r="CN17" s="231" t="str">
        <f t="shared" si="5"/>
        <v>NA</v>
      </c>
      <c r="CO17" s="231" t="str">
        <f t="shared" si="5"/>
        <v>NA</v>
      </c>
      <c r="CP17" s="231" t="str">
        <f t="shared" si="5"/>
        <v>NA</v>
      </c>
      <c r="CQ17" s="252" t="s">
        <v>130</v>
      </c>
      <c r="CR17" s="231" t="str">
        <f t="shared" si="8"/>
        <v>NA</v>
      </c>
      <c r="CS17" s="231" t="str">
        <f t="shared" si="6"/>
        <v>NA</v>
      </c>
      <c r="CT17" s="231" t="str">
        <f t="shared" si="6"/>
        <v>NA</v>
      </c>
      <c r="CU17" s="231" t="str">
        <f t="shared" si="6"/>
        <v>NA</v>
      </c>
      <c r="CV17" s="231" t="str">
        <f t="shared" si="6"/>
        <v>NA</v>
      </c>
      <c r="CW17" s="231" t="str">
        <f t="shared" si="6"/>
        <v>NA</v>
      </c>
      <c r="CX17" s="231" t="str">
        <f t="shared" si="6"/>
        <v>NA</v>
      </c>
      <c r="CY17" s="231" t="str">
        <f t="shared" si="6"/>
        <v>NA</v>
      </c>
      <c r="CZ17" s="231" t="str">
        <f t="shared" si="6"/>
        <v>NA</v>
      </c>
      <c r="DA17" s="231" t="str">
        <f t="shared" si="6"/>
        <v>NA</v>
      </c>
    </row>
    <row r="18" spans="2:105" s="8" customFormat="1" ht="13.9" customHeight="1" thickBot="1">
      <c r="B18" s="386"/>
      <c r="C18" s="398" t="s">
        <v>138</v>
      </c>
      <c r="D18" s="399"/>
      <c r="E18" s="218" t="s">
        <v>139</v>
      </c>
      <c r="F18" s="218"/>
      <c r="G18" s="219"/>
      <c r="H18" s="25" t="s">
        <v>109</v>
      </c>
      <c r="I18" s="25" t="s">
        <v>109</v>
      </c>
      <c r="J18" s="25" t="s">
        <v>109</v>
      </c>
      <c r="K18" s="25" t="s">
        <v>109</v>
      </c>
      <c r="L18" s="25" t="s">
        <v>109</v>
      </c>
      <c r="M18" s="25" t="s">
        <v>109</v>
      </c>
      <c r="N18" s="25" t="s">
        <v>109</v>
      </c>
      <c r="O18" s="25" t="s">
        <v>109</v>
      </c>
      <c r="P18" s="25" t="s">
        <v>109</v>
      </c>
      <c r="Q18" s="25" t="s">
        <v>109</v>
      </c>
      <c r="R18" s="202" t="s">
        <v>109</v>
      </c>
      <c r="S18" s="1"/>
      <c r="T18" s="1"/>
      <c r="U18" s="1"/>
      <c r="V18" s="1"/>
      <c r="W18" s="1"/>
      <c r="X18" s="1"/>
      <c r="Y18" s="25" t="s">
        <v>109</v>
      </c>
      <c r="Z18" s="25" t="s">
        <v>109</v>
      </c>
      <c r="AA18" s="25" t="s">
        <v>109</v>
      </c>
      <c r="AB18" s="25" t="s">
        <v>109</v>
      </c>
      <c r="AC18" s="202" t="s">
        <v>109</v>
      </c>
      <c r="AD18" s="25" t="s">
        <v>109</v>
      </c>
      <c r="AE18" s="25" t="s">
        <v>109</v>
      </c>
      <c r="AF18" s="25" t="s">
        <v>109</v>
      </c>
      <c r="AG18" s="25" t="s">
        <v>109</v>
      </c>
      <c r="AH18" s="32" t="s">
        <v>109</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31" t="s">
        <v>133</v>
      </c>
      <c r="AX18" s="231" t="str">
        <f t="shared" si="1"/>
        <v>---</v>
      </c>
      <c r="AY18" s="231" t="e">
        <f>VALUE(IF(AX18="---","",VLOOKUP(AX18,List167835[],2,FALSE)))</f>
        <v>#VALUE!</v>
      </c>
      <c r="AZ18" s="231" t="str">
        <f t="shared" si="2"/>
        <v>---</v>
      </c>
      <c r="BA18" s="231" t="e">
        <f>VALUE(IF(AZ18="---","",VLOOKUP(AZ18,List167835[],2,FALSE)))</f>
        <v>#VALUE!</v>
      </c>
      <c r="BB18" s="231" t="str">
        <f t="shared" si="3"/>
        <v>---</v>
      </c>
      <c r="BC18" s="231" t="str">
        <f t="shared" si="4"/>
        <v>---</v>
      </c>
      <c r="BD18" s="1"/>
      <c r="BE18" s="1"/>
      <c r="BF18" s="1"/>
      <c r="BG18" s="1"/>
      <c r="BH18" s="1"/>
      <c r="BI18" s="231" t="s">
        <v>133</v>
      </c>
      <c r="BJ18" s="231" t="str">
        <f>IF(H18="---","",IF(H18="","",(VLOOKUP(H18,List167835[],2,FALSE))))</f>
        <v/>
      </c>
      <c r="BK18" s="231" t="str">
        <f>IF(I18="---","",IF(I18="","",(VLOOKUP(I18,List167835[],2,FALSE))))</f>
        <v/>
      </c>
      <c r="BL18" s="231" t="str">
        <f>IF(J18="---","",IF(J18="","",(VLOOKUP(J18,List167835[],2,FALSE))))</f>
        <v/>
      </c>
      <c r="BM18" s="231" t="str">
        <f>IF(K18="---","",IF(K18="","",(VLOOKUP(K18,List167835[],2,FALSE))))</f>
        <v/>
      </c>
      <c r="BN18" s="231" t="str">
        <f>IF(L18="---","",IF(L18="","",(VLOOKUP(L18,List167835[],2,FALSE))))</f>
        <v/>
      </c>
      <c r="BO18" s="231" t="str">
        <f>IF(M18="---","",IF(M18="","",(VLOOKUP(M18,List167835[],2,FALSE))))</f>
        <v/>
      </c>
      <c r="BP18" s="231" t="str">
        <f>IF(N18="---","",IF(N18="","",(VLOOKUP(N18,List167835[],2,FALSE))))</f>
        <v/>
      </c>
      <c r="BQ18" s="231" t="str">
        <f>IF(O18="---","",IF(O18="","",(VLOOKUP(O18,List167835[],2,FALSE))))</f>
        <v/>
      </c>
      <c r="BR18" s="231" t="str">
        <f>IF(P18="---","",IF(P18="","",(VLOOKUP(P18,List167835[],2,FALSE))))</f>
        <v/>
      </c>
      <c r="BS18" s="231" t="str">
        <f>IF(Q18="---","",IF(Q18="","",(VLOOKUP(Q18,List167835[],2,FALSE))))</f>
        <v/>
      </c>
      <c r="BT18" s="231" t="str">
        <f>IF(R18="---","",IF(R18="","",(VLOOKUP(R18,List167835[],2,FALSE))))</f>
        <v/>
      </c>
      <c r="BU18" s="252" t="s">
        <v>133</v>
      </c>
      <c r="BV18" s="231" t="str">
        <f>IF(Y18="---","",IF(Y18="","",VLOOKUP(Y18,List167835[],2,FALSE)))</f>
        <v/>
      </c>
      <c r="BW18" s="231" t="str">
        <f>IF(Z18="---","",IF(Z18="","",VLOOKUP(Z18,List167835[],2,FALSE)))</f>
        <v/>
      </c>
      <c r="BX18" s="231" t="str">
        <f>IF(AA18="---","",IF(AA18="","",VLOOKUP(AA18,List167835[],2,FALSE)))</f>
        <v/>
      </c>
      <c r="BY18" s="231" t="str">
        <f>IF(AB18="---","",IF(AB18="","",VLOOKUP(AB18,List167835[],2,FALSE)))</f>
        <v/>
      </c>
      <c r="BZ18" s="231" t="str">
        <f>IF(AC18="---","",IF(AC18="","",VLOOKUP(AC18,List167835[],2,FALSE)))</f>
        <v/>
      </c>
      <c r="CA18" s="231" t="str">
        <f>IF(AD18="---","",IF(AD18="","",VLOOKUP(AD18,List167835[],2,FALSE)))</f>
        <v/>
      </c>
      <c r="CB18" s="231" t="str">
        <f>IF(AE18="---","",IF(AE18="","",VLOOKUP(AE18,List167835[],2,FALSE)))</f>
        <v/>
      </c>
      <c r="CC18" s="231" t="str">
        <f>IF(AF18="---","",IF(AF18="","",VLOOKUP(AF18,List167835[],2,FALSE)))</f>
        <v/>
      </c>
      <c r="CD18" s="231" t="str">
        <f>IF(AG18="---","",IF(AG18="","",VLOOKUP(AG18,List167835[],2,FALSE)))</f>
        <v/>
      </c>
      <c r="CE18" s="231" t="str">
        <f>IF(AH18="---","",IF(AH18="","",VLOOKUP(AH18,List167835[],2,FALSE)))</f>
        <v/>
      </c>
      <c r="CF18" s="252" t="s">
        <v>133</v>
      </c>
      <c r="CG18" s="231" t="str">
        <f t="shared" si="7"/>
        <v>NA</v>
      </c>
      <c r="CH18" s="231" t="str">
        <f t="shared" si="5"/>
        <v>NA</v>
      </c>
      <c r="CI18" s="231" t="str">
        <f t="shared" si="5"/>
        <v>NA</v>
      </c>
      <c r="CJ18" s="231" t="str">
        <f t="shared" si="5"/>
        <v>NA</v>
      </c>
      <c r="CK18" s="231" t="str">
        <f t="shared" si="5"/>
        <v>NA</v>
      </c>
      <c r="CL18" s="231" t="str">
        <f t="shared" si="5"/>
        <v>NA</v>
      </c>
      <c r="CM18" s="231" t="str">
        <f t="shared" si="5"/>
        <v>NA</v>
      </c>
      <c r="CN18" s="231" t="str">
        <f t="shared" si="5"/>
        <v>NA</v>
      </c>
      <c r="CO18" s="231" t="str">
        <f t="shared" si="5"/>
        <v>NA</v>
      </c>
      <c r="CP18" s="231" t="str">
        <f t="shared" si="5"/>
        <v>NA</v>
      </c>
      <c r="CQ18" s="252" t="s">
        <v>133</v>
      </c>
      <c r="CR18" s="231" t="str">
        <f t="shared" si="8"/>
        <v>NA</v>
      </c>
      <c r="CS18" s="231" t="str">
        <f t="shared" si="6"/>
        <v>NA</v>
      </c>
      <c r="CT18" s="231" t="str">
        <f t="shared" si="6"/>
        <v>NA</v>
      </c>
      <c r="CU18" s="231" t="str">
        <f t="shared" si="6"/>
        <v>NA</v>
      </c>
      <c r="CV18" s="231" t="str">
        <f t="shared" si="6"/>
        <v>NA</v>
      </c>
      <c r="CW18" s="231" t="str">
        <f t="shared" si="6"/>
        <v>NA</v>
      </c>
      <c r="CX18" s="231" t="str">
        <f t="shared" si="6"/>
        <v>NA</v>
      </c>
      <c r="CY18" s="231" t="str">
        <f t="shared" si="6"/>
        <v>NA</v>
      </c>
      <c r="CZ18" s="231" t="str">
        <f t="shared" si="6"/>
        <v>NA</v>
      </c>
      <c r="DA18" s="231" t="str">
        <f t="shared" si="6"/>
        <v>NA</v>
      </c>
    </row>
    <row r="19" spans="2:105" s="8" customFormat="1" ht="13.9" customHeight="1" thickBot="1">
      <c r="B19" s="386"/>
      <c r="C19" s="400"/>
      <c r="D19" s="401"/>
      <c r="E19" s="218" t="s">
        <v>141</v>
      </c>
      <c r="F19" s="218"/>
      <c r="G19" s="219"/>
      <c r="H19" s="25" t="s">
        <v>109</v>
      </c>
      <c r="I19" s="25" t="s">
        <v>109</v>
      </c>
      <c r="J19" s="25" t="s">
        <v>109</v>
      </c>
      <c r="K19" s="25" t="s">
        <v>109</v>
      </c>
      <c r="L19" s="25" t="s">
        <v>109</v>
      </c>
      <c r="M19" s="25" t="s">
        <v>109</v>
      </c>
      <c r="N19" s="25" t="s">
        <v>109</v>
      </c>
      <c r="O19" s="25" t="s">
        <v>109</v>
      </c>
      <c r="P19" s="25" t="s">
        <v>109</v>
      </c>
      <c r="Q19" s="25" t="s">
        <v>109</v>
      </c>
      <c r="R19" s="202" t="s">
        <v>109</v>
      </c>
      <c r="S19" s="1"/>
      <c r="T19" s="1"/>
      <c r="U19" s="1"/>
      <c r="V19" s="1"/>
      <c r="W19" s="1"/>
      <c r="X19" s="1"/>
      <c r="Y19" s="25" t="s">
        <v>109</v>
      </c>
      <c r="Z19" s="25" t="s">
        <v>109</v>
      </c>
      <c r="AA19" s="25" t="s">
        <v>109</v>
      </c>
      <c r="AB19" s="25" t="s">
        <v>109</v>
      </c>
      <c r="AC19" s="202" t="s">
        <v>109</v>
      </c>
      <c r="AD19" s="25" t="s">
        <v>109</v>
      </c>
      <c r="AE19" s="25" t="s">
        <v>109</v>
      </c>
      <c r="AF19" s="25" t="s">
        <v>109</v>
      </c>
      <c r="AG19" s="25" t="s">
        <v>109</v>
      </c>
      <c r="AH19" s="32" t="s">
        <v>109</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31" t="s">
        <v>135</v>
      </c>
      <c r="AX19" s="231" t="str">
        <f t="shared" si="1"/>
        <v>---</v>
      </c>
      <c r="AY19" s="231" t="e">
        <f>VALUE(IF(AX19="---","",VLOOKUP(AX19,List167835[],2,FALSE)))</f>
        <v>#VALUE!</v>
      </c>
      <c r="AZ19" s="231" t="str">
        <f t="shared" si="2"/>
        <v>---</v>
      </c>
      <c r="BA19" s="231" t="e">
        <f>VALUE(IF(AZ19="---","",VLOOKUP(AZ19,List167835[],2,FALSE)))</f>
        <v>#VALUE!</v>
      </c>
      <c r="BB19" s="231" t="str">
        <f t="shared" si="3"/>
        <v>---</v>
      </c>
      <c r="BC19" s="231" t="str">
        <f t="shared" si="4"/>
        <v>---</v>
      </c>
      <c r="BD19" s="1"/>
      <c r="BE19" s="1"/>
      <c r="BF19" s="1"/>
      <c r="BG19" s="1"/>
      <c r="BH19" s="1"/>
      <c r="BI19" s="231" t="s">
        <v>135</v>
      </c>
      <c r="BJ19" s="231" t="str">
        <f>IF(H19="---","",IF(H19="","",(VLOOKUP(H19,List167835[],2,FALSE))))</f>
        <v/>
      </c>
      <c r="BK19" s="231" t="str">
        <f>IF(I19="---","",IF(I19="","",(VLOOKUP(I19,List167835[],2,FALSE))))</f>
        <v/>
      </c>
      <c r="BL19" s="231" t="str">
        <f>IF(J19="---","",IF(J19="","",(VLOOKUP(J19,List167835[],2,FALSE))))</f>
        <v/>
      </c>
      <c r="BM19" s="231" t="str">
        <f>IF(K19="---","",IF(K19="","",(VLOOKUP(K19,List167835[],2,FALSE))))</f>
        <v/>
      </c>
      <c r="BN19" s="231" t="str">
        <f>IF(L19="---","",IF(L19="","",(VLOOKUP(L19,List167835[],2,FALSE))))</f>
        <v/>
      </c>
      <c r="BO19" s="231" t="str">
        <f>IF(M19="---","",IF(M19="","",(VLOOKUP(M19,List167835[],2,FALSE))))</f>
        <v/>
      </c>
      <c r="BP19" s="231" t="str">
        <f>IF(N19="---","",IF(N19="","",(VLOOKUP(N19,List167835[],2,FALSE))))</f>
        <v/>
      </c>
      <c r="BQ19" s="231" t="str">
        <f>IF(O19="---","",IF(O19="","",(VLOOKUP(O19,List167835[],2,FALSE))))</f>
        <v/>
      </c>
      <c r="BR19" s="231" t="str">
        <f>IF(P19="---","",IF(P19="","",(VLOOKUP(P19,List167835[],2,FALSE))))</f>
        <v/>
      </c>
      <c r="BS19" s="231" t="str">
        <f>IF(Q19="---","",IF(Q19="","",(VLOOKUP(Q19,List167835[],2,FALSE))))</f>
        <v/>
      </c>
      <c r="BT19" s="231" t="str">
        <f>IF(R19="---","",IF(R19="","",(VLOOKUP(R19,List167835[],2,FALSE))))</f>
        <v/>
      </c>
      <c r="BU19" s="252" t="s">
        <v>135</v>
      </c>
      <c r="BV19" s="231" t="str">
        <f>IF(Y19="---","",IF(Y19="","",VLOOKUP(Y19,List167835[],2,FALSE)))</f>
        <v/>
      </c>
      <c r="BW19" s="231" t="str">
        <f>IF(Z19="---","",IF(Z19="","",VLOOKUP(Z19,List167835[],2,FALSE)))</f>
        <v/>
      </c>
      <c r="BX19" s="231" t="str">
        <f>IF(AA19="---","",IF(AA19="","",VLOOKUP(AA19,List167835[],2,FALSE)))</f>
        <v/>
      </c>
      <c r="BY19" s="231" t="str">
        <f>IF(AB19="---","",IF(AB19="","",VLOOKUP(AB19,List167835[],2,FALSE)))</f>
        <v/>
      </c>
      <c r="BZ19" s="231" t="str">
        <f>IF(AC19="---","",IF(AC19="","",VLOOKUP(AC19,List167835[],2,FALSE)))</f>
        <v/>
      </c>
      <c r="CA19" s="231" t="str">
        <f>IF(AD19="---","",IF(AD19="","",VLOOKUP(AD19,List167835[],2,FALSE)))</f>
        <v/>
      </c>
      <c r="CB19" s="231" t="str">
        <f>IF(AE19="---","",IF(AE19="","",VLOOKUP(AE19,List167835[],2,FALSE)))</f>
        <v/>
      </c>
      <c r="CC19" s="231" t="str">
        <f>IF(AF19="---","",IF(AF19="","",VLOOKUP(AF19,List167835[],2,FALSE)))</f>
        <v/>
      </c>
      <c r="CD19" s="231" t="str">
        <f>IF(AG19="---","",IF(AG19="","",VLOOKUP(AG19,List167835[],2,FALSE)))</f>
        <v/>
      </c>
      <c r="CE19" s="231" t="str">
        <f>IF(AH19="---","",IF(AH19="","",VLOOKUP(AH19,List167835[],2,FALSE)))</f>
        <v/>
      </c>
      <c r="CF19" s="252" t="s">
        <v>135</v>
      </c>
      <c r="CG19" s="231" t="str">
        <f t="shared" si="7"/>
        <v>NA</v>
      </c>
      <c r="CH19" s="231" t="str">
        <f t="shared" si="5"/>
        <v>NA</v>
      </c>
      <c r="CI19" s="231" t="str">
        <f t="shared" si="5"/>
        <v>NA</v>
      </c>
      <c r="CJ19" s="231" t="str">
        <f t="shared" si="5"/>
        <v>NA</v>
      </c>
      <c r="CK19" s="231" t="str">
        <f t="shared" si="5"/>
        <v>NA</v>
      </c>
      <c r="CL19" s="231" t="str">
        <f t="shared" si="5"/>
        <v>NA</v>
      </c>
      <c r="CM19" s="231" t="str">
        <f t="shared" si="5"/>
        <v>NA</v>
      </c>
      <c r="CN19" s="231" t="str">
        <f t="shared" si="5"/>
        <v>NA</v>
      </c>
      <c r="CO19" s="231" t="str">
        <f t="shared" si="5"/>
        <v>NA</v>
      </c>
      <c r="CP19" s="231" t="str">
        <f t="shared" si="5"/>
        <v>NA</v>
      </c>
      <c r="CQ19" s="252" t="s">
        <v>135</v>
      </c>
      <c r="CR19" s="231" t="str">
        <f t="shared" si="8"/>
        <v>NA</v>
      </c>
      <c r="CS19" s="231" t="str">
        <f t="shared" ref="CR19:DA30" si="9">IF(AND(OR(CH19=1, CH19=1.1),BL19&gt;=BW19),"Achieved",IF(AND(OR(CH19=1, CH19=1.1),BL19&lt;BW19),"Not Achieved","NA"))</f>
        <v>NA</v>
      </c>
      <c r="CT19" s="231" t="str">
        <f t="shared" si="9"/>
        <v>NA</v>
      </c>
      <c r="CU19" s="231" t="str">
        <f t="shared" si="9"/>
        <v>NA</v>
      </c>
      <c r="CV19" s="231" t="str">
        <f t="shared" si="9"/>
        <v>NA</v>
      </c>
      <c r="CW19" s="231" t="str">
        <f t="shared" si="9"/>
        <v>NA</v>
      </c>
      <c r="CX19" s="231" t="str">
        <f t="shared" si="9"/>
        <v>NA</v>
      </c>
      <c r="CY19" s="231" t="str">
        <f t="shared" si="9"/>
        <v>NA</v>
      </c>
      <c r="CZ19" s="231" t="str">
        <f t="shared" si="9"/>
        <v>NA</v>
      </c>
      <c r="DA19" s="231" t="str">
        <f t="shared" si="9"/>
        <v>NA</v>
      </c>
    </row>
    <row r="20" spans="2:105" s="8" customFormat="1" ht="13.9" customHeight="1" thickBot="1">
      <c r="B20" s="386"/>
      <c r="C20" s="402"/>
      <c r="D20" s="403"/>
      <c r="E20" s="218" t="s">
        <v>143</v>
      </c>
      <c r="F20" s="218"/>
      <c r="G20" s="219"/>
      <c r="H20" s="25" t="s">
        <v>109</v>
      </c>
      <c r="I20" s="25" t="s">
        <v>109</v>
      </c>
      <c r="J20" s="25" t="s">
        <v>109</v>
      </c>
      <c r="K20" s="25" t="s">
        <v>109</v>
      </c>
      <c r="L20" s="25" t="s">
        <v>109</v>
      </c>
      <c r="M20" s="25" t="s">
        <v>109</v>
      </c>
      <c r="N20" s="25" t="s">
        <v>109</v>
      </c>
      <c r="O20" s="25" t="s">
        <v>109</v>
      </c>
      <c r="P20" s="25" t="s">
        <v>109</v>
      </c>
      <c r="Q20" s="25" t="s">
        <v>109</v>
      </c>
      <c r="R20" s="202" t="s">
        <v>109</v>
      </c>
      <c r="S20" s="1"/>
      <c r="T20" s="1"/>
      <c r="U20" s="1"/>
      <c r="V20" s="1"/>
      <c r="W20" s="1"/>
      <c r="X20" s="1"/>
      <c r="Y20" s="25" t="s">
        <v>109</v>
      </c>
      <c r="Z20" s="25" t="s">
        <v>109</v>
      </c>
      <c r="AA20" s="25" t="s">
        <v>109</v>
      </c>
      <c r="AB20" s="25" t="s">
        <v>109</v>
      </c>
      <c r="AC20" s="202" t="s">
        <v>109</v>
      </c>
      <c r="AD20" s="25" t="s">
        <v>109</v>
      </c>
      <c r="AE20" s="25" t="s">
        <v>109</v>
      </c>
      <c r="AF20" s="25" t="s">
        <v>109</v>
      </c>
      <c r="AG20" s="25" t="s">
        <v>109</v>
      </c>
      <c r="AH20" s="32" t="s">
        <v>109</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31" t="s">
        <v>137</v>
      </c>
      <c r="AX20" s="231" t="str">
        <f t="shared" si="1"/>
        <v>---</v>
      </c>
      <c r="AY20" s="231" t="e">
        <f>VALUE(IF(AX20="---","",VLOOKUP(AX20,List167835[],2,FALSE)))</f>
        <v>#VALUE!</v>
      </c>
      <c r="AZ20" s="231" t="str">
        <f t="shared" si="2"/>
        <v>---</v>
      </c>
      <c r="BA20" s="231" t="e">
        <f>VALUE(IF(AZ20="---","",VLOOKUP(AZ20,List167835[],2,FALSE)))</f>
        <v>#VALUE!</v>
      </c>
      <c r="BB20" s="231" t="str">
        <f t="shared" si="3"/>
        <v>---</v>
      </c>
      <c r="BC20" s="231" t="str">
        <f t="shared" si="4"/>
        <v>---</v>
      </c>
      <c r="BD20" s="1"/>
      <c r="BE20" s="1"/>
      <c r="BF20" s="1"/>
      <c r="BG20" s="1"/>
      <c r="BH20" s="1"/>
      <c r="BI20" s="231" t="s">
        <v>137</v>
      </c>
      <c r="BJ20" s="231" t="str">
        <f>IF(H20="---","",IF(H20="","",(VLOOKUP(H20,List167835[],2,FALSE))))</f>
        <v/>
      </c>
      <c r="BK20" s="231" t="str">
        <f>IF(I20="---","",IF(I20="","",(VLOOKUP(I20,List167835[],2,FALSE))))</f>
        <v/>
      </c>
      <c r="BL20" s="231" t="str">
        <f>IF(J20="---","",IF(J20="","",(VLOOKUP(J20,List167835[],2,FALSE))))</f>
        <v/>
      </c>
      <c r="BM20" s="231" t="str">
        <f>IF(K20="---","",IF(K20="","",(VLOOKUP(K20,List167835[],2,FALSE))))</f>
        <v/>
      </c>
      <c r="BN20" s="231" t="str">
        <f>IF(L20="---","",IF(L20="","",(VLOOKUP(L20,List167835[],2,FALSE))))</f>
        <v/>
      </c>
      <c r="BO20" s="231" t="str">
        <f>IF(M20="---","",IF(M20="","",(VLOOKUP(M20,List167835[],2,FALSE))))</f>
        <v/>
      </c>
      <c r="BP20" s="231" t="str">
        <f>IF(N20="---","",IF(N20="","",(VLOOKUP(N20,List167835[],2,FALSE))))</f>
        <v/>
      </c>
      <c r="BQ20" s="231" t="str">
        <f>IF(O20="---","",IF(O20="","",(VLOOKUP(O20,List167835[],2,FALSE))))</f>
        <v/>
      </c>
      <c r="BR20" s="231" t="str">
        <f>IF(P20="---","",IF(P20="","",(VLOOKUP(P20,List167835[],2,FALSE))))</f>
        <v/>
      </c>
      <c r="BS20" s="231" t="str">
        <f>IF(Q20="---","",IF(Q20="","",(VLOOKUP(Q20,List167835[],2,FALSE))))</f>
        <v/>
      </c>
      <c r="BT20" s="231" t="str">
        <f>IF(R20="---","",IF(R20="","",(VLOOKUP(R20,List167835[],2,FALSE))))</f>
        <v/>
      </c>
      <c r="BU20" s="252" t="s">
        <v>137</v>
      </c>
      <c r="BV20" s="231" t="str">
        <f>IF(Y20="---","",IF(Y20="","",VLOOKUP(Y20,List167835[],2,FALSE)))</f>
        <v/>
      </c>
      <c r="BW20" s="231" t="str">
        <f>IF(Z20="---","",IF(Z20="","",VLOOKUP(Z20,List167835[],2,FALSE)))</f>
        <v/>
      </c>
      <c r="BX20" s="231" t="str">
        <f>IF(AA20="---","",IF(AA20="","",VLOOKUP(AA20,List167835[],2,FALSE)))</f>
        <v/>
      </c>
      <c r="BY20" s="231" t="str">
        <f>IF(AB20="---","",IF(AB20="","",VLOOKUP(AB20,List167835[],2,FALSE)))</f>
        <v/>
      </c>
      <c r="BZ20" s="231" t="str">
        <f>IF(AC20="---","",IF(AC20="","",VLOOKUP(AC20,List167835[],2,FALSE)))</f>
        <v/>
      </c>
      <c r="CA20" s="231" t="str">
        <f>IF(AD20="---","",IF(AD20="","",VLOOKUP(AD20,List167835[],2,FALSE)))</f>
        <v/>
      </c>
      <c r="CB20" s="231" t="str">
        <f>IF(AE20="---","",IF(AE20="","",VLOOKUP(AE20,List167835[],2,FALSE)))</f>
        <v/>
      </c>
      <c r="CC20" s="231" t="str">
        <f>IF(AF20="---","",IF(AF20="","",VLOOKUP(AF20,List167835[],2,FALSE)))</f>
        <v/>
      </c>
      <c r="CD20" s="231" t="str">
        <f>IF(AG20="---","",IF(AG20="","",VLOOKUP(AG20,List167835[],2,FALSE)))</f>
        <v/>
      </c>
      <c r="CE20" s="231" t="str">
        <f>IF(AH20="---","",IF(AH20="","",VLOOKUP(AH20,List167835[],2,FALSE)))</f>
        <v/>
      </c>
      <c r="CF20" s="252" t="s">
        <v>137</v>
      </c>
      <c r="CG20" s="231" t="str">
        <f t="shared" si="7"/>
        <v>NA</v>
      </c>
      <c r="CH20" s="231" t="str">
        <f t="shared" si="5"/>
        <v>NA</v>
      </c>
      <c r="CI20" s="231" t="str">
        <f t="shared" si="5"/>
        <v>NA</v>
      </c>
      <c r="CJ20" s="231" t="str">
        <f t="shared" si="5"/>
        <v>NA</v>
      </c>
      <c r="CK20" s="231" t="str">
        <f t="shared" si="5"/>
        <v>NA</v>
      </c>
      <c r="CL20" s="231" t="str">
        <f t="shared" si="5"/>
        <v>NA</v>
      </c>
      <c r="CM20" s="231" t="str">
        <f t="shared" si="5"/>
        <v>NA</v>
      </c>
      <c r="CN20" s="231" t="str">
        <f t="shared" si="5"/>
        <v>NA</v>
      </c>
      <c r="CO20" s="231" t="str">
        <f t="shared" si="5"/>
        <v>NA</v>
      </c>
      <c r="CP20" s="231" t="str">
        <f t="shared" si="5"/>
        <v>NA</v>
      </c>
      <c r="CQ20" s="252" t="s">
        <v>137</v>
      </c>
      <c r="CR20" s="231" t="str">
        <f t="shared" si="8"/>
        <v>NA</v>
      </c>
      <c r="CS20" s="231" t="str">
        <f t="shared" si="9"/>
        <v>NA</v>
      </c>
      <c r="CT20" s="231" t="str">
        <f t="shared" si="9"/>
        <v>NA</v>
      </c>
      <c r="CU20" s="231" t="str">
        <f t="shared" si="9"/>
        <v>NA</v>
      </c>
      <c r="CV20" s="231" t="str">
        <f t="shared" si="9"/>
        <v>NA</v>
      </c>
      <c r="CW20" s="231" t="str">
        <f t="shared" si="9"/>
        <v>NA</v>
      </c>
      <c r="CX20" s="231" t="str">
        <f t="shared" si="9"/>
        <v>NA</v>
      </c>
      <c r="CY20" s="231" t="str">
        <f t="shared" si="9"/>
        <v>NA</v>
      </c>
      <c r="CZ20" s="231" t="str">
        <f t="shared" si="9"/>
        <v>NA</v>
      </c>
      <c r="DA20" s="231" t="str">
        <f t="shared" si="9"/>
        <v>NA</v>
      </c>
    </row>
    <row r="21" spans="2:105" s="8" customFormat="1" ht="13.9" customHeight="1" thickBot="1">
      <c r="B21" s="386"/>
      <c r="C21" s="398" t="s">
        <v>145</v>
      </c>
      <c r="D21" s="399"/>
      <c r="E21" s="218" t="s">
        <v>146</v>
      </c>
      <c r="F21" s="218"/>
      <c r="G21" s="219"/>
      <c r="H21" s="25" t="s">
        <v>109</v>
      </c>
      <c r="I21" s="25" t="s">
        <v>109</v>
      </c>
      <c r="J21" s="25" t="s">
        <v>109</v>
      </c>
      <c r="K21" s="25" t="s">
        <v>109</v>
      </c>
      <c r="L21" s="25" t="s">
        <v>109</v>
      </c>
      <c r="M21" s="25" t="s">
        <v>109</v>
      </c>
      <c r="N21" s="25" t="s">
        <v>109</v>
      </c>
      <c r="O21" s="25" t="s">
        <v>109</v>
      </c>
      <c r="P21" s="25" t="s">
        <v>109</v>
      </c>
      <c r="Q21" s="25" t="s">
        <v>109</v>
      </c>
      <c r="R21" s="202" t="s">
        <v>109</v>
      </c>
      <c r="S21" s="1"/>
      <c r="T21" s="1"/>
      <c r="U21" s="1"/>
      <c r="V21" s="1"/>
      <c r="W21" s="1"/>
      <c r="X21" s="1"/>
      <c r="Y21" s="25" t="s">
        <v>109</v>
      </c>
      <c r="Z21" s="25" t="s">
        <v>109</v>
      </c>
      <c r="AA21" s="25" t="s">
        <v>109</v>
      </c>
      <c r="AB21" s="25" t="s">
        <v>109</v>
      </c>
      <c r="AC21" s="202" t="s">
        <v>109</v>
      </c>
      <c r="AD21" s="25" t="s">
        <v>109</v>
      </c>
      <c r="AE21" s="25" t="s">
        <v>109</v>
      </c>
      <c r="AF21" s="25" t="s">
        <v>109</v>
      </c>
      <c r="AG21" s="25" t="s">
        <v>109</v>
      </c>
      <c r="AH21" s="32" t="s">
        <v>109</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31" t="s">
        <v>140</v>
      </c>
      <c r="AX21" s="231" t="str">
        <f t="shared" si="1"/>
        <v>---</v>
      </c>
      <c r="AY21" s="231" t="e">
        <f>VALUE(IF(AX21="---","",VLOOKUP(AX21,List167835[],2,FALSE)))</f>
        <v>#VALUE!</v>
      </c>
      <c r="AZ21" s="231" t="str">
        <f t="shared" si="2"/>
        <v>---</v>
      </c>
      <c r="BA21" s="231" t="e">
        <f>VALUE(IF(AZ21="---","",VLOOKUP(AZ21,List167835[],2,FALSE)))</f>
        <v>#VALUE!</v>
      </c>
      <c r="BB21" s="231" t="str">
        <f t="shared" si="3"/>
        <v>---</v>
      </c>
      <c r="BC21" s="231" t="str">
        <f t="shared" si="4"/>
        <v>---</v>
      </c>
      <c r="BD21" s="1"/>
      <c r="BE21" s="1"/>
      <c r="BF21" s="1"/>
      <c r="BG21" s="1"/>
      <c r="BH21" s="1"/>
      <c r="BI21" s="231" t="s">
        <v>140</v>
      </c>
      <c r="BJ21" s="231" t="str">
        <f>IF(H21="---","",IF(H21="","",(VLOOKUP(H21,List167835[],2,FALSE))))</f>
        <v/>
      </c>
      <c r="BK21" s="231" t="str">
        <f>IF(I21="---","",IF(I21="","",(VLOOKUP(I21,List167835[],2,FALSE))))</f>
        <v/>
      </c>
      <c r="BL21" s="231" t="str">
        <f>IF(J21="---","",IF(J21="","",(VLOOKUP(J21,List167835[],2,FALSE))))</f>
        <v/>
      </c>
      <c r="BM21" s="231" t="str">
        <f>IF(K21="---","",IF(K21="","",(VLOOKUP(K21,List167835[],2,FALSE))))</f>
        <v/>
      </c>
      <c r="BN21" s="231" t="str">
        <f>IF(L21="---","",IF(L21="","",(VLOOKUP(L21,List167835[],2,FALSE))))</f>
        <v/>
      </c>
      <c r="BO21" s="231" t="str">
        <f>IF(M21="---","",IF(M21="","",(VLOOKUP(M21,List167835[],2,FALSE))))</f>
        <v/>
      </c>
      <c r="BP21" s="231" t="str">
        <f>IF(N21="---","",IF(N21="","",(VLOOKUP(N21,List167835[],2,FALSE))))</f>
        <v/>
      </c>
      <c r="BQ21" s="231" t="str">
        <f>IF(O21="---","",IF(O21="","",(VLOOKUP(O21,List167835[],2,FALSE))))</f>
        <v/>
      </c>
      <c r="BR21" s="231" t="str">
        <f>IF(P21="---","",IF(P21="","",(VLOOKUP(P21,List167835[],2,FALSE))))</f>
        <v/>
      </c>
      <c r="BS21" s="231" t="str">
        <f>IF(Q21="---","",IF(Q21="","",(VLOOKUP(Q21,List167835[],2,FALSE))))</f>
        <v/>
      </c>
      <c r="BT21" s="231" t="str">
        <f>IF(R21="---","",IF(R21="","",(VLOOKUP(R21,List167835[],2,FALSE))))</f>
        <v/>
      </c>
      <c r="BU21" s="252" t="s">
        <v>140</v>
      </c>
      <c r="BV21" s="231" t="str">
        <f>IF(Y21="---","",IF(Y21="","",VLOOKUP(Y21,List167835[],2,FALSE)))</f>
        <v/>
      </c>
      <c r="BW21" s="231" t="str">
        <f>IF(Z21="---","",IF(Z21="","",VLOOKUP(Z21,List167835[],2,FALSE)))</f>
        <v/>
      </c>
      <c r="BX21" s="231" t="str">
        <f>IF(AA21="---","",IF(AA21="","",VLOOKUP(AA21,List167835[],2,FALSE)))</f>
        <v/>
      </c>
      <c r="BY21" s="231" t="str">
        <f>IF(AB21="---","",IF(AB21="","",VLOOKUP(AB21,List167835[],2,FALSE)))</f>
        <v/>
      </c>
      <c r="BZ21" s="231" t="str">
        <f>IF(AC21="---","",IF(AC21="","",VLOOKUP(AC21,List167835[],2,FALSE)))</f>
        <v/>
      </c>
      <c r="CA21" s="231" t="str">
        <f>IF(AD21="---","",IF(AD21="","",VLOOKUP(AD21,List167835[],2,FALSE)))</f>
        <v/>
      </c>
      <c r="CB21" s="231" t="str">
        <f>IF(AE21="---","",IF(AE21="","",VLOOKUP(AE21,List167835[],2,FALSE)))</f>
        <v/>
      </c>
      <c r="CC21" s="231" t="str">
        <f>IF(AF21="---","",IF(AF21="","",VLOOKUP(AF21,List167835[],2,FALSE)))</f>
        <v/>
      </c>
      <c r="CD21" s="231" t="str">
        <f>IF(AG21="---","",IF(AG21="","",VLOOKUP(AG21,List167835[],2,FALSE)))</f>
        <v/>
      </c>
      <c r="CE21" s="231" t="str">
        <f>IF(AH21="---","",IF(AH21="","",VLOOKUP(AH21,List167835[],2,FALSE)))</f>
        <v/>
      </c>
      <c r="CF21" s="252" t="s">
        <v>140</v>
      </c>
      <c r="CG21" s="231" t="str">
        <f t="shared" si="7"/>
        <v>NA</v>
      </c>
      <c r="CH21" s="231" t="str">
        <f t="shared" si="5"/>
        <v>NA</v>
      </c>
      <c r="CI21" s="231" t="str">
        <f t="shared" si="5"/>
        <v>NA</v>
      </c>
      <c r="CJ21" s="231" t="str">
        <f t="shared" si="5"/>
        <v>NA</v>
      </c>
      <c r="CK21" s="231" t="str">
        <f t="shared" si="5"/>
        <v>NA</v>
      </c>
      <c r="CL21" s="231" t="str">
        <f t="shared" si="5"/>
        <v>NA</v>
      </c>
      <c r="CM21" s="231" t="str">
        <f t="shared" si="5"/>
        <v>NA</v>
      </c>
      <c r="CN21" s="231" t="str">
        <f t="shared" si="5"/>
        <v>NA</v>
      </c>
      <c r="CO21" s="231" t="str">
        <f t="shared" si="5"/>
        <v>NA</v>
      </c>
      <c r="CP21" s="231" t="str">
        <f t="shared" si="5"/>
        <v>NA</v>
      </c>
      <c r="CQ21" s="252" t="s">
        <v>140</v>
      </c>
      <c r="CR21" s="231" t="str">
        <f t="shared" si="8"/>
        <v>NA</v>
      </c>
      <c r="CS21" s="231" t="str">
        <f t="shared" si="9"/>
        <v>NA</v>
      </c>
      <c r="CT21" s="231" t="str">
        <f t="shared" si="9"/>
        <v>NA</v>
      </c>
      <c r="CU21" s="231" t="str">
        <f t="shared" si="9"/>
        <v>NA</v>
      </c>
      <c r="CV21" s="231" t="str">
        <f t="shared" si="9"/>
        <v>NA</v>
      </c>
      <c r="CW21" s="231" t="str">
        <f t="shared" si="9"/>
        <v>NA</v>
      </c>
      <c r="CX21" s="231" t="str">
        <f t="shared" si="9"/>
        <v>NA</v>
      </c>
      <c r="CY21" s="231" t="str">
        <f t="shared" si="9"/>
        <v>NA</v>
      </c>
      <c r="CZ21" s="231" t="str">
        <f t="shared" si="9"/>
        <v>NA</v>
      </c>
      <c r="DA21" s="231" t="str">
        <f t="shared" si="9"/>
        <v>NA</v>
      </c>
    </row>
    <row r="22" spans="2:105" s="8" customFormat="1" ht="13.9" customHeight="1" thickBot="1">
      <c r="B22" s="386"/>
      <c r="C22" s="400"/>
      <c r="D22" s="401"/>
      <c r="E22" s="218" t="s">
        <v>148</v>
      </c>
      <c r="F22" s="218"/>
      <c r="G22" s="219"/>
      <c r="H22" s="25" t="s">
        <v>109</v>
      </c>
      <c r="I22" s="25" t="s">
        <v>109</v>
      </c>
      <c r="J22" s="25" t="s">
        <v>109</v>
      </c>
      <c r="K22" s="25" t="s">
        <v>109</v>
      </c>
      <c r="L22" s="25" t="s">
        <v>109</v>
      </c>
      <c r="M22" s="25" t="s">
        <v>109</v>
      </c>
      <c r="N22" s="25" t="s">
        <v>109</v>
      </c>
      <c r="O22" s="25" t="s">
        <v>109</v>
      </c>
      <c r="P22" s="25" t="s">
        <v>109</v>
      </c>
      <c r="Q22" s="25" t="s">
        <v>109</v>
      </c>
      <c r="R22" s="202" t="s">
        <v>109</v>
      </c>
      <c r="S22" s="1"/>
      <c r="T22" s="1"/>
      <c r="U22" s="1"/>
      <c r="V22" s="1"/>
      <c r="W22" s="1"/>
      <c r="X22" s="1"/>
      <c r="Y22" s="25" t="s">
        <v>109</v>
      </c>
      <c r="Z22" s="25" t="s">
        <v>109</v>
      </c>
      <c r="AA22" s="25" t="s">
        <v>109</v>
      </c>
      <c r="AB22" s="25" t="s">
        <v>109</v>
      </c>
      <c r="AC22" s="202" t="s">
        <v>109</v>
      </c>
      <c r="AD22" s="25" t="s">
        <v>109</v>
      </c>
      <c r="AE22" s="25" t="s">
        <v>109</v>
      </c>
      <c r="AF22" s="25" t="s">
        <v>109</v>
      </c>
      <c r="AG22" s="25" t="s">
        <v>109</v>
      </c>
      <c r="AH22" s="32" t="s">
        <v>109</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31" t="s">
        <v>142</v>
      </c>
      <c r="AX22" s="231" t="str">
        <f t="shared" si="1"/>
        <v>---</v>
      </c>
      <c r="AY22" s="231" t="e">
        <f>VALUE(IF(AX22="---","",VLOOKUP(AX22,List167835[],2,FALSE)))</f>
        <v>#VALUE!</v>
      </c>
      <c r="AZ22" s="231" t="str">
        <f t="shared" si="2"/>
        <v>---</v>
      </c>
      <c r="BA22" s="231" t="e">
        <f>VALUE(IF(AZ22="---","",VLOOKUP(AZ22,List167835[],2,FALSE)))</f>
        <v>#VALUE!</v>
      </c>
      <c r="BB22" s="231" t="str">
        <f t="shared" si="3"/>
        <v>---</v>
      </c>
      <c r="BC22" s="231" t="str">
        <f t="shared" si="4"/>
        <v>---</v>
      </c>
      <c r="BD22" s="1"/>
      <c r="BE22" s="1"/>
      <c r="BF22" s="1"/>
      <c r="BG22" s="1"/>
      <c r="BH22" s="1"/>
      <c r="BI22" s="231" t="s">
        <v>142</v>
      </c>
      <c r="BJ22" s="231" t="str">
        <f>IF(H22="---","",IF(H22="","",(VLOOKUP(H22,List167835[],2,FALSE))))</f>
        <v/>
      </c>
      <c r="BK22" s="231" t="str">
        <f>IF(I22="---","",IF(I22="","",(VLOOKUP(I22,List167835[],2,FALSE))))</f>
        <v/>
      </c>
      <c r="BL22" s="231" t="str">
        <f>IF(J22="---","",IF(J22="","",(VLOOKUP(J22,List167835[],2,FALSE))))</f>
        <v/>
      </c>
      <c r="BM22" s="231" t="str">
        <f>IF(K22="---","",IF(K22="","",(VLOOKUP(K22,List167835[],2,FALSE))))</f>
        <v/>
      </c>
      <c r="BN22" s="231" t="str">
        <f>IF(L22="---","",IF(L22="","",(VLOOKUP(L22,List167835[],2,FALSE))))</f>
        <v/>
      </c>
      <c r="BO22" s="231" t="str">
        <f>IF(M22="---","",IF(M22="","",(VLOOKUP(M22,List167835[],2,FALSE))))</f>
        <v/>
      </c>
      <c r="BP22" s="231" t="str">
        <f>IF(N22="---","",IF(N22="","",(VLOOKUP(N22,List167835[],2,FALSE))))</f>
        <v/>
      </c>
      <c r="BQ22" s="231" t="str">
        <f>IF(O22="---","",IF(O22="","",(VLOOKUP(O22,List167835[],2,FALSE))))</f>
        <v/>
      </c>
      <c r="BR22" s="231" t="str">
        <f>IF(P22="---","",IF(P22="","",(VLOOKUP(P22,List167835[],2,FALSE))))</f>
        <v/>
      </c>
      <c r="BS22" s="231" t="str">
        <f>IF(Q22="---","",IF(Q22="","",(VLOOKUP(Q22,List167835[],2,FALSE))))</f>
        <v/>
      </c>
      <c r="BT22" s="231" t="str">
        <f>IF(R22="---","",IF(R22="","",(VLOOKUP(R22,List167835[],2,FALSE))))</f>
        <v/>
      </c>
      <c r="BU22" s="252" t="s">
        <v>142</v>
      </c>
      <c r="BV22" s="231" t="str">
        <f>IF(Y22="---","",IF(Y22="","",VLOOKUP(Y22,List167835[],2,FALSE)))</f>
        <v/>
      </c>
      <c r="BW22" s="231" t="str">
        <f>IF(Z22="---","",IF(Z22="","",VLOOKUP(Z22,List167835[],2,FALSE)))</f>
        <v/>
      </c>
      <c r="BX22" s="231" t="str">
        <f>IF(AA22="---","",IF(AA22="","",VLOOKUP(AA22,List167835[],2,FALSE)))</f>
        <v/>
      </c>
      <c r="BY22" s="231" t="str">
        <f>IF(AB22="---","",IF(AB22="","",VLOOKUP(AB22,List167835[],2,FALSE)))</f>
        <v/>
      </c>
      <c r="BZ22" s="231" t="str">
        <f>IF(AC22="---","",IF(AC22="","",VLOOKUP(AC22,List167835[],2,FALSE)))</f>
        <v/>
      </c>
      <c r="CA22" s="231" t="str">
        <f>IF(AD22="---","",IF(AD22="","",VLOOKUP(AD22,List167835[],2,FALSE)))</f>
        <v/>
      </c>
      <c r="CB22" s="231" t="str">
        <f>IF(AE22="---","",IF(AE22="","",VLOOKUP(AE22,List167835[],2,FALSE)))</f>
        <v/>
      </c>
      <c r="CC22" s="231" t="str">
        <f>IF(AF22="---","",IF(AF22="","",VLOOKUP(AF22,List167835[],2,FALSE)))</f>
        <v/>
      </c>
      <c r="CD22" s="231" t="str">
        <f>IF(AG22="---","",IF(AG22="","",VLOOKUP(AG22,List167835[],2,FALSE)))</f>
        <v/>
      </c>
      <c r="CE22" s="231" t="str">
        <f>IF(AH22="---","",IF(AH22="","",VLOOKUP(AH22,List167835[],2,FALSE)))</f>
        <v/>
      </c>
      <c r="CF22" s="252" t="s">
        <v>142</v>
      </c>
      <c r="CG22" s="231" t="str">
        <f t="shared" si="7"/>
        <v>NA</v>
      </c>
      <c r="CH22" s="231" t="str">
        <f t="shared" si="5"/>
        <v>NA</v>
      </c>
      <c r="CI22" s="231" t="str">
        <f t="shared" si="5"/>
        <v>NA</v>
      </c>
      <c r="CJ22" s="231" t="str">
        <f t="shared" si="5"/>
        <v>NA</v>
      </c>
      <c r="CK22" s="231" t="str">
        <f t="shared" si="5"/>
        <v>NA</v>
      </c>
      <c r="CL22" s="231" t="str">
        <f t="shared" si="5"/>
        <v>NA</v>
      </c>
      <c r="CM22" s="231" t="str">
        <f t="shared" si="5"/>
        <v>NA</v>
      </c>
      <c r="CN22" s="231" t="str">
        <f t="shared" si="5"/>
        <v>NA</v>
      </c>
      <c r="CO22" s="231" t="str">
        <f t="shared" si="5"/>
        <v>NA</v>
      </c>
      <c r="CP22" s="231" t="str">
        <f t="shared" si="5"/>
        <v>NA</v>
      </c>
      <c r="CQ22" s="252" t="s">
        <v>142</v>
      </c>
      <c r="CR22" s="231" t="str">
        <f t="shared" si="8"/>
        <v>NA</v>
      </c>
      <c r="CS22" s="231" t="str">
        <f t="shared" si="9"/>
        <v>NA</v>
      </c>
      <c r="CT22" s="231" t="str">
        <f t="shared" si="9"/>
        <v>NA</v>
      </c>
      <c r="CU22" s="231" t="str">
        <f t="shared" si="9"/>
        <v>NA</v>
      </c>
      <c r="CV22" s="231" t="str">
        <f t="shared" si="9"/>
        <v>NA</v>
      </c>
      <c r="CW22" s="231" t="str">
        <f t="shared" si="9"/>
        <v>NA</v>
      </c>
      <c r="CX22" s="231" t="str">
        <f t="shared" si="9"/>
        <v>NA</v>
      </c>
      <c r="CY22" s="231" t="str">
        <f t="shared" si="9"/>
        <v>NA</v>
      </c>
      <c r="CZ22" s="231" t="str">
        <f t="shared" si="9"/>
        <v>NA</v>
      </c>
      <c r="DA22" s="231" t="str">
        <f t="shared" si="9"/>
        <v>NA</v>
      </c>
    </row>
    <row r="23" spans="2:105" s="8" customFormat="1" ht="13.9" customHeight="1" thickBot="1">
      <c r="B23" s="387"/>
      <c r="C23" s="402"/>
      <c r="D23" s="403"/>
      <c r="E23" s="218" t="s">
        <v>150</v>
      </c>
      <c r="F23" s="218"/>
      <c r="G23" s="219"/>
      <c r="H23" s="25" t="s">
        <v>109</v>
      </c>
      <c r="I23" s="25" t="s">
        <v>109</v>
      </c>
      <c r="J23" s="25" t="s">
        <v>109</v>
      </c>
      <c r="K23" s="25" t="s">
        <v>109</v>
      </c>
      <c r="L23" s="25" t="s">
        <v>109</v>
      </c>
      <c r="M23" s="25" t="s">
        <v>109</v>
      </c>
      <c r="N23" s="25" t="s">
        <v>109</v>
      </c>
      <c r="O23" s="25" t="s">
        <v>109</v>
      </c>
      <c r="P23" s="25" t="s">
        <v>109</v>
      </c>
      <c r="Q23" s="25" t="s">
        <v>109</v>
      </c>
      <c r="R23" s="202" t="s">
        <v>109</v>
      </c>
      <c r="S23" s="1"/>
      <c r="T23" s="1"/>
      <c r="U23" s="1"/>
      <c r="V23" s="1"/>
      <c r="W23" s="1"/>
      <c r="X23" s="1"/>
      <c r="Y23" s="25" t="s">
        <v>109</v>
      </c>
      <c r="Z23" s="25" t="s">
        <v>109</v>
      </c>
      <c r="AA23" s="25" t="s">
        <v>109</v>
      </c>
      <c r="AB23" s="25" t="s">
        <v>109</v>
      </c>
      <c r="AC23" s="202" t="s">
        <v>109</v>
      </c>
      <c r="AD23" s="25" t="s">
        <v>109</v>
      </c>
      <c r="AE23" s="25" t="s">
        <v>109</v>
      </c>
      <c r="AF23" s="25" t="s">
        <v>109</v>
      </c>
      <c r="AG23" s="25" t="s">
        <v>109</v>
      </c>
      <c r="AH23" s="32" t="s">
        <v>109</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31" t="s">
        <v>144</v>
      </c>
      <c r="AX23" s="231" t="str">
        <f t="shared" si="1"/>
        <v>---</v>
      </c>
      <c r="AY23" s="231" t="e">
        <f>VALUE(IF(AX23="---","",VLOOKUP(AX23,List167835[],2,FALSE)))</f>
        <v>#VALUE!</v>
      </c>
      <c r="AZ23" s="231" t="str">
        <f t="shared" si="2"/>
        <v>---</v>
      </c>
      <c r="BA23" s="231" t="e">
        <f>VALUE(IF(AZ23="---","",VLOOKUP(AZ23,List167835[],2,FALSE)))</f>
        <v>#VALUE!</v>
      </c>
      <c r="BB23" s="231" t="str">
        <f t="shared" si="3"/>
        <v>---</v>
      </c>
      <c r="BC23" s="231" t="str">
        <f t="shared" si="4"/>
        <v>---</v>
      </c>
      <c r="BD23" s="1"/>
      <c r="BE23" s="1"/>
      <c r="BF23" s="1"/>
      <c r="BG23" s="1"/>
      <c r="BH23" s="1"/>
      <c r="BI23" s="231" t="s">
        <v>144</v>
      </c>
      <c r="BJ23" s="231" t="str">
        <f>IF(H23="---","",IF(H23="","",(VLOOKUP(H23,List167835[],2,FALSE))))</f>
        <v/>
      </c>
      <c r="BK23" s="231" t="str">
        <f>IF(I23="---","",IF(I23="","",(VLOOKUP(I23,List167835[],2,FALSE))))</f>
        <v/>
      </c>
      <c r="BL23" s="231" t="str">
        <f>IF(J23="---","",IF(J23="","",(VLOOKUP(J23,List167835[],2,FALSE))))</f>
        <v/>
      </c>
      <c r="BM23" s="231" t="str">
        <f>IF(K23="---","",IF(K23="","",(VLOOKUP(K23,List167835[],2,FALSE))))</f>
        <v/>
      </c>
      <c r="BN23" s="231" t="str">
        <f>IF(L23="---","",IF(L23="","",(VLOOKUP(L23,List167835[],2,FALSE))))</f>
        <v/>
      </c>
      <c r="BO23" s="231" t="str">
        <f>IF(M23="---","",IF(M23="","",(VLOOKUP(M23,List167835[],2,FALSE))))</f>
        <v/>
      </c>
      <c r="BP23" s="231" t="str">
        <f>IF(N23="---","",IF(N23="","",(VLOOKUP(N23,List167835[],2,FALSE))))</f>
        <v/>
      </c>
      <c r="BQ23" s="231" t="str">
        <f>IF(O23="---","",IF(O23="","",(VLOOKUP(O23,List167835[],2,FALSE))))</f>
        <v/>
      </c>
      <c r="BR23" s="231" t="str">
        <f>IF(P23="---","",IF(P23="","",(VLOOKUP(P23,List167835[],2,FALSE))))</f>
        <v/>
      </c>
      <c r="BS23" s="231" t="str">
        <f>IF(Q23="---","",IF(Q23="","",(VLOOKUP(Q23,List167835[],2,FALSE))))</f>
        <v/>
      </c>
      <c r="BT23" s="231" t="str">
        <f>IF(R23="---","",IF(R23="","",(VLOOKUP(R23,List167835[],2,FALSE))))</f>
        <v/>
      </c>
      <c r="BU23" s="252" t="s">
        <v>144</v>
      </c>
      <c r="BV23" s="231" t="str">
        <f>IF(Y23="---","",IF(Y23="","",VLOOKUP(Y23,List167835[],2,FALSE)))</f>
        <v/>
      </c>
      <c r="BW23" s="231" t="str">
        <f>IF(Z23="---","",IF(Z23="","",VLOOKUP(Z23,List167835[],2,FALSE)))</f>
        <v/>
      </c>
      <c r="BX23" s="231" t="str">
        <f>IF(AA23="---","",IF(AA23="","",VLOOKUP(AA23,List167835[],2,FALSE)))</f>
        <v/>
      </c>
      <c r="BY23" s="231" t="str">
        <f>IF(AB23="---","",IF(AB23="","",VLOOKUP(AB23,List167835[],2,FALSE)))</f>
        <v/>
      </c>
      <c r="BZ23" s="231" t="str">
        <f>IF(AC23="---","",IF(AC23="","",VLOOKUP(AC23,List167835[],2,FALSE)))</f>
        <v/>
      </c>
      <c r="CA23" s="231" t="str">
        <f>IF(AD23="---","",IF(AD23="","",VLOOKUP(AD23,List167835[],2,FALSE)))</f>
        <v/>
      </c>
      <c r="CB23" s="231" t="str">
        <f>IF(AE23="---","",IF(AE23="","",VLOOKUP(AE23,List167835[],2,FALSE)))</f>
        <v/>
      </c>
      <c r="CC23" s="231" t="str">
        <f>IF(AF23="---","",IF(AF23="","",VLOOKUP(AF23,List167835[],2,FALSE)))</f>
        <v/>
      </c>
      <c r="CD23" s="231" t="str">
        <f>IF(AG23="---","",IF(AG23="","",VLOOKUP(AG23,List167835[],2,FALSE)))</f>
        <v/>
      </c>
      <c r="CE23" s="231" t="str">
        <f>IF(AH23="---","",IF(AH23="","",VLOOKUP(AH23,List167835[],2,FALSE)))</f>
        <v/>
      </c>
      <c r="CF23" s="252" t="s">
        <v>144</v>
      </c>
      <c r="CG23" s="231" t="str">
        <f t="shared" si="7"/>
        <v>NA</v>
      </c>
      <c r="CH23" s="231" t="str">
        <f t="shared" si="5"/>
        <v>NA</v>
      </c>
      <c r="CI23" s="231" t="str">
        <f t="shared" si="5"/>
        <v>NA</v>
      </c>
      <c r="CJ23" s="231" t="str">
        <f t="shared" si="5"/>
        <v>NA</v>
      </c>
      <c r="CK23" s="231" t="str">
        <f t="shared" si="5"/>
        <v>NA</v>
      </c>
      <c r="CL23" s="231" t="str">
        <f t="shared" si="5"/>
        <v>NA</v>
      </c>
      <c r="CM23" s="231" t="str">
        <f t="shared" si="5"/>
        <v>NA</v>
      </c>
      <c r="CN23" s="231" t="str">
        <f t="shared" si="5"/>
        <v>NA</v>
      </c>
      <c r="CO23" s="231" t="str">
        <f t="shared" si="5"/>
        <v>NA</v>
      </c>
      <c r="CP23" s="231" t="str">
        <f t="shared" si="5"/>
        <v>NA</v>
      </c>
      <c r="CQ23" s="252" t="s">
        <v>144</v>
      </c>
      <c r="CR23" s="231" t="str">
        <f t="shared" si="8"/>
        <v>NA</v>
      </c>
      <c r="CS23" s="231" t="str">
        <f t="shared" si="9"/>
        <v>NA</v>
      </c>
      <c r="CT23" s="231" t="str">
        <f t="shared" si="9"/>
        <v>NA</v>
      </c>
      <c r="CU23" s="231" t="str">
        <f t="shared" si="9"/>
        <v>NA</v>
      </c>
      <c r="CV23" s="231" t="str">
        <f t="shared" si="9"/>
        <v>NA</v>
      </c>
      <c r="CW23" s="231" t="str">
        <f t="shared" si="9"/>
        <v>NA</v>
      </c>
      <c r="CX23" s="231" t="str">
        <f t="shared" si="9"/>
        <v>NA</v>
      </c>
      <c r="CY23" s="231" t="str">
        <f t="shared" si="9"/>
        <v>NA</v>
      </c>
      <c r="CZ23" s="231" t="str">
        <f t="shared" si="9"/>
        <v>NA</v>
      </c>
      <c r="DA23" s="231" t="str">
        <f t="shared" si="9"/>
        <v>NA</v>
      </c>
    </row>
    <row r="24" spans="2:105" s="8" customFormat="1" ht="13.9" customHeight="1" thickBot="1">
      <c r="B24" s="385">
        <v>3</v>
      </c>
      <c r="C24" s="404" t="s">
        <v>152</v>
      </c>
      <c r="D24" s="405"/>
      <c r="E24" s="218" t="s">
        <v>153</v>
      </c>
      <c r="F24" s="218"/>
      <c r="G24" s="219"/>
      <c r="H24" s="25" t="s">
        <v>109</v>
      </c>
      <c r="I24" s="25" t="s">
        <v>109</v>
      </c>
      <c r="J24" s="25" t="s">
        <v>109</v>
      </c>
      <c r="K24" s="25" t="s">
        <v>109</v>
      </c>
      <c r="L24" s="25" t="s">
        <v>109</v>
      </c>
      <c r="M24" s="25" t="s">
        <v>109</v>
      </c>
      <c r="N24" s="25" t="s">
        <v>109</v>
      </c>
      <c r="O24" s="25" t="s">
        <v>109</v>
      </c>
      <c r="P24" s="25" t="s">
        <v>109</v>
      </c>
      <c r="Q24" s="25" t="s">
        <v>109</v>
      </c>
      <c r="R24" s="202" t="s">
        <v>109</v>
      </c>
      <c r="S24" s="1"/>
      <c r="T24" s="1"/>
      <c r="U24" s="1"/>
      <c r="V24" s="1"/>
      <c r="W24" s="1"/>
      <c r="X24" s="1"/>
      <c r="Y24" s="25" t="s">
        <v>109</v>
      </c>
      <c r="Z24" s="25" t="s">
        <v>109</v>
      </c>
      <c r="AA24" s="25" t="s">
        <v>109</v>
      </c>
      <c r="AB24" s="25" t="s">
        <v>109</v>
      </c>
      <c r="AC24" s="202" t="s">
        <v>109</v>
      </c>
      <c r="AD24" s="25" t="s">
        <v>109</v>
      </c>
      <c r="AE24" s="25" t="s">
        <v>109</v>
      </c>
      <c r="AF24" s="25" t="s">
        <v>109</v>
      </c>
      <c r="AG24" s="25" t="s">
        <v>109</v>
      </c>
      <c r="AH24" s="32" t="s">
        <v>109</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32" t="s">
        <v>154</v>
      </c>
      <c r="AX24" s="232" t="str">
        <f t="shared" si="1"/>
        <v>---</v>
      </c>
      <c r="AY24" s="232" t="e">
        <f>VALUE(IF(AX24="---","",VLOOKUP(AX24,List167835[],2,FALSE)))</f>
        <v>#VALUE!</v>
      </c>
      <c r="AZ24" s="232" t="str">
        <f t="shared" si="2"/>
        <v>---</v>
      </c>
      <c r="BA24" s="232" t="e">
        <f>VALUE(IF(AZ24="---","",VLOOKUP(AZ24,List167835[],2,FALSE)))</f>
        <v>#VALUE!</v>
      </c>
      <c r="BB24" s="232" t="str">
        <f t="shared" si="3"/>
        <v>---</v>
      </c>
      <c r="BC24" s="232" t="str">
        <f t="shared" si="4"/>
        <v>---</v>
      </c>
      <c r="BD24" s="1"/>
      <c r="BE24" s="1"/>
      <c r="BF24" s="1"/>
      <c r="BG24" s="1"/>
      <c r="BH24" s="1"/>
      <c r="BI24" s="232" t="s">
        <v>154</v>
      </c>
      <c r="BJ24" s="232" t="str">
        <f>IF(H24="---","",IF(H24="","",(VLOOKUP(H24,List167835[],2,FALSE))))</f>
        <v/>
      </c>
      <c r="BK24" s="232" t="str">
        <f>IF(I24="---","",IF(I24="","",(VLOOKUP(I24,List167835[],2,FALSE))))</f>
        <v/>
      </c>
      <c r="BL24" s="232" t="str">
        <f>IF(J24="---","",IF(J24="","",(VLOOKUP(J24,List167835[],2,FALSE))))</f>
        <v/>
      </c>
      <c r="BM24" s="232" t="str">
        <f>IF(K24="---","",IF(K24="","",(VLOOKUP(K24,List167835[],2,FALSE))))</f>
        <v/>
      </c>
      <c r="BN24" s="232" t="str">
        <f>IF(L24="---","",IF(L24="","",(VLOOKUP(L24,List167835[],2,FALSE))))</f>
        <v/>
      </c>
      <c r="BO24" s="232" t="str">
        <f>IF(M24="---","",IF(M24="","",(VLOOKUP(M24,List167835[],2,FALSE))))</f>
        <v/>
      </c>
      <c r="BP24" s="232" t="str">
        <f>IF(N24="---","",IF(N24="","",(VLOOKUP(N24,List167835[],2,FALSE))))</f>
        <v/>
      </c>
      <c r="BQ24" s="232" t="str">
        <f>IF(O24="---","",IF(O24="","",(VLOOKUP(O24,List167835[],2,FALSE))))</f>
        <v/>
      </c>
      <c r="BR24" s="232" t="str">
        <f>IF(P24="---","",IF(P24="","",(VLOOKUP(P24,List167835[],2,FALSE))))</f>
        <v/>
      </c>
      <c r="BS24" s="232" t="str">
        <f>IF(Q24="---","",IF(Q24="","",(VLOOKUP(Q24,List167835[],2,FALSE))))</f>
        <v/>
      </c>
      <c r="BT24" s="232" t="str">
        <f>IF(R24="---","",IF(R24="","",(VLOOKUP(R24,List167835[],2,FALSE))))</f>
        <v/>
      </c>
      <c r="BU24" s="252" t="s">
        <v>154</v>
      </c>
      <c r="BV24" s="232" t="str">
        <f>IF(Y24="---","",IF(Y24="","",VLOOKUP(Y24,List167835[],2,FALSE)))</f>
        <v/>
      </c>
      <c r="BW24" s="232" t="str">
        <f>IF(Z24="---","",IF(Z24="","",VLOOKUP(Z24,List167835[],2,FALSE)))</f>
        <v/>
      </c>
      <c r="BX24" s="232" t="str">
        <f>IF(AA24="---","",IF(AA24="","",VLOOKUP(AA24,List167835[],2,FALSE)))</f>
        <v/>
      </c>
      <c r="BY24" s="232" t="str">
        <f>IF(AB24="---","",IF(AB24="","",VLOOKUP(AB24,List167835[],2,FALSE)))</f>
        <v/>
      </c>
      <c r="BZ24" s="232" t="str">
        <f>IF(AC24="---","",IF(AC24="","",VLOOKUP(AC24,List167835[],2,FALSE)))</f>
        <v/>
      </c>
      <c r="CA24" s="232" t="str">
        <f>IF(AD24="---","",IF(AD24="","",VLOOKUP(AD24,List167835[],2,FALSE)))</f>
        <v/>
      </c>
      <c r="CB24" s="232" t="str">
        <f>IF(AE24="---","",IF(AE24="","",VLOOKUP(AE24,List167835[],2,FALSE)))</f>
        <v/>
      </c>
      <c r="CC24" s="232" t="str">
        <f>IF(AF24="---","",IF(AF24="","",VLOOKUP(AF24,List167835[],2,FALSE)))</f>
        <v/>
      </c>
      <c r="CD24" s="232" t="str">
        <f>IF(AG24="---","",IF(AG24="","",VLOOKUP(AG24,List167835[],2,FALSE)))</f>
        <v/>
      </c>
      <c r="CE24" s="232" t="str">
        <f>IF(AH24="---","",IF(AH24="","",VLOOKUP(AH24,List167835[],2,FALSE)))</f>
        <v/>
      </c>
      <c r="CF24" s="252" t="s">
        <v>154</v>
      </c>
      <c r="CG24" s="232" t="str">
        <f t="shared" si="7"/>
        <v>NA</v>
      </c>
      <c r="CH24" s="232" t="str">
        <f t="shared" si="5"/>
        <v>NA</v>
      </c>
      <c r="CI24" s="232" t="str">
        <f t="shared" si="5"/>
        <v>NA</v>
      </c>
      <c r="CJ24" s="232" t="str">
        <f t="shared" si="5"/>
        <v>NA</v>
      </c>
      <c r="CK24" s="232" t="str">
        <f t="shared" si="5"/>
        <v>NA</v>
      </c>
      <c r="CL24" s="232" t="str">
        <f t="shared" si="5"/>
        <v>NA</v>
      </c>
      <c r="CM24" s="232" t="str">
        <f t="shared" si="5"/>
        <v>NA</v>
      </c>
      <c r="CN24" s="232" t="str">
        <f t="shared" si="5"/>
        <v>NA</v>
      </c>
      <c r="CO24" s="232" t="str">
        <f t="shared" si="5"/>
        <v>NA</v>
      </c>
      <c r="CP24" s="232" t="str">
        <f t="shared" si="5"/>
        <v>NA</v>
      </c>
      <c r="CQ24" s="252" t="s">
        <v>154</v>
      </c>
      <c r="CR24" s="232" t="str">
        <f t="shared" si="8"/>
        <v>NA</v>
      </c>
      <c r="CS24" s="232" t="str">
        <f t="shared" si="9"/>
        <v>NA</v>
      </c>
      <c r="CT24" s="232" t="str">
        <f t="shared" si="9"/>
        <v>NA</v>
      </c>
      <c r="CU24" s="232" t="str">
        <f t="shared" si="9"/>
        <v>NA</v>
      </c>
      <c r="CV24" s="232" t="str">
        <f t="shared" si="9"/>
        <v>NA</v>
      </c>
      <c r="CW24" s="232" t="str">
        <f t="shared" si="9"/>
        <v>NA</v>
      </c>
      <c r="CX24" s="232" t="str">
        <f t="shared" si="9"/>
        <v>NA</v>
      </c>
      <c r="CY24" s="232" t="str">
        <f t="shared" si="9"/>
        <v>NA</v>
      </c>
      <c r="CZ24" s="232" t="str">
        <f t="shared" si="9"/>
        <v>NA</v>
      </c>
      <c r="DA24" s="232" t="str">
        <f t="shared" si="9"/>
        <v>NA</v>
      </c>
    </row>
    <row r="25" spans="2:105" s="8" customFormat="1" ht="13.9" customHeight="1" thickBot="1">
      <c r="B25" s="386"/>
      <c r="C25" s="406"/>
      <c r="D25" s="407"/>
      <c r="E25" s="218" t="s">
        <v>155</v>
      </c>
      <c r="F25" s="218"/>
      <c r="G25" s="219"/>
      <c r="H25" s="25" t="s">
        <v>109</v>
      </c>
      <c r="I25" s="25" t="s">
        <v>109</v>
      </c>
      <c r="J25" s="25" t="s">
        <v>109</v>
      </c>
      <c r="K25" s="25" t="s">
        <v>109</v>
      </c>
      <c r="L25" s="25" t="s">
        <v>109</v>
      </c>
      <c r="M25" s="25" t="s">
        <v>109</v>
      </c>
      <c r="N25" s="25" t="s">
        <v>109</v>
      </c>
      <c r="O25" s="25" t="s">
        <v>109</v>
      </c>
      <c r="P25" s="25" t="s">
        <v>109</v>
      </c>
      <c r="Q25" s="25" t="s">
        <v>109</v>
      </c>
      <c r="R25" s="202" t="s">
        <v>109</v>
      </c>
      <c r="S25" s="1"/>
      <c r="T25" s="1"/>
      <c r="U25" s="1"/>
      <c r="V25" s="1"/>
      <c r="W25" s="1"/>
      <c r="X25" s="1"/>
      <c r="Y25" s="25" t="s">
        <v>109</v>
      </c>
      <c r="Z25" s="25" t="s">
        <v>109</v>
      </c>
      <c r="AA25" s="25" t="s">
        <v>109</v>
      </c>
      <c r="AB25" s="25" t="s">
        <v>109</v>
      </c>
      <c r="AC25" s="202" t="s">
        <v>109</v>
      </c>
      <c r="AD25" s="25" t="s">
        <v>109</v>
      </c>
      <c r="AE25" s="25" t="s">
        <v>109</v>
      </c>
      <c r="AF25" s="25" t="s">
        <v>109</v>
      </c>
      <c r="AG25" s="25" t="s">
        <v>109</v>
      </c>
      <c r="AH25" s="32" t="s">
        <v>109</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32" t="s">
        <v>156</v>
      </c>
      <c r="AX25" s="232" t="str">
        <f t="shared" si="1"/>
        <v>---</v>
      </c>
      <c r="AY25" s="232" t="e">
        <f>VALUE(IF(AX25="---","",VLOOKUP(AX25,List167835[],2,FALSE)))</f>
        <v>#VALUE!</v>
      </c>
      <c r="AZ25" s="232" t="str">
        <f t="shared" si="2"/>
        <v>---</v>
      </c>
      <c r="BA25" s="232" t="e">
        <f>VALUE(IF(AZ25="---","",VLOOKUP(AZ25,List167835[],2,FALSE)))</f>
        <v>#VALUE!</v>
      </c>
      <c r="BB25" s="232" t="str">
        <f t="shared" si="3"/>
        <v>---</v>
      </c>
      <c r="BC25" s="232" t="str">
        <f t="shared" si="4"/>
        <v>---</v>
      </c>
      <c r="BD25" s="1"/>
      <c r="BE25" s="1"/>
      <c r="BF25" s="1"/>
      <c r="BG25" s="1"/>
      <c r="BH25" s="1"/>
      <c r="BI25" s="232" t="s">
        <v>156</v>
      </c>
      <c r="BJ25" s="232" t="str">
        <f>IF(H25="---","",IF(H25="","",(VLOOKUP(H25,List167835[],2,FALSE))))</f>
        <v/>
      </c>
      <c r="BK25" s="232" t="str">
        <f>IF(I25="---","",IF(I25="","",(VLOOKUP(I25,List167835[],2,FALSE))))</f>
        <v/>
      </c>
      <c r="BL25" s="232" t="str">
        <f>IF(J25="---","",IF(J25="","",(VLOOKUP(J25,List167835[],2,FALSE))))</f>
        <v/>
      </c>
      <c r="BM25" s="232" t="str">
        <f>IF(K25="---","",IF(K25="","",(VLOOKUP(K25,List167835[],2,FALSE))))</f>
        <v/>
      </c>
      <c r="BN25" s="232" t="str">
        <f>IF(L25="---","",IF(L25="","",(VLOOKUP(L25,List167835[],2,FALSE))))</f>
        <v/>
      </c>
      <c r="BO25" s="232" t="str">
        <f>IF(M25="---","",IF(M25="","",(VLOOKUP(M25,List167835[],2,FALSE))))</f>
        <v/>
      </c>
      <c r="BP25" s="232" t="str">
        <f>IF(N25="---","",IF(N25="","",(VLOOKUP(N25,List167835[],2,FALSE))))</f>
        <v/>
      </c>
      <c r="BQ25" s="232" t="str">
        <f>IF(O25="---","",IF(O25="","",(VLOOKUP(O25,List167835[],2,FALSE))))</f>
        <v/>
      </c>
      <c r="BR25" s="232" t="str">
        <f>IF(P25="---","",IF(P25="","",(VLOOKUP(P25,List167835[],2,FALSE))))</f>
        <v/>
      </c>
      <c r="BS25" s="232" t="str">
        <f>IF(Q25="---","",IF(Q25="","",(VLOOKUP(Q25,List167835[],2,FALSE))))</f>
        <v/>
      </c>
      <c r="BT25" s="232" t="str">
        <f>IF(R25="---","",IF(R25="","",(VLOOKUP(R25,List167835[],2,FALSE))))</f>
        <v/>
      </c>
      <c r="BU25" s="252" t="s">
        <v>156</v>
      </c>
      <c r="BV25" s="232" t="str">
        <f>IF(Y25="---","",IF(Y25="","",VLOOKUP(Y25,List167835[],2,FALSE)))</f>
        <v/>
      </c>
      <c r="BW25" s="232" t="str">
        <f>IF(Z25="---","",IF(Z25="","",VLOOKUP(Z25,List167835[],2,FALSE)))</f>
        <v/>
      </c>
      <c r="BX25" s="232" t="str">
        <f>IF(AA25="---","",IF(AA25="","",VLOOKUP(AA25,List167835[],2,FALSE)))</f>
        <v/>
      </c>
      <c r="BY25" s="232" t="str">
        <f>IF(AB25="---","",IF(AB25="","",VLOOKUP(AB25,List167835[],2,FALSE)))</f>
        <v/>
      </c>
      <c r="BZ25" s="232" t="str">
        <f>IF(AC25="---","",IF(AC25="","",VLOOKUP(AC25,List167835[],2,FALSE)))</f>
        <v/>
      </c>
      <c r="CA25" s="232" t="str">
        <f>IF(AD25="---","",IF(AD25="","",VLOOKUP(AD25,List167835[],2,FALSE)))</f>
        <v/>
      </c>
      <c r="CB25" s="232" t="str">
        <f>IF(AE25="---","",IF(AE25="","",VLOOKUP(AE25,List167835[],2,FALSE)))</f>
        <v/>
      </c>
      <c r="CC25" s="232" t="str">
        <f>IF(AF25="---","",IF(AF25="","",VLOOKUP(AF25,List167835[],2,FALSE)))</f>
        <v/>
      </c>
      <c r="CD25" s="232" t="str">
        <f>IF(AG25="---","",IF(AG25="","",VLOOKUP(AG25,List167835[],2,FALSE)))</f>
        <v/>
      </c>
      <c r="CE25" s="232" t="str">
        <f>IF(AH25="---","",IF(AH25="","",VLOOKUP(AH25,List167835[],2,FALSE)))</f>
        <v/>
      </c>
      <c r="CF25" s="252" t="s">
        <v>156</v>
      </c>
      <c r="CG25" s="232" t="str">
        <f t="shared" si="7"/>
        <v>NA</v>
      </c>
      <c r="CH25" s="232" t="str">
        <f t="shared" si="5"/>
        <v>NA</v>
      </c>
      <c r="CI25" s="232" t="str">
        <f t="shared" si="5"/>
        <v>NA</v>
      </c>
      <c r="CJ25" s="232" t="str">
        <f t="shared" si="5"/>
        <v>NA</v>
      </c>
      <c r="CK25" s="232" t="str">
        <f t="shared" si="5"/>
        <v>NA</v>
      </c>
      <c r="CL25" s="232" t="str">
        <f t="shared" si="5"/>
        <v>NA</v>
      </c>
      <c r="CM25" s="232" t="str">
        <f t="shared" si="5"/>
        <v>NA</v>
      </c>
      <c r="CN25" s="232" t="str">
        <f t="shared" si="5"/>
        <v>NA</v>
      </c>
      <c r="CO25" s="232" t="str">
        <f t="shared" si="5"/>
        <v>NA</v>
      </c>
      <c r="CP25" s="232" t="str">
        <f t="shared" si="5"/>
        <v>NA</v>
      </c>
      <c r="CQ25" s="252" t="s">
        <v>156</v>
      </c>
      <c r="CR25" s="232" t="str">
        <f t="shared" si="8"/>
        <v>NA</v>
      </c>
      <c r="CS25" s="232" t="str">
        <f t="shared" si="9"/>
        <v>NA</v>
      </c>
      <c r="CT25" s="232" t="str">
        <f t="shared" si="9"/>
        <v>NA</v>
      </c>
      <c r="CU25" s="232" t="str">
        <f t="shared" si="9"/>
        <v>NA</v>
      </c>
      <c r="CV25" s="232" t="str">
        <f t="shared" si="9"/>
        <v>NA</v>
      </c>
      <c r="CW25" s="232" t="str">
        <f t="shared" si="9"/>
        <v>NA</v>
      </c>
      <c r="CX25" s="232" t="str">
        <f t="shared" si="9"/>
        <v>NA</v>
      </c>
      <c r="CY25" s="232" t="str">
        <f t="shared" si="9"/>
        <v>NA</v>
      </c>
      <c r="CZ25" s="232" t="str">
        <f t="shared" si="9"/>
        <v>NA</v>
      </c>
      <c r="DA25" s="232" t="str">
        <f t="shared" si="9"/>
        <v>NA</v>
      </c>
    </row>
    <row r="26" spans="2:105" s="8" customFormat="1" ht="13.9" customHeight="1" thickBot="1">
      <c r="B26" s="386"/>
      <c r="C26" s="408"/>
      <c r="D26" s="409"/>
      <c r="E26" s="218" t="s">
        <v>157</v>
      </c>
      <c r="F26" s="218"/>
      <c r="G26" s="219"/>
      <c r="H26" s="25" t="s">
        <v>109</v>
      </c>
      <c r="I26" s="25" t="s">
        <v>109</v>
      </c>
      <c r="J26" s="25" t="s">
        <v>109</v>
      </c>
      <c r="K26" s="25" t="s">
        <v>109</v>
      </c>
      <c r="L26" s="25" t="s">
        <v>109</v>
      </c>
      <c r="M26" s="25" t="s">
        <v>109</v>
      </c>
      <c r="N26" s="25" t="s">
        <v>109</v>
      </c>
      <c r="O26" s="25" t="s">
        <v>109</v>
      </c>
      <c r="P26" s="25" t="s">
        <v>109</v>
      </c>
      <c r="Q26" s="25" t="s">
        <v>109</v>
      </c>
      <c r="R26" s="202" t="s">
        <v>109</v>
      </c>
      <c r="S26" s="1"/>
      <c r="T26" s="1"/>
      <c r="U26" s="1"/>
      <c r="V26" s="1"/>
      <c r="W26" s="1"/>
      <c r="X26" s="1"/>
      <c r="Y26" s="25" t="s">
        <v>109</v>
      </c>
      <c r="Z26" s="25" t="s">
        <v>109</v>
      </c>
      <c r="AA26" s="25" t="s">
        <v>109</v>
      </c>
      <c r="AB26" s="25" t="s">
        <v>109</v>
      </c>
      <c r="AC26" s="202" t="s">
        <v>109</v>
      </c>
      <c r="AD26" s="25" t="s">
        <v>109</v>
      </c>
      <c r="AE26" s="25" t="s">
        <v>109</v>
      </c>
      <c r="AF26" s="25" t="s">
        <v>109</v>
      </c>
      <c r="AG26" s="25" t="s">
        <v>109</v>
      </c>
      <c r="AH26" s="32" t="s">
        <v>109</v>
      </c>
      <c r="AK26" s="27" t="str">
        <f t="shared" si="0"/>
        <v/>
      </c>
      <c r="AL26" s="27" t="str">
        <f t="shared" si="0"/>
        <v/>
      </c>
      <c r="AM26" s="27" t="str">
        <f t="shared" si="0"/>
        <v/>
      </c>
      <c r="AN26" s="27" t="str">
        <f t="shared" si="0"/>
        <v/>
      </c>
      <c r="AO26" s="27" t="str">
        <f t="shared" si="0"/>
        <v/>
      </c>
      <c r="AP26" s="27" t="str">
        <f t="shared" si="0"/>
        <v/>
      </c>
      <c r="AQ26" s="27" t="str">
        <f t="shared" si="0"/>
        <v/>
      </c>
      <c r="AR26" s="27" t="str">
        <f t="shared" si="0"/>
        <v/>
      </c>
      <c r="AS26" s="27" t="str">
        <f t="shared" si="0"/>
        <v/>
      </c>
      <c r="AT26" s="27" t="str">
        <f t="shared" si="0"/>
        <v/>
      </c>
      <c r="AU26" s="1"/>
      <c r="AV26" s="28"/>
      <c r="AW26" s="232" t="s">
        <v>158</v>
      </c>
      <c r="AX26" s="232" t="str">
        <f t="shared" si="1"/>
        <v>---</v>
      </c>
      <c r="AY26" s="232" t="e">
        <f>VALUE(IF(AX26="---","",VLOOKUP(AX26,List167835[],2,FALSE)))</f>
        <v>#VALUE!</v>
      </c>
      <c r="AZ26" s="232" t="str">
        <f t="shared" si="2"/>
        <v>---</v>
      </c>
      <c r="BA26" s="232" t="e">
        <f>VALUE(IF(AZ26="---","",VLOOKUP(AZ26,List167835[],2,FALSE)))</f>
        <v>#VALUE!</v>
      </c>
      <c r="BB26" s="232" t="str">
        <f t="shared" si="3"/>
        <v>---</v>
      </c>
      <c r="BC26" s="232" t="str">
        <f t="shared" si="4"/>
        <v>---</v>
      </c>
      <c r="BD26" s="1"/>
      <c r="BE26" s="1"/>
      <c r="BF26" s="1"/>
      <c r="BG26" s="1"/>
      <c r="BH26" s="1"/>
      <c r="BI26" s="232" t="s">
        <v>158</v>
      </c>
      <c r="BJ26" s="232" t="str">
        <f>IF(H26="---","",IF(H26="","",(VLOOKUP(H26,List167835[],2,FALSE))))</f>
        <v/>
      </c>
      <c r="BK26" s="232" t="str">
        <f>IF(I26="---","",IF(I26="","",(VLOOKUP(I26,List167835[],2,FALSE))))</f>
        <v/>
      </c>
      <c r="BL26" s="232" t="str">
        <f>IF(J26="---","",IF(J26="","",(VLOOKUP(J26,List167835[],2,FALSE))))</f>
        <v/>
      </c>
      <c r="BM26" s="232" t="str">
        <f>IF(K26="---","",IF(K26="","",(VLOOKUP(K26,List167835[],2,FALSE))))</f>
        <v/>
      </c>
      <c r="BN26" s="232" t="str">
        <f>IF(L26="---","",IF(L26="","",(VLOOKUP(L26,List167835[],2,FALSE))))</f>
        <v/>
      </c>
      <c r="BO26" s="232" t="str">
        <f>IF(M26="---","",IF(M26="","",(VLOOKUP(M26,List167835[],2,FALSE))))</f>
        <v/>
      </c>
      <c r="BP26" s="232" t="str">
        <f>IF(N26="---","",IF(N26="","",(VLOOKUP(N26,List167835[],2,FALSE))))</f>
        <v/>
      </c>
      <c r="BQ26" s="232" t="str">
        <f>IF(O26="---","",IF(O26="","",(VLOOKUP(O26,List167835[],2,FALSE))))</f>
        <v/>
      </c>
      <c r="BR26" s="232" t="str">
        <f>IF(P26="---","",IF(P26="","",(VLOOKUP(P26,List167835[],2,FALSE))))</f>
        <v/>
      </c>
      <c r="BS26" s="232" t="str">
        <f>IF(Q26="---","",IF(Q26="","",(VLOOKUP(Q26,List167835[],2,FALSE))))</f>
        <v/>
      </c>
      <c r="BT26" s="232" t="str">
        <f>IF(R26="---","",IF(R26="","",(VLOOKUP(R26,List167835[],2,FALSE))))</f>
        <v/>
      </c>
      <c r="BU26" s="252" t="s">
        <v>158</v>
      </c>
      <c r="BV26" s="232" t="str">
        <f>IF(Y26="---","",IF(Y26="","",VLOOKUP(Y26,List167835[],2,FALSE)))</f>
        <v/>
      </c>
      <c r="BW26" s="232" t="str">
        <f>IF(Z26="---","",IF(Z26="","",VLOOKUP(Z26,List167835[],2,FALSE)))</f>
        <v/>
      </c>
      <c r="BX26" s="232" t="str">
        <f>IF(AA26="---","",IF(AA26="","",VLOOKUP(AA26,List167835[],2,FALSE)))</f>
        <v/>
      </c>
      <c r="BY26" s="232" t="str">
        <f>IF(AB26="---","",IF(AB26="","",VLOOKUP(AB26,List167835[],2,FALSE)))</f>
        <v/>
      </c>
      <c r="BZ26" s="232" t="str">
        <f>IF(AC26="---","",IF(AC26="","",VLOOKUP(AC26,List167835[],2,FALSE)))</f>
        <v/>
      </c>
      <c r="CA26" s="232" t="str">
        <f>IF(AD26="---","",IF(AD26="","",VLOOKUP(AD26,List167835[],2,FALSE)))</f>
        <v/>
      </c>
      <c r="CB26" s="232" t="str">
        <f>IF(AE26="---","",IF(AE26="","",VLOOKUP(AE26,List167835[],2,FALSE)))</f>
        <v/>
      </c>
      <c r="CC26" s="232" t="str">
        <f>IF(AF26="---","",IF(AF26="","",VLOOKUP(AF26,List167835[],2,FALSE)))</f>
        <v/>
      </c>
      <c r="CD26" s="232" t="str">
        <f>IF(AG26="---","",IF(AG26="","",VLOOKUP(AG26,List167835[],2,FALSE)))</f>
        <v/>
      </c>
      <c r="CE26" s="232" t="str">
        <f>IF(AH26="---","",IF(AH26="","",VLOOKUP(AH26,List167835[],2,FALSE)))</f>
        <v/>
      </c>
      <c r="CF26" s="252" t="s">
        <v>158</v>
      </c>
      <c r="CG26" s="232" t="str">
        <f t="shared" si="7"/>
        <v>NA</v>
      </c>
      <c r="CH26" s="232" t="str">
        <f t="shared" si="5"/>
        <v>NA</v>
      </c>
      <c r="CI26" s="232" t="str">
        <f t="shared" si="5"/>
        <v>NA</v>
      </c>
      <c r="CJ26" s="232" t="str">
        <f t="shared" si="5"/>
        <v>NA</v>
      </c>
      <c r="CK26" s="232" t="str">
        <f t="shared" si="5"/>
        <v>NA</v>
      </c>
      <c r="CL26" s="232" t="str">
        <f t="shared" si="5"/>
        <v>NA</v>
      </c>
      <c r="CM26" s="232" t="str">
        <f t="shared" si="5"/>
        <v>NA</v>
      </c>
      <c r="CN26" s="232" t="str">
        <f t="shared" si="5"/>
        <v>NA</v>
      </c>
      <c r="CO26" s="232" t="str">
        <f t="shared" si="5"/>
        <v>NA</v>
      </c>
      <c r="CP26" s="232" t="str">
        <f t="shared" si="5"/>
        <v>NA</v>
      </c>
      <c r="CQ26" s="252" t="s">
        <v>158</v>
      </c>
      <c r="CR26" s="232" t="str">
        <f t="shared" si="8"/>
        <v>NA</v>
      </c>
      <c r="CS26" s="232" t="str">
        <f t="shared" si="9"/>
        <v>NA</v>
      </c>
      <c r="CT26" s="232" t="str">
        <f t="shared" si="9"/>
        <v>NA</v>
      </c>
      <c r="CU26" s="232" t="str">
        <f t="shared" si="9"/>
        <v>NA</v>
      </c>
      <c r="CV26" s="232" t="str">
        <f t="shared" si="9"/>
        <v>NA</v>
      </c>
      <c r="CW26" s="232" t="str">
        <f t="shared" si="9"/>
        <v>NA</v>
      </c>
      <c r="CX26" s="232" t="str">
        <f t="shared" si="9"/>
        <v>NA</v>
      </c>
      <c r="CY26" s="232" t="str">
        <f t="shared" si="9"/>
        <v>NA</v>
      </c>
      <c r="CZ26" s="232" t="str">
        <f t="shared" si="9"/>
        <v>NA</v>
      </c>
      <c r="DA26" s="232" t="str">
        <f t="shared" si="9"/>
        <v>NA</v>
      </c>
    </row>
    <row r="27" spans="2:105" s="8" customFormat="1" ht="13.9" customHeight="1" thickBot="1">
      <c r="B27" s="386"/>
      <c r="C27" s="404" t="s">
        <v>159</v>
      </c>
      <c r="D27" s="405"/>
      <c r="E27" s="218" t="s">
        <v>231</v>
      </c>
      <c r="F27" s="218"/>
      <c r="G27" s="219"/>
      <c r="H27" s="25" t="s">
        <v>109</v>
      </c>
      <c r="I27" s="25" t="s">
        <v>109</v>
      </c>
      <c r="J27" s="25" t="s">
        <v>109</v>
      </c>
      <c r="K27" s="25" t="s">
        <v>109</v>
      </c>
      <c r="L27" s="25" t="s">
        <v>109</v>
      </c>
      <c r="M27" s="25" t="s">
        <v>109</v>
      </c>
      <c r="N27" s="25" t="s">
        <v>109</v>
      </c>
      <c r="O27" s="25" t="s">
        <v>109</v>
      </c>
      <c r="P27" s="25" t="s">
        <v>109</v>
      </c>
      <c r="Q27" s="25" t="s">
        <v>109</v>
      </c>
      <c r="R27" s="202" t="s">
        <v>109</v>
      </c>
      <c r="S27" s="1"/>
      <c r="T27" s="1"/>
      <c r="U27" s="1"/>
      <c r="V27" s="1"/>
      <c r="W27" s="1"/>
      <c r="X27" s="1"/>
      <c r="Y27" s="25" t="s">
        <v>109</v>
      </c>
      <c r="Z27" s="25" t="s">
        <v>109</v>
      </c>
      <c r="AA27" s="25" t="s">
        <v>109</v>
      </c>
      <c r="AB27" s="25" t="s">
        <v>109</v>
      </c>
      <c r="AC27" s="202" t="s">
        <v>109</v>
      </c>
      <c r="AD27" s="25" t="s">
        <v>109</v>
      </c>
      <c r="AE27" s="25" t="s">
        <v>109</v>
      </c>
      <c r="AF27" s="25" t="s">
        <v>109</v>
      </c>
      <c r="AG27" s="25" t="s">
        <v>109</v>
      </c>
      <c r="AH27" s="32" t="s">
        <v>109</v>
      </c>
      <c r="AK27" s="27" t="str">
        <f t="shared" si="0"/>
        <v/>
      </c>
      <c r="AL27" s="27" t="str">
        <f t="shared" si="0"/>
        <v/>
      </c>
      <c r="AM27" s="27" t="str">
        <f t="shared" si="0"/>
        <v/>
      </c>
      <c r="AN27" s="27" t="str">
        <f t="shared" si="0"/>
        <v/>
      </c>
      <c r="AO27" s="27" t="str">
        <f t="shared" si="0"/>
        <v/>
      </c>
      <c r="AP27" s="27" t="str">
        <f t="shared" si="0"/>
        <v/>
      </c>
      <c r="AQ27" s="27" t="str">
        <f t="shared" si="0"/>
        <v/>
      </c>
      <c r="AR27" s="27" t="str">
        <f t="shared" si="0"/>
        <v/>
      </c>
      <c r="AS27" s="27" t="str">
        <f t="shared" si="0"/>
        <v/>
      </c>
      <c r="AT27" s="27" t="str">
        <f t="shared" si="0"/>
        <v/>
      </c>
      <c r="AU27" s="1"/>
      <c r="AV27" s="28"/>
      <c r="AW27" s="232" t="s">
        <v>161</v>
      </c>
      <c r="AX27" s="232" t="str">
        <f t="shared" si="1"/>
        <v>---</v>
      </c>
      <c r="AY27" s="232" t="e">
        <f>VALUE(IF(AX27="---","",VLOOKUP(AX27,List167835[],2,FALSE)))</f>
        <v>#VALUE!</v>
      </c>
      <c r="AZ27" s="232" t="str">
        <f t="shared" si="2"/>
        <v>---</v>
      </c>
      <c r="BA27" s="232" t="e">
        <f>VALUE(IF(AZ27="---","",VLOOKUP(AZ27,List167835[],2,FALSE)))</f>
        <v>#VALUE!</v>
      </c>
      <c r="BB27" s="232" t="str">
        <f t="shared" si="3"/>
        <v>---</v>
      </c>
      <c r="BC27" s="232" t="str">
        <f t="shared" si="4"/>
        <v>---</v>
      </c>
      <c r="BD27" s="1"/>
      <c r="BE27" s="1"/>
      <c r="BF27" s="1"/>
      <c r="BG27" s="1"/>
      <c r="BH27" s="1"/>
      <c r="BI27" s="232" t="s">
        <v>161</v>
      </c>
      <c r="BJ27" s="232" t="str">
        <f>IF(H27="---","",IF(H27="","",(VLOOKUP(H27,List167835[],2,FALSE))))</f>
        <v/>
      </c>
      <c r="BK27" s="232" t="str">
        <f>IF(I27="---","",IF(I27="","",(VLOOKUP(I27,List167835[],2,FALSE))))</f>
        <v/>
      </c>
      <c r="BL27" s="232" t="str">
        <f>IF(J27="---","",IF(J27="","",(VLOOKUP(J27,List167835[],2,FALSE))))</f>
        <v/>
      </c>
      <c r="BM27" s="232" t="str">
        <f>IF(K27="---","",IF(K27="","",(VLOOKUP(K27,List167835[],2,FALSE))))</f>
        <v/>
      </c>
      <c r="BN27" s="232" t="str">
        <f>IF(L27="---","",IF(L27="","",(VLOOKUP(L27,List167835[],2,FALSE))))</f>
        <v/>
      </c>
      <c r="BO27" s="232" t="str">
        <f>IF(M27="---","",IF(M27="","",(VLOOKUP(M27,List167835[],2,FALSE))))</f>
        <v/>
      </c>
      <c r="BP27" s="232" t="str">
        <f>IF(N27="---","",IF(N27="","",(VLOOKUP(N27,List167835[],2,FALSE))))</f>
        <v/>
      </c>
      <c r="BQ27" s="232" t="str">
        <f>IF(O27="---","",IF(O27="","",(VLOOKUP(O27,List167835[],2,FALSE))))</f>
        <v/>
      </c>
      <c r="BR27" s="232" t="str">
        <f>IF(P27="---","",IF(P27="","",(VLOOKUP(P27,List167835[],2,FALSE))))</f>
        <v/>
      </c>
      <c r="BS27" s="232" t="str">
        <f>IF(Q27="---","",IF(Q27="","",(VLOOKUP(Q27,List167835[],2,FALSE))))</f>
        <v/>
      </c>
      <c r="BT27" s="232" t="str">
        <f>IF(R27="---","",IF(R27="","",(VLOOKUP(R27,List167835[],2,FALSE))))</f>
        <v/>
      </c>
      <c r="BU27" s="252" t="s">
        <v>161</v>
      </c>
      <c r="BV27" s="232" t="str">
        <f>IF(Y27="---","",IF(Y27="","",VLOOKUP(Y27,List167835[],2,FALSE)))</f>
        <v/>
      </c>
      <c r="BW27" s="232" t="str">
        <f>IF(Z27="---","",IF(Z27="","",VLOOKUP(Z27,List167835[],2,FALSE)))</f>
        <v/>
      </c>
      <c r="BX27" s="232" t="str">
        <f>IF(AA27="---","",IF(AA27="","",VLOOKUP(AA27,List167835[],2,FALSE)))</f>
        <v/>
      </c>
      <c r="BY27" s="232" t="str">
        <f>IF(AB27="---","",IF(AB27="","",VLOOKUP(AB27,List167835[],2,FALSE)))</f>
        <v/>
      </c>
      <c r="BZ27" s="232" t="str">
        <f>IF(AC27="---","",IF(AC27="","",VLOOKUP(AC27,List167835[],2,FALSE)))</f>
        <v/>
      </c>
      <c r="CA27" s="232" t="str">
        <f>IF(AD27="---","",IF(AD27="","",VLOOKUP(AD27,List167835[],2,FALSE)))</f>
        <v/>
      </c>
      <c r="CB27" s="232" t="str">
        <f>IF(AE27="---","",IF(AE27="","",VLOOKUP(AE27,List167835[],2,FALSE)))</f>
        <v/>
      </c>
      <c r="CC27" s="232" t="str">
        <f>IF(AF27="---","",IF(AF27="","",VLOOKUP(AF27,List167835[],2,FALSE)))</f>
        <v/>
      </c>
      <c r="CD27" s="232" t="str">
        <f>IF(AG27="---","",IF(AG27="","",VLOOKUP(AG27,List167835[],2,FALSE)))</f>
        <v/>
      </c>
      <c r="CE27" s="232" t="str">
        <f>IF(AH27="---","",IF(AH27="","",VLOOKUP(AH27,List167835[],2,FALSE)))</f>
        <v/>
      </c>
      <c r="CF27" s="252" t="s">
        <v>161</v>
      </c>
      <c r="CG27" s="232" t="str">
        <f t="shared" si="7"/>
        <v>NA</v>
      </c>
      <c r="CH27" s="232" t="str">
        <f t="shared" si="5"/>
        <v>NA</v>
      </c>
      <c r="CI27" s="232" t="str">
        <f t="shared" si="5"/>
        <v>NA</v>
      </c>
      <c r="CJ27" s="232" t="str">
        <f t="shared" si="5"/>
        <v>NA</v>
      </c>
      <c r="CK27" s="232" t="str">
        <f t="shared" si="5"/>
        <v>NA</v>
      </c>
      <c r="CL27" s="232" t="str">
        <f t="shared" si="5"/>
        <v>NA</v>
      </c>
      <c r="CM27" s="232" t="str">
        <f t="shared" si="5"/>
        <v>NA</v>
      </c>
      <c r="CN27" s="232" t="str">
        <f t="shared" si="5"/>
        <v>NA</v>
      </c>
      <c r="CO27" s="232" t="str">
        <f t="shared" si="5"/>
        <v>NA</v>
      </c>
      <c r="CP27" s="232" t="str">
        <f t="shared" si="5"/>
        <v>NA</v>
      </c>
      <c r="CQ27" s="252" t="s">
        <v>161</v>
      </c>
      <c r="CR27" s="232" t="str">
        <f t="shared" si="8"/>
        <v>NA</v>
      </c>
      <c r="CS27" s="232" t="str">
        <f t="shared" si="9"/>
        <v>NA</v>
      </c>
      <c r="CT27" s="232" t="str">
        <f t="shared" si="9"/>
        <v>NA</v>
      </c>
      <c r="CU27" s="232" t="str">
        <f t="shared" si="9"/>
        <v>NA</v>
      </c>
      <c r="CV27" s="232" t="str">
        <f t="shared" si="9"/>
        <v>NA</v>
      </c>
      <c r="CW27" s="232" t="str">
        <f t="shared" si="9"/>
        <v>NA</v>
      </c>
      <c r="CX27" s="232" t="str">
        <f t="shared" si="9"/>
        <v>NA</v>
      </c>
      <c r="CY27" s="232" t="str">
        <f t="shared" si="9"/>
        <v>NA</v>
      </c>
      <c r="CZ27" s="232" t="str">
        <f t="shared" si="9"/>
        <v>NA</v>
      </c>
      <c r="DA27" s="232" t="str">
        <f t="shared" si="9"/>
        <v>NA</v>
      </c>
    </row>
    <row r="28" spans="2:105" s="8" customFormat="1" ht="13.9" customHeight="1" thickBot="1">
      <c r="B28" s="386"/>
      <c r="C28" s="406"/>
      <c r="D28" s="407"/>
      <c r="E28" s="218" t="s">
        <v>232</v>
      </c>
      <c r="F28" s="218"/>
      <c r="G28" s="219"/>
      <c r="H28" s="25" t="s">
        <v>109</v>
      </c>
      <c r="I28" s="25" t="s">
        <v>109</v>
      </c>
      <c r="J28" s="25" t="s">
        <v>109</v>
      </c>
      <c r="K28" s="25" t="s">
        <v>109</v>
      </c>
      <c r="L28" s="25" t="s">
        <v>109</v>
      </c>
      <c r="M28" s="25" t="s">
        <v>109</v>
      </c>
      <c r="N28" s="25" t="s">
        <v>109</v>
      </c>
      <c r="O28" s="25" t="s">
        <v>109</v>
      </c>
      <c r="P28" s="25" t="s">
        <v>109</v>
      </c>
      <c r="Q28" s="25" t="s">
        <v>109</v>
      </c>
      <c r="R28" s="202" t="s">
        <v>109</v>
      </c>
      <c r="S28" s="1"/>
      <c r="T28" s="1"/>
      <c r="U28" s="1"/>
      <c r="V28" s="1"/>
      <c r="W28" s="1"/>
      <c r="X28" s="1"/>
      <c r="Y28" s="25" t="s">
        <v>109</v>
      </c>
      <c r="Z28" s="25" t="s">
        <v>109</v>
      </c>
      <c r="AA28" s="25" t="s">
        <v>109</v>
      </c>
      <c r="AB28" s="25" t="s">
        <v>109</v>
      </c>
      <c r="AC28" s="202" t="s">
        <v>109</v>
      </c>
      <c r="AD28" s="25" t="s">
        <v>109</v>
      </c>
      <c r="AE28" s="25" t="s">
        <v>109</v>
      </c>
      <c r="AF28" s="25" t="s">
        <v>109</v>
      </c>
      <c r="AG28" s="25" t="s">
        <v>109</v>
      </c>
      <c r="AH28" s="32" t="s">
        <v>109</v>
      </c>
      <c r="AK28" s="27" t="str">
        <f t="shared" si="0"/>
        <v/>
      </c>
      <c r="AL28" s="27" t="str">
        <f t="shared" si="0"/>
        <v/>
      </c>
      <c r="AM28" s="27" t="str">
        <f t="shared" si="0"/>
        <v/>
      </c>
      <c r="AN28" s="27" t="str">
        <f t="shared" si="0"/>
        <v/>
      </c>
      <c r="AO28" s="27" t="str">
        <f t="shared" si="0"/>
        <v/>
      </c>
      <c r="AP28" s="27" t="str">
        <f t="shared" ref="AP28:AT30" si="10">IFERROR(IF(N28="---","",IF(AD28="---","No Target Set",IF(CA28=BP28,"On Target",IF(CA28&gt;BP28,"Behind",IF(CA28&lt;BP28,"On Target"))))),"")</f>
        <v/>
      </c>
      <c r="AQ28" s="27" t="str">
        <f t="shared" si="10"/>
        <v/>
      </c>
      <c r="AR28" s="27" t="str">
        <f t="shared" si="10"/>
        <v/>
      </c>
      <c r="AS28" s="27" t="str">
        <f t="shared" si="10"/>
        <v/>
      </c>
      <c r="AT28" s="27" t="str">
        <f t="shared" si="10"/>
        <v/>
      </c>
      <c r="AU28" s="1"/>
      <c r="AV28" s="28"/>
      <c r="AW28" s="232" t="s">
        <v>163</v>
      </c>
      <c r="AX28" s="232" t="str">
        <f t="shared" si="1"/>
        <v>---</v>
      </c>
      <c r="AY28" s="232" t="e">
        <f>VALUE(IF(AX28="---","",VLOOKUP(AX28,List167835[],2,FALSE)))</f>
        <v>#VALUE!</v>
      </c>
      <c r="AZ28" s="232" t="str">
        <f t="shared" si="2"/>
        <v>---</v>
      </c>
      <c r="BA28" s="232" t="e">
        <f>VALUE(IF(AZ28="---","",VLOOKUP(AZ28,List167835[],2,FALSE)))</f>
        <v>#VALUE!</v>
      </c>
      <c r="BB28" s="232" t="str">
        <f t="shared" si="3"/>
        <v>---</v>
      </c>
      <c r="BC28" s="232" t="str">
        <f t="shared" si="4"/>
        <v>---</v>
      </c>
      <c r="BD28" s="1"/>
      <c r="BE28" s="1"/>
      <c r="BF28" s="1"/>
      <c r="BG28" s="1"/>
      <c r="BH28" s="1"/>
      <c r="BI28" s="232" t="s">
        <v>163</v>
      </c>
      <c r="BJ28" s="232" t="str">
        <f>IF(H28="---","",IF(H28="","",(VLOOKUP(H28,List167835[],2,FALSE))))</f>
        <v/>
      </c>
      <c r="BK28" s="232" t="str">
        <f>IF(I28="---","",IF(I28="","",(VLOOKUP(I28,List167835[],2,FALSE))))</f>
        <v/>
      </c>
      <c r="BL28" s="232" t="str">
        <f>IF(J28="---","",IF(J28="","",(VLOOKUP(J28,List167835[],2,FALSE))))</f>
        <v/>
      </c>
      <c r="BM28" s="232" t="str">
        <f>IF(K28="---","",IF(K28="","",(VLOOKUP(K28,List167835[],2,FALSE))))</f>
        <v/>
      </c>
      <c r="BN28" s="232" t="str">
        <f>IF(L28="---","",IF(L28="","",(VLOOKUP(L28,List167835[],2,FALSE))))</f>
        <v/>
      </c>
      <c r="BO28" s="232" t="str">
        <f>IF(M28="---","",IF(M28="","",(VLOOKUP(M28,List167835[],2,FALSE))))</f>
        <v/>
      </c>
      <c r="BP28" s="232" t="str">
        <f>IF(N28="---","",IF(N28="","",(VLOOKUP(N28,List167835[],2,FALSE))))</f>
        <v/>
      </c>
      <c r="BQ28" s="232" t="str">
        <f>IF(O28="---","",IF(O28="","",(VLOOKUP(O28,List167835[],2,FALSE))))</f>
        <v/>
      </c>
      <c r="BR28" s="232" t="str">
        <f>IF(P28="---","",IF(P28="","",(VLOOKUP(P28,List167835[],2,FALSE))))</f>
        <v/>
      </c>
      <c r="BS28" s="232" t="str">
        <f>IF(Q28="---","",IF(Q28="","",(VLOOKUP(Q28,List167835[],2,FALSE))))</f>
        <v/>
      </c>
      <c r="BT28" s="232" t="str">
        <f>IF(R28="---","",IF(R28="","",(VLOOKUP(R28,List167835[],2,FALSE))))</f>
        <v/>
      </c>
      <c r="BU28" s="252" t="s">
        <v>163</v>
      </c>
      <c r="BV28" s="232" t="str">
        <f>IF(Y28="---","",IF(Y28="","",VLOOKUP(Y28,List167835[],2,FALSE)))</f>
        <v/>
      </c>
      <c r="BW28" s="232" t="str">
        <f>IF(Z28="---","",IF(Z28="","",VLOOKUP(Z28,List167835[],2,FALSE)))</f>
        <v/>
      </c>
      <c r="BX28" s="232" t="str">
        <f>IF(AA28="---","",IF(AA28="","",VLOOKUP(AA28,List167835[],2,FALSE)))</f>
        <v/>
      </c>
      <c r="BY28" s="232" t="str">
        <f>IF(AB28="---","",IF(AB28="","",VLOOKUP(AB28,List167835[],2,FALSE)))</f>
        <v/>
      </c>
      <c r="BZ28" s="232" t="str">
        <f>IF(AC28="---","",IF(AC28="","",VLOOKUP(AC28,List167835[],2,FALSE)))</f>
        <v/>
      </c>
      <c r="CA28" s="232" t="str">
        <f>IF(AD28="---","",IF(AD28="","",VLOOKUP(AD28,List167835[],2,FALSE)))</f>
        <v/>
      </c>
      <c r="CB28" s="232" t="str">
        <f>IF(AE28="---","",IF(AE28="","",VLOOKUP(AE28,List167835[],2,FALSE)))</f>
        <v/>
      </c>
      <c r="CC28" s="232" t="str">
        <f>IF(AF28="---","",IF(AF28="","",VLOOKUP(AF28,List167835[],2,FALSE)))</f>
        <v/>
      </c>
      <c r="CD28" s="232" t="str">
        <f>IF(AG28="---","",IF(AG28="","",VLOOKUP(AG28,List167835[],2,FALSE)))</f>
        <v/>
      </c>
      <c r="CE28" s="232" t="str">
        <f>IF(AH28="---","",IF(AH28="","",VLOOKUP(AH28,List167835[],2,FALSE)))</f>
        <v/>
      </c>
      <c r="CF28" s="252" t="s">
        <v>163</v>
      </c>
      <c r="CG28" s="232" t="str">
        <f t="shared" si="7"/>
        <v>NA</v>
      </c>
      <c r="CH28" s="232" t="str">
        <f t="shared" si="5"/>
        <v>NA</v>
      </c>
      <c r="CI28" s="232" t="str">
        <f t="shared" si="5"/>
        <v>NA</v>
      </c>
      <c r="CJ28" s="232" t="str">
        <f t="shared" si="5"/>
        <v>NA</v>
      </c>
      <c r="CK28" s="232" t="str">
        <f t="shared" si="5"/>
        <v>NA</v>
      </c>
      <c r="CL28" s="232" t="str">
        <f t="shared" si="5"/>
        <v>NA</v>
      </c>
      <c r="CM28" s="232" t="str">
        <f t="shared" si="5"/>
        <v>NA</v>
      </c>
      <c r="CN28" s="232" t="str">
        <f t="shared" si="5"/>
        <v>NA</v>
      </c>
      <c r="CO28" s="232" t="str">
        <f t="shared" si="5"/>
        <v>NA</v>
      </c>
      <c r="CP28" s="232" t="str">
        <f t="shared" si="5"/>
        <v>NA</v>
      </c>
      <c r="CQ28" s="252" t="s">
        <v>163</v>
      </c>
      <c r="CR28" s="232" t="str">
        <f t="shared" si="8"/>
        <v>NA</v>
      </c>
      <c r="CS28" s="232" t="str">
        <f t="shared" si="9"/>
        <v>NA</v>
      </c>
      <c r="CT28" s="232" t="str">
        <f t="shared" si="9"/>
        <v>NA</v>
      </c>
      <c r="CU28" s="232" t="str">
        <f t="shared" si="9"/>
        <v>NA</v>
      </c>
      <c r="CV28" s="232" t="str">
        <f t="shared" si="9"/>
        <v>NA</v>
      </c>
      <c r="CW28" s="232" t="str">
        <f t="shared" si="9"/>
        <v>NA</v>
      </c>
      <c r="CX28" s="232" t="str">
        <f t="shared" si="9"/>
        <v>NA</v>
      </c>
      <c r="CY28" s="232" t="str">
        <f t="shared" si="9"/>
        <v>NA</v>
      </c>
      <c r="CZ28" s="232" t="str">
        <f t="shared" si="9"/>
        <v>NA</v>
      </c>
      <c r="DA28" s="232" t="str">
        <f t="shared" si="9"/>
        <v>NA</v>
      </c>
    </row>
    <row r="29" spans="2:105" s="8" customFormat="1" ht="13.9" customHeight="1" thickBot="1">
      <c r="B29" s="386"/>
      <c r="C29" s="406"/>
      <c r="D29" s="407"/>
      <c r="E29" s="218" t="s">
        <v>164</v>
      </c>
      <c r="F29" s="218"/>
      <c r="G29" s="219"/>
      <c r="H29" s="25" t="s">
        <v>109</v>
      </c>
      <c r="I29" s="25" t="s">
        <v>109</v>
      </c>
      <c r="J29" s="25" t="s">
        <v>109</v>
      </c>
      <c r="K29" s="25" t="s">
        <v>109</v>
      </c>
      <c r="L29" s="25" t="s">
        <v>109</v>
      </c>
      <c r="M29" s="25" t="s">
        <v>109</v>
      </c>
      <c r="N29" s="25" t="s">
        <v>109</v>
      </c>
      <c r="O29" s="25" t="s">
        <v>109</v>
      </c>
      <c r="P29" s="25" t="s">
        <v>109</v>
      </c>
      <c r="Q29" s="25" t="s">
        <v>109</v>
      </c>
      <c r="R29" s="202" t="s">
        <v>109</v>
      </c>
      <c r="S29" s="1"/>
      <c r="T29" s="1"/>
      <c r="U29" s="1"/>
      <c r="V29" s="1"/>
      <c r="W29" s="1"/>
      <c r="X29" s="1"/>
      <c r="Y29" s="25" t="s">
        <v>109</v>
      </c>
      <c r="Z29" s="25" t="s">
        <v>109</v>
      </c>
      <c r="AA29" s="25" t="s">
        <v>109</v>
      </c>
      <c r="AB29" s="25" t="s">
        <v>109</v>
      </c>
      <c r="AC29" s="202" t="s">
        <v>109</v>
      </c>
      <c r="AD29" s="25" t="s">
        <v>109</v>
      </c>
      <c r="AE29" s="25" t="s">
        <v>109</v>
      </c>
      <c r="AF29" s="25" t="s">
        <v>109</v>
      </c>
      <c r="AG29" s="25" t="s">
        <v>109</v>
      </c>
      <c r="AH29" s="32" t="s">
        <v>109</v>
      </c>
      <c r="AK29" s="27" t="str">
        <f t="shared" ref="AK29:AO30" si="11">IFERROR(IF(I29="---","",IF(Y29="---","No Target Set",IF(BV29=BK29,"On Target",IF(BV29&gt;BK29,"Behind",IF(BV29&lt;BK29,"On Target"))))),"")</f>
        <v/>
      </c>
      <c r="AL29" s="27" t="str">
        <f t="shared" si="11"/>
        <v/>
      </c>
      <c r="AM29" s="27" t="str">
        <f t="shared" si="11"/>
        <v/>
      </c>
      <c r="AN29" s="27" t="str">
        <f t="shared" si="11"/>
        <v/>
      </c>
      <c r="AO29" s="27" t="str">
        <f t="shared" si="11"/>
        <v/>
      </c>
      <c r="AP29" s="27" t="str">
        <f t="shared" si="10"/>
        <v/>
      </c>
      <c r="AQ29" s="27" t="str">
        <f t="shared" si="10"/>
        <v/>
      </c>
      <c r="AR29" s="27" t="str">
        <f t="shared" si="10"/>
        <v/>
      </c>
      <c r="AS29" s="27" t="str">
        <f t="shared" si="10"/>
        <v/>
      </c>
      <c r="AT29" s="27" t="str">
        <f t="shared" si="10"/>
        <v/>
      </c>
      <c r="AU29" s="1"/>
      <c r="AV29" s="28"/>
      <c r="AW29" s="232" t="s">
        <v>165</v>
      </c>
      <c r="AX29" s="232" t="str">
        <f t="shared" si="1"/>
        <v>---</v>
      </c>
      <c r="AY29" s="232" t="e">
        <f>VALUE(IF(AX29="---","",VLOOKUP(AX29,List167835[],2,FALSE)))</f>
        <v>#VALUE!</v>
      </c>
      <c r="AZ29" s="232" t="str">
        <f t="shared" si="2"/>
        <v>---</v>
      </c>
      <c r="BA29" s="232" t="e">
        <f>VALUE(IF(AZ29="---","",VLOOKUP(AZ29,List167835[],2,FALSE)))</f>
        <v>#VALUE!</v>
      </c>
      <c r="BB29" s="232" t="str">
        <f t="shared" si="3"/>
        <v>---</v>
      </c>
      <c r="BC29" s="232" t="str">
        <f t="shared" si="4"/>
        <v>---</v>
      </c>
      <c r="BD29" s="1"/>
      <c r="BE29" s="1"/>
      <c r="BF29" s="1"/>
      <c r="BG29" s="1"/>
      <c r="BH29" s="1"/>
      <c r="BI29" s="232" t="s">
        <v>165</v>
      </c>
      <c r="BJ29" s="232" t="str">
        <f>IF(H29="---","",IF(H29="","",(VLOOKUP(H29,List167835[],2,FALSE))))</f>
        <v/>
      </c>
      <c r="BK29" s="232" t="str">
        <f>IF(I29="---","",IF(I29="","",(VLOOKUP(I29,List167835[],2,FALSE))))</f>
        <v/>
      </c>
      <c r="BL29" s="232" t="str">
        <f>IF(J29="---","",IF(J29="","",(VLOOKUP(J29,List167835[],2,FALSE))))</f>
        <v/>
      </c>
      <c r="BM29" s="232" t="str">
        <f>IF(K29="---","",IF(K29="","",(VLOOKUP(K29,List167835[],2,FALSE))))</f>
        <v/>
      </c>
      <c r="BN29" s="232" t="str">
        <f>IF(L29="---","",IF(L29="","",(VLOOKUP(L29,List167835[],2,FALSE))))</f>
        <v/>
      </c>
      <c r="BO29" s="232" t="str">
        <f>IF(M29="---","",IF(M29="","",(VLOOKUP(M29,List167835[],2,FALSE))))</f>
        <v/>
      </c>
      <c r="BP29" s="232" t="str">
        <f>IF(N29="---","",IF(N29="","",(VLOOKUP(N29,List167835[],2,FALSE))))</f>
        <v/>
      </c>
      <c r="BQ29" s="232" t="str">
        <f>IF(O29="---","",IF(O29="","",(VLOOKUP(O29,List167835[],2,FALSE))))</f>
        <v/>
      </c>
      <c r="BR29" s="232" t="str">
        <f>IF(P29="---","",IF(P29="","",(VLOOKUP(P29,List167835[],2,FALSE))))</f>
        <v/>
      </c>
      <c r="BS29" s="232" t="str">
        <f>IF(Q29="---","",IF(Q29="","",(VLOOKUP(Q29,List167835[],2,FALSE))))</f>
        <v/>
      </c>
      <c r="BT29" s="232" t="str">
        <f>IF(R29="---","",IF(R29="","",(VLOOKUP(R29,List167835[],2,FALSE))))</f>
        <v/>
      </c>
      <c r="BU29" s="252" t="s">
        <v>165</v>
      </c>
      <c r="BV29" s="232" t="str">
        <f>IF(Y29="---","",IF(Y29="","",VLOOKUP(Y29,List167835[],2,FALSE)))</f>
        <v/>
      </c>
      <c r="BW29" s="232" t="str">
        <f>IF(Z29="---","",IF(Z29="","",VLOOKUP(Z29,List167835[],2,FALSE)))</f>
        <v/>
      </c>
      <c r="BX29" s="232" t="str">
        <f>IF(AA29="---","",IF(AA29="","",VLOOKUP(AA29,List167835[],2,FALSE)))</f>
        <v/>
      </c>
      <c r="BY29" s="232" t="str">
        <f>IF(AB29="---","",IF(AB29="","",VLOOKUP(AB29,List167835[],2,FALSE)))</f>
        <v/>
      </c>
      <c r="BZ29" s="232" t="str">
        <f>IF(AC29="---","",IF(AC29="","",VLOOKUP(AC29,List167835[],2,FALSE)))</f>
        <v/>
      </c>
      <c r="CA29" s="232" t="str">
        <f>IF(AD29="---","",IF(AD29="","",VLOOKUP(AD29,List167835[],2,FALSE)))</f>
        <v/>
      </c>
      <c r="CB29" s="232" t="str">
        <f>IF(AE29="---","",IF(AE29="","",VLOOKUP(AE29,List167835[],2,FALSE)))</f>
        <v/>
      </c>
      <c r="CC29" s="232" t="str">
        <f>IF(AF29="---","",IF(AF29="","",VLOOKUP(AF29,List167835[],2,FALSE)))</f>
        <v/>
      </c>
      <c r="CD29" s="232" t="str">
        <f>IF(AG29="---","",IF(AG29="","",VLOOKUP(AG29,List167835[],2,FALSE)))</f>
        <v/>
      </c>
      <c r="CE29" s="232" t="str">
        <f>IF(AH29="---","",IF(AH29="","",VLOOKUP(AH29,List167835[],2,FALSE)))</f>
        <v/>
      </c>
      <c r="CF29" s="252" t="s">
        <v>165</v>
      </c>
      <c r="CG29" s="232" t="str">
        <f t="shared" si="7"/>
        <v>NA</v>
      </c>
      <c r="CH29" s="232" t="str">
        <f t="shared" si="5"/>
        <v>NA</v>
      </c>
      <c r="CI29" s="232" t="str">
        <f t="shared" si="5"/>
        <v>NA</v>
      </c>
      <c r="CJ29" s="232" t="str">
        <f t="shared" si="5"/>
        <v>NA</v>
      </c>
      <c r="CK29" s="232" t="str">
        <f t="shared" si="5"/>
        <v>NA</v>
      </c>
      <c r="CL29" s="232" t="str">
        <f t="shared" si="5"/>
        <v>NA</v>
      </c>
      <c r="CM29" s="232" t="str">
        <f t="shared" si="5"/>
        <v>NA</v>
      </c>
      <c r="CN29" s="232" t="str">
        <f t="shared" si="5"/>
        <v>NA</v>
      </c>
      <c r="CO29" s="232" t="str">
        <f t="shared" si="5"/>
        <v>NA</v>
      </c>
      <c r="CP29" s="232" t="str">
        <f t="shared" si="5"/>
        <v>NA</v>
      </c>
      <c r="CQ29" s="252" t="s">
        <v>165</v>
      </c>
      <c r="CR29" s="232" t="str">
        <f t="shared" si="8"/>
        <v>NA</v>
      </c>
      <c r="CS29" s="232" t="str">
        <f t="shared" si="9"/>
        <v>NA</v>
      </c>
      <c r="CT29" s="232" t="str">
        <f t="shared" si="9"/>
        <v>NA</v>
      </c>
      <c r="CU29" s="232" t="str">
        <f t="shared" si="9"/>
        <v>NA</v>
      </c>
      <c r="CV29" s="232" t="str">
        <f t="shared" si="9"/>
        <v>NA</v>
      </c>
      <c r="CW29" s="232" t="str">
        <f t="shared" si="9"/>
        <v>NA</v>
      </c>
      <c r="CX29" s="232" t="str">
        <f t="shared" si="9"/>
        <v>NA</v>
      </c>
      <c r="CY29" s="232" t="str">
        <f t="shared" si="9"/>
        <v>NA</v>
      </c>
      <c r="CZ29" s="232" t="str">
        <f t="shared" si="9"/>
        <v>NA</v>
      </c>
      <c r="DA29" s="232" t="str">
        <f t="shared" si="9"/>
        <v>NA</v>
      </c>
    </row>
    <row r="30" spans="2:105" s="8" customFormat="1" ht="13.9" customHeight="1" thickBot="1">
      <c r="B30" s="387"/>
      <c r="C30" s="408"/>
      <c r="D30" s="409"/>
      <c r="E30" s="218" t="s">
        <v>273</v>
      </c>
      <c r="F30" s="218"/>
      <c r="G30" s="219"/>
      <c r="H30" s="203" t="s">
        <v>109</v>
      </c>
      <c r="I30" s="203" t="s">
        <v>109</v>
      </c>
      <c r="J30" s="203" t="s">
        <v>109</v>
      </c>
      <c r="K30" s="203" t="s">
        <v>109</v>
      </c>
      <c r="L30" s="36" t="s">
        <v>109</v>
      </c>
      <c r="M30" s="36" t="s">
        <v>109</v>
      </c>
      <c r="N30" s="36" t="s">
        <v>109</v>
      </c>
      <c r="O30" s="36" t="s">
        <v>109</v>
      </c>
      <c r="P30" s="36" t="s">
        <v>109</v>
      </c>
      <c r="Q30" s="36" t="s">
        <v>109</v>
      </c>
      <c r="R30" s="203" t="s">
        <v>109</v>
      </c>
      <c r="S30" s="1"/>
      <c r="T30" s="1"/>
      <c r="U30" s="1"/>
      <c r="V30" s="1"/>
      <c r="W30" s="1"/>
      <c r="X30" s="1"/>
      <c r="Y30" s="203" t="s">
        <v>109</v>
      </c>
      <c r="Z30" s="203" t="s">
        <v>109</v>
      </c>
      <c r="AA30" s="203" t="s">
        <v>109</v>
      </c>
      <c r="AB30" s="203" t="s">
        <v>109</v>
      </c>
      <c r="AC30" s="203" t="s">
        <v>109</v>
      </c>
      <c r="AD30" s="25" t="s">
        <v>109</v>
      </c>
      <c r="AE30" s="25" t="s">
        <v>109</v>
      </c>
      <c r="AF30" s="25" t="s">
        <v>109</v>
      </c>
      <c r="AG30" s="25" t="s">
        <v>109</v>
      </c>
      <c r="AH30" s="164" t="s">
        <v>109</v>
      </c>
      <c r="AK30" s="27" t="str">
        <f t="shared" si="11"/>
        <v/>
      </c>
      <c r="AL30" s="27" t="str">
        <f t="shared" si="11"/>
        <v/>
      </c>
      <c r="AM30" s="27" t="str">
        <f t="shared" si="11"/>
        <v/>
      </c>
      <c r="AN30" s="27" t="str">
        <f t="shared" si="11"/>
        <v/>
      </c>
      <c r="AO30" s="27" t="str">
        <f t="shared" si="11"/>
        <v/>
      </c>
      <c r="AP30" s="27" t="str">
        <f t="shared" si="10"/>
        <v/>
      </c>
      <c r="AQ30" s="27" t="str">
        <f t="shared" si="10"/>
        <v/>
      </c>
      <c r="AR30" s="27" t="str">
        <f t="shared" si="10"/>
        <v/>
      </c>
      <c r="AS30" s="27" t="str">
        <f t="shared" si="10"/>
        <v/>
      </c>
      <c r="AT30" s="27" t="str">
        <f t="shared" si="10"/>
        <v/>
      </c>
      <c r="AU30" s="1"/>
      <c r="AV30" s="28"/>
      <c r="AW30" s="232" t="s">
        <v>167</v>
      </c>
      <c r="AX30" s="232" t="str">
        <f t="shared" si="1"/>
        <v>---</v>
      </c>
      <c r="AY30" s="232" t="e">
        <f>VALUE(IF(AX30="---","",VLOOKUP(AX30,List167835[],2,FALSE)))</f>
        <v>#VALUE!</v>
      </c>
      <c r="AZ30" s="232" t="str">
        <f t="shared" si="2"/>
        <v>---</v>
      </c>
      <c r="BA30" s="232" t="e">
        <f>VALUE(IF(AZ30="---","",VLOOKUP(AZ30,List167835[],2,FALSE)))</f>
        <v>#VALUE!</v>
      </c>
      <c r="BB30" s="232" t="str">
        <f t="shared" si="3"/>
        <v>---</v>
      </c>
      <c r="BC30" s="232" t="str">
        <f t="shared" si="4"/>
        <v>---</v>
      </c>
      <c r="BD30" s="1"/>
      <c r="BE30" s="1"/>
      <c r="BF30" s="1"/>
      <c r="BG30" s="1"/>
      <c r="BH30" s="1"/>
      <c r="BI30" s="232" t="s">
        <v>167</v>
      </c>
      <c r="BJ30" s="232" t="str">
        <f>IF(H30="---","",IF(H30="","",(VLOOKUP(H30,List167835[],2,FALSE))))</f>
        <v/>
      </c>
      <c r="BK30" s="232" t="str">
        <f>IF(I30="---","",IF(I30="","",(VLOOKUP(I30,List167835[],2,FALSE))))</f>
        <v/>
      </c>
      <c r="BL30" s="232" t="str">
        <f>IF(J30="---","",IF(J30="","",(VLOOKUP(J30,List167835[],2,FALSE))))</f>
        <v/>
      </c>
      <c r="BM30" s="232" t="str">
        <f>IF(K30="---","",IF(K30="","",(VLOOKUP(K30,List167835[],2,FALSE))))</f>
        <v/>
      </c>
      <c r="BN30" s="232" t="str">
        <f>IF(L30="---","",IF(L30="","",(VLOOKUP(L30,List167835[],2,FALSE))))</f>
        <v/>
      </c>
      <c r="BO30" s="232" t="str">
        <f>IF(M30="---","",IF(M30="","",(VLOOKUP(M30,List167835[],2,FALSE))))</f>
        <v/>
      </c>
      <c r="BP30" s="232" t="str">
        <f>IF(N30="---","",IF(N30="","",(VLOOKUP(N30,List167835[],2,FALSE))))</f>
        <v/>
      </c>
      <c r="BQ30" s="232" t="str">
        <f>IF(O30="---","",IF(O30="","",(VLOOKUP(O30,List167835[],2,FALSE))))</f>
        <v/>
      </c>
      <c r="BR30" s="232" t="str">
        <f>IF(P30="---","",IF(P30="","",(VLOOKUP(P30,List167835[],2,FALSE))))</f>
        <v/>
      </c>
      <c r="BS30" s="232" t="str">
        <f>IF(Q30="---","",IF(Q30="","",(VLOOKUP(Q30,List167835[],2,FALSE))))</f>
        <v/>
      </c>
      <c r="BT30" s="232" t="str">
        <f>IF(R30="---","",IF(R30="","",(VLOOKUP(R30,List167835[],2,FALSE))))</f>
        <v/>
      </c>
      <c r="BU30" s="252" t="s">
        <v>167</v>
      </c>
      <c r="BV30" s="232" t="str">
        <f>IF(Y30="---","",IF(Y30="","",VLOOKUP(Y30,List167835[],2,FALSE)))</f>
        <v/>
      </c>
      <c r="BW30" s="232" t="str">
        <f>IF(Z30="---","",IF(Z30="","",VLOOKUP(Z30,List167835[],2,FALSE)))</f>
        <v/>
      </c>
      <c r="BX30" s="232" t="str">
        <f>IF(AA30="---","",IF(AA30="","",VLOOKUP(AA30,List167835[],2,FALSE)))</f>
        <v/>
      </c>
      <c r="BY30" s="232" t="str">
        <f>IF(AB30="---","",IF(AB30="","",VLOOKUP(AB30,List167835[],2,FALSE)))</f>
        <v/>
      </c>
      <c r="BZ30" s="232" t="str">
        <f>IF(AC30="---","",IF(AC30="","",VLOOKUP(AC30,List167835[],2,FALSE)))</f>
        <v/>
      </c>
      <c r="CA30" s="232" t="str">
        <f>IF(AD30="---","",IF(AD30="","",VLOOKUP(AD30,List167835[],2,FALSE)))</f>
        <v/>
      </c>
      <c r="CB30" s="232" t="str">
        <f>IF(AE30="---","",IF(AE30="","",VLOOKUP(AE30,List167835[],2,FALSE)))</f>
        <v/>
      </c>
      <c r="CC30" s="232" t="str">
        <f>IF(AF30="---","",IF(AF30="","",VLOOKUP(AF30,List167835[],2,FALSE)))</f>
        <v/>
      </c>
      <c r="CD30" s="232" t="str">
        <f>IF(AG30="---","",IF(AG30="","",VLOOKUP(AG30,List167835[],2,FALSE)))</f>
        <v/>
      </c>
      <c r="CE30" s="232" t="str">
        <f>IF(AH30="---","",IF(AH30="","",VLOOKUP(AH30,List167835[],2,FALSE)))</f>
        <v/>
      </c>
      <c r="CF30" s="252" t="s">
        <v>167</v>
      </c>
      <c r="CG30" s="232" t="str">
        <f t="shared" si="7"/>
        <v>NA</v>
      </c>
      <c r="CH30" s="232" t="str">
        <f t="shared" si="5"/>
        <v>NA</v>
      </c>
      <c r="CI30" s="232" t="str">
        <f t="shared" si="5"/>
        <v>NA</v>
      </c>
      <c r="CJ30" s="232" t="str">
        <f t="shared" si="5"/>
        <v>NA</v>
      </c>
      <c r="CK30" s="232" t="str">
        <f t="shared" si="5"/>
        <v>NA</v>
      </c>
      <c r="CL30" s="232" t="str">
        <f t="shared" si="5"/>
        <v>NA</v>
      </c>
      <c r="CM30" s="232" t="str">
        <f t="shared" si="5"/>
        <v>NA</v>
      </c>
      <c r="CN30" s="232" t="str">
        <f t="shared" si="5"/>
        <v>NA</v>
      </c>
      <c r="CO30" s="232" t="str">
        <f t="shared" si="5"/>
        <v>NA</v>
      </c>
      <c r="CP30" s="232" t="str">
        <f t="shared" si="5"/>
        <v>NA</v>
      </c>
      <c r="CQ30" s="252" t="s">
        <v>167</v>
      </c>
      <c r="CR30" s="232" t="str">
        <f t="shared" si="9"/>
        <v>NA</v>
      </c>
      <c r="CS30" s="232" t="str">
        <f t="shared" si="9"/>
        <v>NA</v>
      </c>
      <c r="CT30" s="232" t="str">
        <f t="shared" si="9"/>
        <v>NA</v>
      </c>
      <c r="CU30" s="232" t="str">
        <f t="shared" si="9"/>
        <v>NA</v>
      </c>
      <c r="CV30" s="232" t="str">
        <f t="shared" si="9"/>
        <v>NA</v>
      </c>
      <c r="CW30" s="232" t="str">
        <f t="shared" si="9"/>
        <v>NA</v>
      </c>
      <c r="CX30" s="232" t="str">
        <f t="shared" si="9"/>
        <v>NA</v>
      </c>
      <c r="CY30" s="232" t="str">
        <f t="shared" si="9"/>
        <v>NA</v>
      </c>
      <c r="CZ30" s="232" t="str">
        <f t="shared" si="9"/>
        <v>NA</v>
      </c>
      <c r="DA30" s="232" t="str">
        <f t="shared" si="9"/>
        <v>NA</v>
      </c>
    </row>
    <row r="31" spans="2:105" s="8" customFormat="1" ht="13.9" customHeight="1" thickBot="1">
      <c r="B31" s="410" t="s">
        <v>168</v>
      </c>
      <c r="C31" s="411"/>
      <c r="D31" s="411"/>
      <c r="E31" s="411"/>
      <c r="F31" s="411"/>
      <c r="G31" s="412"/>
      <c r="H31" s="204" t="str">
        <f>IF(COUNTIF(Year0Range,BE5)+COUNTIF(Year0Range,BE4)+COUNTIF(Year0Range,"*60")&gt;0,COUNTIF(Year0Range,BE4),"")</f>
        <v/>
      </c>
      <c r="I31" s="204" t="str">
        <f>IF(COUNTIF(Year1Range,BE4)+COUNTIF(Year1Range,BE5)+COUNTIF(Year1Range,"*60")&gt;0,COUNTIF(Year1Range,BE4),"")</f>
        <v/>
      </c>
      <c r="J31" s="204" t="str">
        <f>IF(COUNTIF(Year2Range,BE4)+COUNTIF(Year2Range,BE5)+COUNTIF(Year2Range,"*60")&gt;0,COUNTIF(Year2Range,BE4),"")</f>
        <v/>
      </c>
      <c r="K31" s="204" t="str">
        <f>IF(COUNTIF(Year3Range,BE4)+COUNTIF(Year3Range,BE5)+COUNTIF(Year3Range,"*60")&gt;0,COUNTIF(Year3Range,BE4),"")</f>
        <v/>
      </c>
      <c r="L31" s="204" t="str">
        <f>IF(COUNTIF(Year4Range,BE4)+COUNTIF(Year4Range,BE5)+COUNTIF(Year4Range,"*60")&gt;0,COUNTIF(Year4Range,BE4),"")</f>
        <v/>
      </c>
      <c r="M31" s="204" t="str">
        <f>IF(COUNTIF(Year5Range,BE4)+COUNTIF(Year5Range,BE5)+COUNTIF(Year5Range,"*60")&gt;0,COUNTIF(Year5Range,BE4),"")</f>
        <v/>
      </c>
      <c r="N31" s="204" t="str">
        <f>IF(COUNTIF(Year6Range,BE4)+COUNTIF(Year6Range,BE5)+COUNTIF(Year6Range,"*60")&gt;0,COUNTIF(Year6Range,BE4),"")</f>
        <v/>
      </c>
      <c r="O31" s="204" t="str">
        <f>IF(COUNTIF(Year7Range,BE4)+COUNTIF(Year7Range,BE5)+COUNTIF(Year7Range,"*60")&gt;0,COUNTIF(Year7Range,BE4),"")</f>
        <v/>
      </c>
      <c r="P31" s="204" t="str">
        <f>IF(COUNTIF(Year8Range,BE4)+COUNTIF(Year8Range,BE5)+COUNTIF(Year8Range,"*60")&gt;0,COUNTIF(Year8Range,BE4),"")</f>
        <v/>
      </c>
      <c r="Q31" s="204" t="str">
        <f>IF(COUNTIF(Year9Range,BE4)+COUNTIF(Year9Range,BE5)+COUNTIF(Year9Range,"*60")&gt;0,COUNTIF(Year9Range,BE4),"")</f>
        <v/>
      </c>
      <c r="R31" s="204" t="str">
        <f>IF(COUNTIF(Year10Range,BE4)+COUNTIF(Year10Range,BE5)+COUNTIF(Year10Range,"*60")&gt;0,COUNTIF(Year10Range,BE4),"")</f>
        <v/>
      </c>
      <c r="S31" s="1"/>
      <c r="T31" s="1"/>
      <c r="U31" s="1"/>
      <c r="V31" s="1"/>
      <c r="W31" s="1"/>
      <c r="X31" s="1"/>
      <c r="Y31" s="204" t="str">
        <f>IF(COUNTIF(Year1Expected,BE5)+COUNTIF(Year1Expected,BE4)+COUNTIF(Year1Expected,"*60")&gt;0,COUNTIF(Year1Expected,$BE$4),"")</f>
        <v/>
      </c>
      <c r="Z31" s="204" t="str">
        <f>IF(COUNTIF(Year2Expected,$BE$5)+COUNTIF(Year2Expected,$BE$4)+COUNTIF(Year2Expected,"*60")&gt;0,COUNTIF(Year2Expected,$BE$4),"")</f>
        <v/>
      </c>
      <c r="AA31" s="204" t="str">
        <f>IF(COUNTIF(Year3Expected,BE5)+COUNTIF(Year3Expected,BE4)+COUNTIF(Year3Expected,"*60")&gt;0,COUNTIF(Year3Expected,$BE$4),"")</f>
        <v/>
      </c>
      <c r="AB31" s="204" t="str">
        <f>IF(COUNTIF(Year4Expected,BE5)+COUNTIF(Year4Expected,BE4)+COUNTIF(Year4Expected,"*60")&gt;0,COUNTIF(Year4Expected,$BE$4),"")</f>
        <v/>
      </c>
      <c r="AC31" s="204" t="str">
        <f>IF(COUNTIF(Year5Expected,BE5)+COUNTIF(Year5Expected,BE4)+COUNTIF(Year5Expected,"*60")&gt;0,COUNTIF(Year5Expected,$BE$4),"")</f>
        <v/>
      </c>
      <c r="AD31" s="204" t="str">
        <f>IF(COUNTIF(Year6Expected,BE5)+COUNTIF(Year6Expected,BE4)+COUNTIF(Year6Expected,"*60")&gt;0,COUNTIF(Year6Expected,$BE$4),"")</f>
        <v/>
      </c>
      <c r="AE31" s="204" t="str">
        <f>IF(COUNTIF(Year7Expected,BE5)+COUNTIF(Year7Expected,BE4)+COUNTIF(Year7Expected,"*60")&gt;0,COUNTIF(Year7Expected,$BE$4),"")</f>
        <v/>
      </c>
      <c r="AF31" s="204" t="str">
        <f>IF(COUNTIF(Year8Expected,BE5)+COUNTIF(Year8Expected,BE4)+COUNTIF(Year8Expected,"*60")&gt;0,COUNTIF(Year8Expected,$BE$4),"")</f>
        <v/>
      </c>
      <c r="AG31" s="204" t="str">
        <f>IF(COUNTIF(Year9Expected,BE5)+COUNTIF(Year9Expected,BE4)+COUNTIF(Year9Expected,"*60")&gt;0,COUNTIF(Year9Expected,$BE$4),"")</f>
        <v/>
      </c>
      <c r="AH31" s="204" t="str">
        <f>IF(COUNTIF(Year10Expected,BE5)+COUNTIF(Year10Expected,BE4)+COUNTIF(Year10Expected,"*60")&gt;0,COUNTIF(Year10Expected,$BE$4),"")</f>
        <v/>
      </c>
      <c r="AK31" s="1"/>
      <c r="AL31" s="1"/>
      <c r="AM31" s="1"/>
      <c r="AN31" s="1"/>
      <c r="AO31" s="1"/>
      <c r="AP31" s="1"/>
      <c r="AQ31" s="1"/>
      <c r="AR31" s="1"/>
      <c r="AS31" s="1"/>
      <c r="AT31" s="1"/>
      <c r="AU31" s="1"/>
      <c r="AV31" s="1"/>
      <c r="AW31" s="1"/>
      <c r="AX31" s="1" t="e">
        <f>LOOKUP(2,1/(H34:R34&lt;&gt;""),H$2:R$2)</f>
        <v>#N/A</v>
      </c>
      <c r="AY31" s="1"/>
      <c r="AZ31" s="1" t="e">
        <f>AX31</f>
        <v>#N/A</v>
      </c>
      <c r="BA31" s="1"/>
      <c r="BB31" s="1"/>
      <c r="BC31" s="1"/>
      <c r="BD31" s="1"/>
      <c r="BE31" s="1"/>
      <c r="BF31" s="1"/>
      <c r="BG31" s="1"/>
      <c r="BH31" s="1"/>
      <c r="BI31" s="233" t="s">
        <v>169</v>
      </c>
      <c r="BJ31" s="234">
        <f t="shared" ref="BJ31:BT31" si="12">COUNTIF(BJ3:BJ30,1)</f>
        <v>0</v>
      </c>
      <c r="BK31" s="234">
        <f t="shared" si="12"/>
        <v>0</v>
      </c>
      <c r="BL31" s="234">
        <f t="shared" si="12"/>
        <v>0</v>
      </c>
      <c r="BM31" s="234">
        <f t="shared" si="12"/>
        <v>0</v>
      </c>
      <c r="BN31" s="234">
        <f t="shared" si="12"/>
        <v>0</v>
      </c>
      <c r="BO31" s="234">
        <f t="shared" si="12"/>
        <v>0</v>
      </c>
      <c r="BP31" s="234">
        <f t="shared" si="12"/>
        <v>0</v>
      </c>
      <c r="BQ31" s="234">
        <f t="shared" si="12"/>
        <v>0</v>
      </c>
      <c r="BR31" s="234">
        <f t="shared" si="12"/>
        <v>0</v>
      </c>
      <c r="BS31" s="234">
        <f t="shared" si="12"/>
        <v>0</v>
      </c>
      <c r="BT31" s="234">
        <f t="shared" si="12"/>
        <v>0</v>
      </c>
      <c r="BU31" s="233" t="s">
        <v>169</v>
      </c>
      <c r="BV31" s="235">
        <f t="shared" ref="BV31:CE31" si="13">COUNTIF(BV3:BV30,1)</f>
        <v>0</v>
      </c>
      <c r="BW31" s="235">
        <f t="shared" si="13"/>
        <v>0</v>
      </c>
      <c r="BX31" s="235">
        <f t="shared" si="13"/>
        <v>0</v>
      </c>
      <c r="BY31" s="235">
        <f t="shared" si="13"/>
        <v>0</v>
      </c>
      <c r="BZ31" s="235">
        <f t="shared" si="13"/>
        <v>0</v>
      </c>
      <c r="CA31" s="235">
        <f t="shared" si="13"/>
        <v>0</v>
      </c>
      <c r="CB31" s="235">
        <f t="shared" si="13"/>
        <v>0</v>
      </c>
      <c r="CC31" s="235">
        <f t="shared" si="13"/>
        <v>0</v>
      </c>
      <c r="CD31" s="235">
        <f t="shared" si="13"/>
        <v>0</v>
      </c>
      <c r="CE31" s="235">
        <f t="shared" si="13"/>
        <v>0</v>
      </c>
      <c r="CF31" s="244" t="s">
        <v>274</v>
      </c>
      <c r="CG31" s="30">
        <f>COUNTIF(CG3:CG30,1.1)+COUNTIF(CG3:CG30,1)</f>
        <v>0</v>
      </c>
      <c r="CH31" s="30">
        <f>COUNTIF(CH3:CH30,1.1)+COUNTIF(CH3:CH30,1)</f>
        <v>0</v>
      </c>
      <c r="CI31" s="30">
        <f t="shared" ref="CI31:CP31" si="14">COUNTIF(CI3:CI30,1.1)+COUNTIF(CI3:CI30,1)</f>
        <v>0</v>
      </c>
      <c r="CJ31" s="30">
        <f t="shared" si="14"/>
        <v>0</v>
      </c>
      <c r="CK31" s="30">
        <f t="shared" si="14"/>
        <v>0</v>
      </c>
      <c r="CL31" s="30">
        <f t="shared" si="14"/>
        <v>0</v>
      </c>
      <c r="CM31" s="30">
        <f t="shared" si="14"/>
        <v>0</v>
      </c>
      <c r="CN31" s="30">
        <f t="shared" si="14"/>
        <v>0</v>
      </c>
      <c r="CO31" s="30">
        <f t="shared" si="14"/>
        <v>0</v>
      </c>
      <c r="CP31" s="30">
        <f t="shared" si="14"/>
        <v>0</v>
      </c>
      <c r="CQ31" s="236" t="s">
        <v>275</v>
      </c>
      <c r="CR31" s="237">
        <f>COUNTIF(CR3:CR30,"Achieved")</f>
        <v>0</v>
      </c>
      <c r="CS31" s="237">
        <f t="shared" ref="CS31:DA31" si="15">COUNTIF(CS3:CS30,"Achieved")</f>
        <v>0</v>
      </c>
      <c r="CT31" s="237">
        <f t="shared" si="15"/>
        <v>0</v>
      </c>
      <c r="CU31" s="237">
        <f t="shared" si="15"/>
        <v>0</v>
      </c>
      <c r="CV31" s="237">
        <f t="shared" si="15"/>
        <v>0</v>
      </c>
      <c r="CW31" s="237">
        <f t="shared" si="15"/>
        <v>0</v>
      </c>
      <c r="CX31" s="237">
        <f t="shared" si="15"/>
        <v>0</v>
      </c>
      <c r="CY31" s="237">
        <f>COUNTIF(CY3:CY30,"Achieved")</f>
        <v>0</v>
      </c>
      <c r="CZ31" s="237">
        <f t="shared" si="15"/>
        <v>0</v>
      </c>
      <c r="DA31" s="237">
        <f t="shared" si="15"/>
        <v>0</v>
      </c>
    </row>
    <row r="32" spans="2:105" s="8" customFormat="1" ht="13.9" customHeight="1" thickBot="1">
      <c r="B32" s="410" t="s">
        <v>170</v>
      </c>
      <c r="C32" s="411"/>
      <c r="D32" s="411"/>
      <c r="E32" s="411"/>
      <c r="F32" s="411"/>
      <c r="G32" s="412"/>
      <c r="H32" s="204" t="str">
        <f>IF(COUNTIF(Year0Range,BE5)+COUNTIF(Year0Range,BE4)+COUNTIF(Year0Range,"*60")&gt;0,COUNTIF(Year0Range,BE5),"")</f>
        <v/>
      </c>
      <c r="I32" s="205" t="str">
        <f>IF(COUNTIF(Year1Range,BE4)+COUNTIF(Year1Range,BE5)+COUNTIF(Year1Range,"*60")&gt;0,COUNTIF(Year1Range,BE5),"")</f>
        <v/>
      </c>
      <c r="J32" s="205" t="str">
        <f>IF(COUNTIF(Year2Range,BE5)+COUNTIF(Year2Range,BE4)+COUNTIF(Year2Range,"*60")&gt;0,COUNTIF(Year2Range,BE5),"")</f>
        <v/>
      </c>
      <c r="K32" s="205" t="str">
        <f>IF(COUNTIF(Year3Range,BE4)+COUNTIF(Year3Range,BE5)+COUNTIF(Year3Range,"*60")&gt;0,COUNTIF(Year3Range,BE5),"")</f>
        <v/>
      </c>
      <c r="L32" s="205" t="str">
        <f>IF(COUNTIF(Year4Range,BE4)+COUNTIF(Year4Range,BE5)+COUNTIF(Year4Range,"*60")&gt;0,COUNTIF(Year4Range,BE5),"")</f>
        <v/>
      </c>
      <c r="M32" s="205" t="str">
        <f>IF(COUNTIF(Year5Range,BE5)+COUNTIF(Year5Range,BE4)+COUNTIF(Year5Range,"*60")&gt;0,COUNTIF(Year5Range,BE5),"")</f>
        <v/>
      </c>
      <c r="N32" s="205" t="str">
        <f>IF(COUNTIF(Year6Range,BE4)+COUNTIF(Year6Range,BE5)+COUNTIF(Year6Range,"*60")&gt;0,COUNTIF(Year6Range,BE5),"")</f>
        <v/>
      </c>
      <c r="O32" s="205" t="str">
        <f>IF(COUNTIF(Year7Range,BE4)+COUNTIF(Year7Range,BE5)+COUNTIF(Year7Range,"*60")&gt;0,COUNTIF(Year7Range,BE5),"")</f>
        <v/>
      </c>
      <c r="P32" s="205" t="str">
        <f>IF(COUNTIF(Year8Range,BE4)+COUNTIF(Year8Range,BE5)+COUNTIF(Year8Range,"*60")&gt;0,COUNTIF(Year8Range,BE5),"")</f>
        <v/>
      </c>
      <c r="Q32" s="205" t="str">
        <f>IF(COUNTIF(Year9Range,BE4)+COUNTIF(Year9Range,BE5)+COUNTIF(Year9Range,"*60")&gt;0,COUNTIF(Year9Range,BE5),"")</f>
        <v/>
      </c>
      <c r="R32" s="205" t="str">
        <f>IF(COUNTIF(Year10Range,BE5)+COUNTIF(Year10Range,BE5)+COUNTIF(Year10Range,"*60")&gt;0,COUNTIF(Year10Range,BE5),"")</f>
        <v/>
      </c>
      <c r="S32" s="1"/>
      <c r="T32" s="1"/>
      <c r="U32" s="1"/>
      <c r="V32" s="1"/>
      <c r="W32" s="1"/>
      <c r="X32" s="1"/>
      <c r="Y32" s="204" t="str">
        <f>IF(COUNTIF(Year1Expected,BE5)+COUNTIF(Year1Expected,BE4)+COUNTIF(Year1Expected,"*60")&gt;0,COUNTIF(Year1Expected,$BE$5),"")</f>
        <v/>
      </c>
      <c r="Z32" s="204" t="str">
        <f>IF(COUNTIF(Year2Expected,$BE$5)+COUNTIF(Year2Expected,$BE$4)+COUNTIF(Year2Expected,"*60")&gt;0,COUNTIF(Year2Expected,$BE$5),"")</f>
        <v/>
      </c>
      <c r="AA32" s="204" t="str">
        <f>IF(COUNTIF(Year3Expected,BE5)+COUNTIF(Year3Expected,BE4)+COUNTIF(Year3Expected,"*60")&gt;0,COUNTIF(Year3Expected,$BE$5),"")</f>
        <v/>
      </c>
      <c r="AB32" s="204" t="str">
        <f>IF(COUNTIF(Year4Expected,BE5)+COUNTIF(Year4Expected,BE4)+COUNTIF(Year4Expected,"*60")&gt;0,COUNTIF(Year4Expected,$BE$5),"")</f>
        <v/>
      </c>
      <c r="AC32" s="204" t="str">
        <f>IF(COUNTIF(Year5Expected,BE5)+COUNTIF(Year5Expected,BE4)+COUNTIF(Year5Expected,"*60")&gt;0,COUNTIF(Year5Expected,$BE$5),"")</f>
        <v/>
      </c>
      <c r="AD32" s="204" t="str">
        <f>IF(COUNTIF(Year6Expected,BE5)+COUNTIF(Year6Expected,BE4)+COUNTIF(Year6Expected,"*60")&gt;0,COUNTIF(Year6Expected,$BE$5),"")</f>
        <v/>
      </c>
      <c r="AE32" s="204" t="str">
        <f>IF(COUNTIF(Year7Expected,BE5)+COUNTIF(Year7Expected,BE4)+COUNTIF(Year7Expected,"*60")&gt;0,COUNTIF(Year7Expected,$BE$5),"")</f>
        <v/>
      </c>
      <c r="AF32" s="204" t="str">
        <f>IF(COUNTIF(Year8Expected,BE5)+COUNTIF(Year8Expected,BE4)+COUNTIF(Year8Expected,"*60")&gt;0,COUNTIF(Year8Expected,$BE$5),"")</f>
        <v/>
      </c>
      <c r="AG32" s="204" t="str">
        <f>IF(COUNTIF(Year9Expected,BE5)+COUNTIF(Year9Expected,BE4)+COUNTIF(Year9Expected,"*60")&gt;0,COUNTIF(Year9Expected,$BE$5),"")</f>
        <v/>
      </c>
      <c r="AH32" s="204" t="str">
        <f>IF(COUNTIF(Year10Expected,BE5)+COUNTIF(Year10Expected,BE4)+COUNTIF(Year10Expected,"*60")&gt;0,COUNTIF(Year10Expected,$BE$5),"")</f>
        <v/>
      </c>
      <c r="AK32" s="1"/>
      <c r="AL32" s="1"/>
      <c r="AM32" s="1"/>
      <c r="AN32" s="1"/>
      <c r="AO32" s="1"/>
      <c r="AP32" s="1"/>
      <c r="AQ32" s="1"/>
      <c r="AR32" s="1"/>
      <c r="AS32" s="1"/>
      <c r="AT32" s="1"/>
      <c r="AU32" s="1"/>
      <c r="AV32" s="1"/>
      <c r="AW32" s="1"/>
      <c r="AX32" s="1"/>
      <c r="AY32" s="1"/>
      <c r="AZ32" s="1"/>
      <c r="BA32" s="1"/>
      <c r="BB32" s="1"/>
      <c r="BC32" s="1"/>
      <c r="BD32" s="1"/>
      <c r="BE32" s="1"/>
      <c r="BF32" s="1"/>
      <c r="BG32" s="1"/>
      <c r="BH32" s="1"/>
      <c r="BI32" s="233" t="s">
        <v>171</v>
      </c>
      <c r="BJ32" s="234">
        <f t="shared" ref="BJ32:BT32" si="16">COUNTIF(BJ3:BJ30,0.5)</f>
        <v>0</v>
      </c>
      <c r="BK32" s="234">
        <f t="shared" si="16"/>
        <v>0</v>
      </c>
      <c r="BL32" s="234">
        <f t="shared" si="16"/>
        <v>0</v>
      </c>
      <c r="BM32" s="234">
        <f t="shared" si="16"/>
        <v>0</v>
      </c>
      <c r="BN32" s="234">
        <f t="shared" si="16"/>
        <v>0</v>
      </c>
      <c r="BO32" s="234">
        <f t="shared" si="16"/>
        <v>0</v>
      </c>
      <c r="BP32" s="234">
        <f t="shared" si="16"/>
        <v>0</v>
      </c>
      <c r="BQ32" s="234">
        <f t="shared" si="16"/>
        <v>0</v>
      </c>
      <c r="BR32" s="234">
        <f t="shared" si="16"/>
        <v>0</v>
      </c>
      <c r="BS32" s="234">
        <f t="shared" si="16"/>
        <v>0</v>
      </c>
      <c r="BT32" s="234">
        <f t="shared" si="16"/>
        <v>0</v>
      </c>
      <c r="BU32" s="233" t="s">
        <v>171</v>
      </c>
      <c r="BV32" s="235">
        <f t="shared" ref="BV32:CE32" si="17">COUNTIF(BV3:BV30,0.5)</f>
        <v>0</v>
      </c>
      <c r="BW32" s="235">
        <f t="shared" si="17"/>
        <v>0</v>
      </c>
      <c r="BX32" s="235">
        <f t="shared" si="17"/>
        <v>0</v>
      </c>
      <c r="BY32" s="235">
        <f t="shared" si="17"/>
        <v>0</v>
      </c>
      <c r="BZ32" s="235">
        <f t="shared" si="17"/>
        <v>0</v>
      </c>
      <c r="CA32" s="235">
        <f t="shared" si="17"/>
        <v>0</v>
      </c>
      <c r="CB32" s="235">
        <f t="shared" si="17"/>
        <v>0</v>
      </c>
      <c r="CC32" s="235">
        <f t="shared" si="17"/>
        <v>0</v>
      </c>
      <c r="CD32" s="235">
        <f t="shared" si="17"/>
        <v>0</v>
      </c>
      <c r="CE32" s="235">
        <f t="shared" si="17"/>
        <v>0</v>
      </c>
      <c r="CF32" s="244" t="s">
        <v>276</v>
      </c>
      <c r="CG32" s="30" t="str" cm="1">
        <f t="array" ref="CG32">_xlfn.TEXTJOIN(", ", TRUE, IF((CG3:CG30=1.1) + (CG3:CG30=1), $CF$3:$CF$30, ""))</f>
        <v/>
      </c>
      <c r="CH32" s="30" t="str" cm="1">
        <f t="array" ref="CH32">_xlfn.TEXTJOIN(", ", TRUE, IF((CH3:CH30=1.1) + (CH3:CH30=1), $CF$3:$CF$30, ""))</f>
        <v/>
      </c>
      <c r="CI32" s="30" t="str" cm="1">
        <f t="array" ref="CI32">_xlfn.TEXTJOIN(", ", TRUE, IF((CI3:CI30=1.1) + (CI3:CI30=1), $CF$3:$CF$30, ""))</f>
        <v/>
      </c>
      <c r="CJ32" s="30" t="str" cm="1">
        <f t="array" ref="CJ32">_xlfn.TEXTJOIN(", ", TRUE, IF((CJ3:CJ30=1.1) + (CJ3:CJ30=1), $CF$3:$CF$30, ""))</f>
        <v/>
      </c>
      <c r="CK32" s="30" t="str" cm="1">
        <f t="array" ref="CK32">_xlfn.TEXTJOIN(", ", TRUE, IF((CK3:CK30=1.1) + (CK3:CK30=1), $CF$3:$CF$30, ""))</f>
        <v/>
      </c>
      <c r="CL32" s="30" t="str" cm="1">
        <f t="array" ref="CL32">_xlfn.TEXTJOIN(", ", TRUE, IF((CL3:CL30=1.1) + (CL3:CL30=1), $CF$3:$CF$30, ""))</f>
        <v/>
      </c>
      <c r="CM32" s="30" t="str" cm="1">
        <f t="array" ref="CM32">_xlfn.TEXTJOIN(", ", TRUE, IF((CM3:CM30=1.1) + (CM3:CM30=1), $CF$3:$CF$30, ""))</f>
        <v/>
      </c>
      <c r="CN32" s="30" t="str" cm="1">
        <f t="array" ref="CN32">_xlfn.TEXTJOIN(", ", TRUE, IF((CN3:CN30=1.1) + (CN3:CN30=1), $CF$3:$CF$30, ""))</f>
        <v/>
      </c>
      <c r="CO32" s="30" t="str" cm="1">
        <f t="array" ref="CO32">_xlfn.TEXTJOIN(", ", TRUE, IF((CO3:CO30=1.1) + (CO3:CO30=1), $CF$3:$CF$30, ""))</f>
        <v/>
      </c>
      <c r="CP32" s="30" t="str" cm="1">
        <f t="array" ref="CP32">_xlfn.TEXTJOIN(", ", TRUE, IF((CP3:CP30=1.1) + (CP3:CP30=1), $CF$3:$CF$30, ""))</f>
        <v/>
      </c>
      <c r="CQ32" s="236" t="s">
        <v>277</v>
      </c>
      <c r="CR32" s="237">
        <f>COUNTIF(CR3:CR30,"Not Achieved")</f>
        <v>0</v>
      </c>
      <c r="CS32" s="237">
        <f t="shared" ref="CS32:DA32" si="18">COUNTIF(CS3:CS30,"Not Achieved")</f>
        <v>0</v>
      </c>
      <c r="CT32" s="237">
        <f t="shared" si="18"/>
        <v>0</v>
      </c>
      <c r="CU32" s="237">
        <f t="shared" si="18"/>
        <v>0</v>
      </c>
      <c r="CV32" s="237">
        <f t="shared" si="18"/>
        <v>0</v>
      </c>
      <c r="CW32" s="237">
        <f t="shared" si="18"/>
        <v>0</v>
      </c>
      <c r="CX32" s="237">
        <f>COUNTIF(CX3:CX30,"Not Achieved")</f>
        <v>0</v>
      </c>
      <c r="CY32" s="237">
        <f t="shared" si="18"/>
        <v>0</v>
      </c>
      <c r="CZ32" s="237">
        <f t="shared" si="18"/>
        <v>0</v>
      </c>
      <c r="DA32" s="237">
        <f t="shared" si="18"/>
        <v>0</v>
      </c>
    </row>
    <row r="33" spans="2:105" ht="13.9" customHeight="1" thickBot="1">
      <c r="B33" s="410" t="s">
        <v>172</v>
      </c>
      <c r="C33" s="411"/>
      <c r="D33" s="411"/>
      <c r="E33" s="411"/>
      <c r="F33" s="411"/>
      <c r="G33" s="412"/>
      <c r="H33" s="204" t="str">
        <f>IF(COUNTIF(Year0Range,BE5)+COUNTIF(Year0Range,BE4)+COUNTIF(Year0Range,"*60")&gt;0,COUNTIF(Year0Range,"*60"),"")</f>
        <v/>
      </c>
      <c r="I33" s="205" t="str">
        <f>IF(COUNTIF(Year1Range,BE4)+COUNTIF(Year1Range,BE5)+COUNTIF(Year1Range,"*60")&gt;0,COUNTIF(Year1Range,"*60"),"")</f>
        <v/>
      </c>
      <c r="J33" s="205" t="str">
        <f>IF(COUNTIF(Year2Range,BE5)+COUNTIF(Year2Range,BE4)+COUNTIF(Year2Range,"*60")&gt;0,COUNTIF(Year2Range,"*60"),"")</f>
        <v/>
      </c>
      <c r="K33" s="205" t="str">
        <f>IF(COUNTIF(Year3Range,BE4)+COUNTIF(Year3Range,BE5)+COUNTIF(Year3Range,"*60")&gt;0,COUNTIF(Year3Range,"*60"),"")</f>
        <v/>
      </c>
      <c r="L33" s="205" t="str">
        <f>IF(COUNTIF(Year4Range,BE4)+COUNTIF(Year4Range,BE5)+COUNTIF(Year4Range,"*60")&gt;0,COUNTIF(Year4Range,"*60"),"")</f>
        <v/>
      </c>
      <c r="M33" s="205" t="str">
        <f>IF(COUNTIF(Year5Range,BE4)+COUNTIF(Year5Range,BE5)+COUNTIF(Year5Range,"*60")&gt;0,COUNTIF(Year5Range,"*60"),"")</f>
        <v/>
      </c>
      <c r="N33" s="205" t="str">
        <f>IF(COUNTIF(Year6Range,BE4)+COUNTIF(Year6Range,BE5)+COUNTIF(Year6Range,"*60")&gt;0,COUNTIF(Year6Range,"*60"),"")</f>
        <v/>
      </c>
      <c r="O33" s="205" t="str">
        <f>IF(COUNTIF(Year7Range,BE4)+COUNTIF(Year7Range,BE5)+COUNTIF(Year7Range,"*60")&gt;0,COUNTIF(Year7Range,"*60"),"")</f>
        <v/>
      </c>
      <c r="P33" s="205" t="str">
        <f>IF(COUNTIF(Year8Range,BE4)+COUNTIF(Year8Range,BE5)+COUNTIF(Year8Range,"*60")&gt;0,COUNTIF(Year8Range,"*60"),"")</f>
        <v/>
      </c>
      <c r="Q33" s="205" t="str">
        <f>IF(COUNTIF(Year9Range,BE4)+COUNTIF(Year9Range,BE5)+COUNTIF(Year9Range,"*60")&gt;0,COUNTIF(Year9Range,"*60"),"")</f>
        <v/>
      </c>
      <c r="R33" s="205" t="str">
        <f>IF(COUNTIF(Year10Range,BN4)+COUNTIF(Year10Range,BE5)+COUNTIF(Year10Range,"*60")&gt;0,COUNTIF(Year10Range,"*60"),"")</f>
        <v/>
      </c>
      <c r="Y33" s="204" t="str">
        <f>IF(COUNTIF(Year1Expected,BE5)+COUNTIF(Year1Expected,BE4)+COUNTIF(Year1Expected,"*60")&gt;0,COUNTIF(Year1Expected,"*60"),"")</f>
        <v/>
      </c>
      <c r="Z33" s="204" t="str">
        <f>IF(COUNTIF(Year2Expected,$BE$5)+COUNTIF(Year2Expected,$BE$4)+COUNTIF(Year2Expected,"*60")&gt;0,COUNTIF(Year2Expected,"*60"),"")</f>
        <v/>
      </c>
      <c r="AA33" s="204" t="str">
        <f>IF(COUNTIF(Year3Expected,BE5)+COUNTIF(Year3Expected,BE4)+COUNTIF(Year3Expected,"*60")&gt;0,COUNTIF(Year3Expected,"*60"),"")</f>
        <v/>
      </c>
      <c r="AB33" s="204" t="str">
        <f>IF(COUNTIF(Year4Expected,BE5)+COUNTIF(Year4Expected,BE4)+COUNTIF(Year4Expected,"*60")&gt;0,COUNTIF(Year4Expected,"*60"),"")</f>
        <v/>
      </c>
      <c r="AC33" s="204" t="str">
        <f>IF(COUNTIF(Year5Expected,BE5)+COUNTIF(Year5Expected,BE4)+COUNTIF(Year5Expected,"*60")&gt;0,COUNTIF(Year5Expected,"*60"),"")</f>
        <v/>
      </c>
      <c r="AD33" s="204" t="str">
        <f>IF(COUNTIF(Year6Expected,BE5)+COUNTIF(Year6Expected,BE4)+COUNTIF(Year6Expected,"*60")&gt;0,COUNTIF(Year6Expected,"*60"),"")</f>
        <v/>
      </c>
      <c r="AE33" s="204" t="str">
        <f>IF(COUNTIF(Year7Expected,BE5)+COUNTIF(Year7Expected,BE4)+COUNTIF(Year7Expected,"*60")&gt;0,COUNTIF(Year7Expected,"*60"),"")</f>
        <v/>
      </c>
      <c r="AF33" s="204" t="str">
        <f>IF(COUNTIF(Year8Expected,BE5)+COUNTIF(Year8Expected,BE4)+COUNTIF(Year8Expected,"*60")&gt;0,COUNTIF(Year8Expected,"*60"),"")</f>
        <v/>
      </c>
      <c r="AG33" s="204" t="str">
        <f>IF(COUNTIF(Year9Expected,BE5)+COUNTIF(Year9Expected,BE4)+COUNTIF(Year9Expected,"*60")&gt;0,COUNTIF(Year9Expected,"*60"),"")</f>
        <v/>
      </c>
      <c r="AH33" s="204" t="str">
        <f>IF(COUNTIF(Year10Expected,BE5)+COUNTIF(Year10Expected,BE4)+COUNTIF(Year10Expected,"*60")&gt;0,COUNTIF(Year10Expected,"*60"),"")</f>
        <v/>
      </c>
      <c r="BI33" s="233" t="s">
        <v>173</v>
      </c>
      <c r="BJ33" s="234">
        <f t="shared" ref="BJ33:BT33" si="19">COUNTIF(BJ3:BJ30,0)</f>
        <v>0</v>
      </c>
      <c r="BK33" s="234">
        <f t="shared" si="19"/>
        <v>0</v>
      </c>
      <c r="BL33" s="234">
        <f t="shared" si="19"/>
        <v>0</v>
      </c>
      <c r="BM33" s="234">
        <f t="shared" si="19"/>
        <v>0</v>
      </c>
      <c r="BN33" s="234">
        <f t="shared" si="19"/>
        <v>0</v>
      </c>
      <c r="BO33" s="234">
        <f t="shared" si="19"/>
        <v>0</v>
      </c>
      <c r="BP33" s="234">
        <f t="shared" si="19"/>
        <v>0</v>
      </c>
      <c r="BQ33" s="234">
        <f t="shared" si="19"/>
        <v>0</v>
      </c>
      <c r="BR33" s="234">
        <f t="shared" si="19"/>
        <v>0</v>
      </c>
      <c r="BS33" s="234">
        <f t="shared" si="19"/>
        <v>0</v>
      </c>
      <c r="BT33" s="234">
        <f t="shared" si="19"/>
        <v>0</v>
      </c>
      <c r="BU33" s="233" t="s">
        <v>173</v>
      </c>
      <c r="BV33" s="235">
        <f t="shared" ref="BV33:CE33" si="20">COUNTIF(BV3:BV30,0)</f>
        <v>0</v>
      </c>
      <c r="BW33" s="235">
        <f t="shared" si="20"/>
        <v>0</v>
      </c>
      <c r="BX33" s="235">
        <f t="shared" si="20"/>
        <v>0</v>
      </c>
      <c r="BY33" s="235">
        <f t="shared" si="20"/>
        <v>0</v>
      </c>
      <c r="BZ33" s="235">
        <f t="shared" si="20"/>
        <v>0</v>
      </c>
      <c r="CA33" s="235">
        <f t="shared" si="20"/>
        <v>0</v>
      </c>
      <c r="CB33" s="235">
        <f t="shared" si="20"/>
        <v>0</v>
      </c>
      <c r="CC33" s="235">
        <f t="shared" si="20"/>
        <v>0</v>
      </c>
      <c r="CD33" s="235">
        <f t="shared" si="20"/>
        <v>0</v>
      </c>
      <c r="CE33" s="235">
        <f t="shared" si="20"/>
        <v>0</v>
      </c>
      <c r="CF33" s="244" t="s">
        <v>278</v>
      </c>
      <c r="CG33" s="30" t="str" cm="1">
        <f t="array" ref="CG33">_xlfn.TEXTJOIN(", ", TRUE, IF((CG3:CG30=1.1) + (CG3:CG30=0.1),  $CF$3:$CF$30, ""))</f>
        <v/>
      </c>
      <c r="CH33" s="245" t="str" cm="1">
        <f t="array" ref="CH33">_xlfn.TEXTJOIN(", ", TRUE, IF((CH3:CH30=1.1) + (CH3:CH30=0.1),  $CF$3:$CF$30, ""))</f>
        <v/>
      </c>
      <c r="CI33" s="245" t="str" cm="1">
        <f t="array" ref="CI33">_xlfn.TEXTJOIN(", ", TRUE, IF((CI3:CI30=1.1) + (CI3:CI30=0.1),  $CF$3:$CF$30, ""))</f>
        <v/>
      </c>
      <c r="CJ33" s="245" t="str" cm="1">
        <f t="array" ref="CJ33">_xlfn.TEXTJOIN(", ", TRUE, IF((CJ3:CJ30=1.1) + (CJ3:CJ30=0.1),  $CF$3:$CF$30, ""))</f>
        <v/>
      </c>
      <c r="CK33" s="245" t="str" cm="1">
        <f t="array" ref="CK33">_xlfn.TEXTJOIN(", ", TRUE, IF((CK3:CK30=1.1) + (CK3:CK30=0.1),  $CF$3:$CF$30, ""))</f>
        <v/>
      </c>
      <c r="CL33" s="245" t="str" cm="1">
        <f t="array" ref="CL33">_xlfn.TEXTJOIN(", ", TRUE, IF((CL3:CL30=1.1) + (CL3:CL30=0.1),  $CF$3:$CF$30, ""))</f>
        <v/>
      </c>
      <c r="CM33" s="245" t="str" cm="1">
        <f t="array" ref="CM33">_xlfn.TEXTJOIN(", ", TRUE, IF((CM3:CM30=1.1) + (CM3:CM30=0.1),  $CF$3:$CF$30, ""))</f>
        <v/>
      </c>
      <c r="CN33" s="245" t="str" cm="1">
        <f t="array" ref="CN33">_xlfn.TEXTJOIN(", ", TRUE, IF((CN3:CN30=1.1) + (CN3:CN30=0.1),  $CF$3:$CF$30, ""))</f>
        <v/>
      </c>
      <c r="CO33" s="245" t="str" cm="1">
        <f t="array" ref="CO33">_xlfn.TEXTJOIN(", ", TRUE, IF((CO3:CO30=1.1) + (CO3:CO30=0.1),  $CF$3:$CF$30, ""))</f>
        <v/>
      </c>
      <c r="CP33" s="245" t="str" cm="1">
        <f t="array" ref="CP33">_xlfn.TEXTJOIN(", ", TRUE, IF((CP3:CP30=1.1) + (CP3:CP30=0.1),  $CF$3:$CF$30, ""))</f>
        <v/>
      </c>
      <c r="CQ33" s="238" t="s">
        <v>279</v>
      </c>
      <c r="CR33" s="237">
        <f>COUNTIF(CG3:CG30,1.1)+COUNTIF(CG3:CG30,0.1)</f>
        <v>0</v>
      </c>
      <c r="CS33" s="237">
        <f t="shared" ref="CS33:DA33" si="21">COUNTIF(CH3:CH30,1.1)+COUNTIF(CH3:CH30,0.1)</f>
        <v>0</v>
      </c>
      <c r="CT33" s="237">
        <f t="shared" si="21"/>
        <v>0</v>
      </c>
      <c r="CU33" s="237">
        <f t="shared" si="21"/>
        <v>0</v>
      </c>
      <c r="CV33" s="237">
        <f t="shared" si="21"/>
        <v>0</v>
      </c>
      <c r="CW33" s="237">
        <f t="shared" si="21"/>
        <v>0</v>
      </c>
      <c r="CX33" s="237">
        <f>COUNTIF(CM3:CM30,1.1)+COUNTIF(CM3:CM30,0.1)</f>
        <v>0</v>
      </c>
      <c r="CY33" s="237">
        <f t="shared" si="21"/>
        <v>0</v>
      </c>
      <c r="CZ33" s="237">
        <f t="shared" si="21"/>
        <v>0</v>
      </c>
      <c r="DA33" s="237">
        <f t="shared" si="21"/>
        <v>0</v>
      </c>
    </row>
    <row r="34" spans="2:105" ht="13.9" customHeight="1" thickBot="1">
      <c r="B34" s="353" t="s">
        <v>174</v>
      </c>
      <c r="C34" s="354"/>
      <c r="D34" s="354"/>
      <c r="E34" s="354"/>
      <c r="F34" s="355"/>
      <c r="G34" s="191"/>
      <c r="H34" s="40" t="str">
        <f t="shared" ref="H34:R34" si="22">IF(ISERROR(AVERAGE(BJ24:BJ30,BJ12:BJ23, BJ3:BJ11)),"",AVERAGE(BJ24:BJ30,BJ12:BJ23, BJ3:BJ11))</f>
        <v/>
      </c>
      <c r="I34" s="40" t="str">
        <f t="shared" si="22"/>
        <v/>
      </c>
      <c r="J34" s="40" t="str">
        <f t="shared" si="22"/>
        <v/>
      </c>
      <c r="K34" s="40" t="str">
        <f t="shared" si="22"/>
        <v/>
      </c>
      <c r="L34" s="40" t="str">
        <f t="shared" si="22"/>
        <v/>
      </c>
      <c r="M34" s="40" t="str">
        <f t="shared" si="22"/>
        <v/>
      </c>
      <c r="N34" s="40" t="str">
        <f t="shared" si="22"/>
        <v/>
      </c>
      <c r="O34" s="40" t="str">
        <f t="shared" si="22"/>
        <v/>
      </c>
      <c r="P34" s="40" t="str">
        <f t="shared" si="22"/>
        <v/>
      </c>
      <c r="Q34" s="40" t="str">
        <f t="shared" si="22"/>
        <v/>
      </c>
      <c r="R34" s="40" t="str">
        <f t="shared" si="22"/>
        <v/>
      </c>
      <c r="Y34" s="40" t="str">
        <f t="shared" ref="Y34:AH34" si="23">IF(ISERROR(AVERAGE(BV24:BV30,BV12:BV23, BV3:BV11)),"",AVERAGE(BV24:BV30,BV12:BV23, BV3:BV11))</f>
        <v/>
      </c>
      <c r="Z34" s="40" t="str">
        <f t="shared" si="23"/>
        <v/>
      </c>
      <c r="AA34" s="40" t="str">
        <f t="shared" si="23"/>
        <v/>
      </c>
      <c r="AB34" s="40" t="str">
        <f t="shared" si="23"/>
        <v/>
      </c>
      <c r="AC34" s="40" t="str">
        <f t="shared" si="23"/>
        <v/>
      </c>
      <c r="AD34" s="40" t="str">
        <f t="shared" si="23"/>
        <v/>
      </c>
      <c r="AE34" s="40" t="str">
        <f t="shared" si="23"/>
        <v/>
      </c>
      <c r="AF34" s="40" t="str">
        <f t="shared" si="23"/>
        <v/>
      </c>
      <c r="AG34" s="40" t="str">
        <f t="shared" si="23"/>
        <v/>
      </c>
      <c r="AH34" s="40" t="str">
        <f t="shared" si="23"/>
        <v/>
      </c>
      <c r="AI34" s="1"/>
      <c r="AJ34" s="1"/>
      <c r="AX34" s="33" t="s">
        <v>110</v>
      </c>
      <c r="AY34" s="34" t="s">
        <v>108</v>
      </c>
      <c r="AZ34" s="239" t="s">
        <v>116</v>
      </c>
      <c r="BA34" s="1" t="s">
        <v>175</v>
      </c>
      <c r="BB34" s="41"/>
      <c r="BC34" s="41"/>
      <c r="BD34" s="41"/>
      <c r="BE34" s="41"/>
      <c r="BG34" s="8"/>
      <c r="BH34" s="8"/>
      <c r="BI34" s="233" t="s">
        <v>174</v>
      </c>
      <c r="BJ34" s="240" t="str">
        <f>IF(ISERROR(AVERAGE(BJ24:BJ30,BJ12:BJ23,BJ3:BJ11)),"",(AVERAGE(BJ24:BJ30,BJ12:BJ23,BJ3:BJ11)))</f>
        <v/>
      </c>
      <c r="BK34" s="240" t="str">
        <f t="shared" ref="BK34:BT34" si="24">IF(ISERROR(AVERAGE(BK24:BK30,BK12:BK23,BK3:BK11)),"",(AVERAGE(BK24:BK30,BK12:BK23,BK3:BK11)))</f>
        <v/>
      </c>
      <c r="BL34" s="240" t="str">
        <f t="shared" si="24"/>
        <v/>
      </c>
      <c r="BM34" s="240" t="str">
        <f t="shared" si="24"/>
        <v/>
      </c>
      <c r="BN34" s="240" t="str">
        <f t="shared" si="24"/>
        <v/>
      </c>
      <c r="BO34" s="240" t="str">
        <f t="shared" si="24"/>
        <v/>
      </c>
      <c r="BP34" s="240" t="str">
        <f t="shared" si="24"/>
        <v/>
      </c>
      <c r="BQ34" s="240" t="str">
        <f t="shared" si="24"/>
        <v/>
      </c>
      <c r="BR34" s="240" t="str">
        <f t="shared" si="24"/>
        <v/>
      </c>
      <c r="BS34" s="240" t="str">
        <f t="shared" si="24"/>
        <v/>
      </c>
      <c r="BT34" s="240" t="str">
        <f t="shared" si="24"/>
        <v/>
      </c>
      <c r="BU34" s="233" t="s">
        <v>174</v>
      </c>
      <c r="BV34" s="240" t="str">
        <f>IF(ISERROR(AVERAGE(BV24:BV30,BV12:BV23,BV3:BV11)),"",(AVERAGE(BV24:BV30,BV12:BV23,BV3:BV11)))</f>
        <v/>
      </c>
      <c r="BW34" s="240" t="str">
        <f t="shared" ref="BW34:CE34" si="25">IF(ISERROR(AVERAGE(BW24:BW30,BW12:BW23,BW3:BW11)),"",(AVERAGE(BW24:BW30,BW12:BW23,BW3:BW11)))</f>
        <v/>
      </c>
      <c r="BX34" s="240" t="str">
        <f t="shared" si="25"/>
        <v/>
      </c>
      <c r="BY34" s="240" t="str">
        <f t="shared" si="25"/>
        <v/>
      </c>
      <c r="BZ34" s="240" t="str">
        <f t="shared" si="25"/>
        <v/>
      </c>
      <c r="CA34" s="240" t="str">
        <f t="shared" si="25"/>
        <v/>
      </c>
      <c r="CB34" s="240" t="str">
        <f t="shared" si="25"/>
        <v/>
      </c>
      <c r="CC34" s="240" t="str">
        <f t="shared" si="25"/>
        <v/>
      </c>
      <c r="CD34" s="240" t="str">
        <f>IF(ISERROR(AVERAGE(CD24:CD30,CD12:CD23,CD3:CD11)),"",(AVERAGE(CD24:CD30,CD12:CD23,CD3:CD11)))</f>
        <v/>
      </c>
      <c r="CE34" s="240" t="str">
        <f t="shared" si="25"/>
        <v/>
      </c>
      <c r="CF34" s="244" t="s">
        <v>275</v>
      </c>
      <c r="CG34" s="30" t="str" cm="1">
        <f t="array" ref="CG34">_xlfn.TEXTJOIN(", ", TRUE, IF(CR3:CR30="Achieved", $CF$3:$CF$30, ""))</f>
        <v/>
      </c>
      <c r="CH34" s="245" t="str" cm="1">
        <f t="array" ref="CH34">_xlfn.TEXTJOIN(", ", TRUE, IF(CS3:CS30="Achieved", $CF$3:$CF$30, ""))</f>
        <v/>
      </c>
      <c r="CI34" s="245" t="str" cm="1">
        <f t="array" ref="CI34">_xlfn.TEXTJOIN(", ", TRUE, IF(CT3:CT30="Achieved", $CF$3:$CF$30, ""))</f>
        <v/>
      </c>
      <c r="CJ34" s="245" t="str" cm="1">
        <f t="array" ref="CJ34">_xlfn.TEXTJOIN(", ", TRUE, IF(CU3:CU30="Achieved", $CF$3:$CF$30, ""))</f>
        <v/>
      </c>
      <c r="CK34" s="245" t="str" cm="1">
        <f t="array" ref="CK34">_xlfn.TEXTJOIN(", ", TRUE, IF(CV3:CV30="Achieved", $CF$3:$CF$30, ""))</f>
        <v/>
      </c>
      <c r="CL34" s="245" t="str" cm="1">
        <f t="array" ref="CL34">_xlfn.TEXTJOIN(", ", TRUE, IF(CW3:CW30="Achieved", $CF$3:$CF$30, ""))</f>
        <v/>
      </c>
      <c r="CM34" s="245" t="str" cm="1">
        <f t="array" ref="CM34">_xlfn.TEXTJOIN(", ", TRUE, IF(CX3:CX30="Achieved", $CF$3:$CF$30, ""))</f>
        <v/>
      </c>
      <c r="CN34" s="245" t="str" cm="1">
        <f t="array" ref="CN34">_xlfn.TEXTJOIN(", ", TRUE, IF(CY3:CY30="Achieved", $CF$3:$CF$30, ""))</f>
        <v/>
      </c>
      <c r="CO34" s="245" t="str" cm="1">
        <f t="array" ref="CO34">_xlfn.TEXTJOIN(", ", TRUE, IF(CZ3:CZ30="Achieved", $CF$3:$CF$30, ""))</f>
        <v/>
      </c>
      <c r="CP34" s="245" t="str" cm="1">
        <f t="array" ref="CP34">_xlfn.TEXTJOIN(", ", TRUE, IF(DA3:DA30="Achieved", $CF$3:$CF$30, ""))</f>
        <v/>
      </c>
      <c r="CQ34" s="238" t="s">
        <v>280</v>
      </c>
      <c r="CR34" s="241" t="str">
        <f t="shared" ref="CR34:DA34" si="26">IF(SUM(CR31:CR32)=0,"",CR31/SUM(CR31:CR32))</f>
        <v/>
      </c>
      <c r="CS34" s="241" t="str">
        <f t="shared" si="26"/>
        <v/>
      </c>
      <c r="CT34" s="241" t="str">
        <f t="shared" si="26"/>
        <v/>
      </c>
      <c r="CU34" s="241" t="str">
        <f t="shared" si="26"/>
        <v/>
      </c>
      <c r="CV34" s="241" t="str">
        <f t="shared" si="26"/>
        <v/>
      </c>
      <c r="CW34" s="241" t="str">
        <f t="shared" si="26"/>
        <v/>
      </c>
      <c r="CX34" s="241" t="str">
        <f t="shared" si="26"/>
        <v/>
      </c>
      <c r="CY34" s="241" t="str">
        <f t="shared" si="26"/>
        <v/>
      </c>
      <c r="CZ34" s="241" t="str">
        <f t="shared" si="26"/>
        <v/>
      </c>
      <c r="DA34" s="241" t="str">
        <f t="shared" si="26"/>
        <v/>
      </c>
    </row>
    <row r="35" spans="2:105" ht="13.9" customHeight="1" thickBot="1">
      <c r="B35" s="395" t="s">
        <v>281</v>
      </c>
      <c r="C35" s="396"/>
      <c r="D35" s="396"/>
      <c r="E35" s="396"/>
      <c r="F35" s="396"/>
      <c r="G35" s="397"/>
      <c r="H35" s="206"/>
      <c r="I35" s="206" t="str">
        <f>IF(I34="","",_xlfn.CONCAT(CG31," / ",CR31))</f>
        <v/>
      </c>
      <c r="J35" s="206" t="str">
        <f t="shared" ref="J35:R35" si="27">IF(J34="","",_xlfn.CONCAT(CH31," / ",CS31))</f>
        <v/>
      </c>
      <c r="K35" s="206" t="str">
        <f t="shared" si="27"/>
        <v/>
      </c>
      <c r="L35" s="206" t="str">
        <f t="shared" si="27"/>
        <v/>
      </c>
      <c r="M35" s="206" t="str">
        <f t="shared" si="27"/>
        <v/>
      </c>
      <c r="N35" s="204" t="str">
        <f t="shared" si="27"/>
        <v/>
      </c>
      <c r="O35" s="204" t="str">
        <f t="shared" si="27"/>
        <v/>
      </c>
      <c r="P35" s="204" t="str">
        <f t="shared" si="27"/>
        <v/>
      </c>
      <c r="Q35" s="204" t="str">
        <f t="shared" si="27"/>
        <v/>
      </c>
      <c r="R35" s="204" t="str">
        <f t="shared" si="27"/>
        <v/>
      </c>
      <c r="AA35" s="44"/>
      <c r="AD35" s="44"/>
      <c r="AE35" s="44"/>
      <c r="AF35" s="44"/>
      <c r="AG35" s="44"/>
      <c r="AH35" s="44"/>
      <c r="AI35" s="44"/>
      <c r="AJ35" s="44"/>
      <c r="AW35" s="49" t="s">
        <v>178</v>
      </c>
      <c r="AX35" s="50">
        <f>COUNTIF(AY3:AY11,BF4)</f>
        <v>0</v>
      </c>
      <c r="AY35" s="50">
        <f>VALUE(COUNTIF(AY3:AY11,BF5))</f>
        <v>0</v>
      </c>
      <c r="AZ35" s="50">
        <f>VALUE(COUNTIF(AY3:AY11,0))</f>
        <v>0</v>
      </c>
      <c r="BA35" s="50" t="e">
        <f>AVERAGEIF(AY3:AY11,"&gt;=0")</f>
        <v>#DIV/0!</v>
      </c>
      <c r="BI35" s="233" t="s">
        <v>176</v>
      </c>
      <c r="BJ35" s="230" t="str">
        <f>IF(ISERROR(AVERAGE(BJ3:BJ11)),"",(AVERAGE(BJ3:BJ11)))</f>
        <v/>
      </c>
      <c r="BK35" s="230" t="str">
        <f t="shared" ref="BK35:BT35" si="28">IF(ISERROR(AVERAGE(BK3:BK11)),"",(AVERAGE(BK3:BK11)))</f>
        <v/>
      </c>
      <c r="BL35" s="230" t="str">
        <f t="shared" si="28"/>
        <v/>
      </c>
      <c r="BM35" s="230" t="str">
        <f t="shared" si="28"/>
        <v/>
      </c>
      <c r="BN35" s="230" t="str">
        <f t="shared" si="28"/>
        <v/>
      </c>
      <c r="BO35" s="230" t="str">
        <f t="shared" si="28"/>
        <v/>
      </c>
      <c r="BP35" s="230" t="str">
        <f t="shared" si="28"/>
        <v/>
      </c>
      <c r="BQ35" s="230" t="str">
        <f t="shared" si="28"/>
        <v/>
      </c>
      <c r="BR35" s="230" t="str">
        <f t="shared" si="28"/>
        <v/>
      </c>
      <c r="BS35" s="230" t="str">
        <f t="shared" si="28"/>
        <v/>
      </c>
      <c r="BT35" s="230" t="str">
        <f t="shared" si="28"/>
        <v/>
      </c>
      <c r="BU35" s="233" t="s">
        <v>176</v>
      </c>
      <c r="BV35" s="230" t="str">
        <f>IF(ISERROR(AVERAGE(BV3:BV11)),"",(AVERAGE(BV3:BV11)))</f>
        <v/>
      </c>
      <c r="BW35" s="230" t="str">
        <f t="shared" ref="BW35:CE35" si="29">IF(ISERROR(AVERAGE(BW3:BW11)),"",(AVERAGE(BW3:BW11)))</f>
        <v/>
      </c>
      <c r="BX35" s="230" t="str">
        <f t="shared" si="29"/>
        <v/>
      </c>
      <c r="BY35" s="230" t="str">
        <f t="shared" si="29"/>
        <v/>
      </c>
      <c r="BZ35" s="230" t="str">
        <f t="shared" si="29"/>
        <v/>
      </c>
      <c r="CA35" s="230" t="str">
        <f t="shared" si="29"/>
        <v/>
      </c>
      <c r="CB35" s="230" t="str">
        <f t="shared" si="29"/>
        <v/>
      </c>
      <c r="CC35" s="230" t="str">
        <f t="shared" si="29"/>
        <v/>
      </c>
      <c r="CD35" s="230" t="str">
        <f t="shared" si="29"/>
        <v/>
      </c>
      <c r="CE35" s="230" t="str">
        <f t="shared" si="29"/>
        <v/>
      </c>
      <c r="CG35"/>
      <c r="CJ35" s="1"/>
      <c r="CL35" s="1"/>
      <c r="CN35" s="1"/>
      <c r="CQ35" s="238" t="s">
        <v>282</v>
      </c>
      <c r="CR35" s="1" t="str">
        <f t="shared" ref="CR35:DA35" si="30">IF(CR34="","ADEQUATE",IF(CR34&gt;0.5,"ADEQUATE",IF(BK34&gt;=BV34,"ADEQUATE","INADEQUATE")))</f>
        <v>ADEQUATE</v>
      </c>
      <c r="CS35" s="1" t="str">
        <f t="shared" si="30"/>
        <v>ADEQUATE</v>
      </c>
      <c r="CT35" s="1" t="str">
        <f t="shared" si="30"/>
        <v>ADEQUATE</v>
      </c>
      <c r="CU35" s="1" t="str">
        <f t="shared" si="30"/>
        <v>ADEQUATE</v>
      </c>
      <c r="CV35" s="1" t="str">
        <f t="shared" si="30"/>
        <v>ADEQUATE</v>
      </c>
      <c r="CW35" s="1" t="str">
        <f t="shared" si="30"/>
        <v>ADEQUATE</v>
      </c>
      <c r="CX35" s="1" t="str">
        <f t="shared" si="30"/>
        <v>ADEQUATE</v>
      </c>
      <c r="CY35" s="1" t="str">
        <f t="shared" si="30"/>
        <v>ADEQUATE</v>
      </c>
      <c r="CZ35" s="1" t="str">
        <f t="shared" si="30"/>
        <v>ADEQUATE</v>
      </c>
      <c r="DA35" s="1" t="str">
        <f t="shared" si="30"/>
        <v>ADEQUATE</v>
      </c>
    </row>
    <row r="36" spans="2:105" ht="13.9" customHeight="1" thickBot="1">
      <c r="B36" s="392" t="s">
        <v>283</v>
      </c>
      <c r="C36" s="390"/>
      <c r="D36" s="390"/>
      <c r="E36" s="390"/>
      <c r="F36" s="390"/>
      <c r="G36" s="391"/>
      <c r="H36" s="207"/>
      <c r="I36" s="207" t="str">
        <f>IF(I34="","",IF(I37="Yes",CR35,"N/A"))</f>
        <v/>
      </c>
      <c r="J36" s="207" t="str">
        <f t="shared" ref="J36:R36" si="31">IF(J34="","",IF(J37="Yes",CS35,"N/A"))</f>
        <v/>
      </c>
      <c r="K36" s="207" t="str">
        <f t="shared" si="31"/>
        <v/>
      </c>
      <c r="L36" s="207" t="str">
        <f t="shared" si="31"/>
        <v/>
      </c>
      <c r="M36" s="207" t="str">
        <f t="shared" si="31"/>
        <v/>
      </c>
      <c r="N36" s="207" t="str">
        <f t="shared" si="31"/>
        <v/>
      </c>
      <c r="O36" s="207" t="str">
        <f t="shared" si="31"/>
        <v/>
      </c>
      <c r="P36" s="207" t="str">
        <f t="shared" si="31"/>
        <v/>
      </c>
      <c r="Q36" s="207" t="str">
        <f t="shared" si="31"/>
        <v/>
      </c>
      <c r="R36" s="207" t="str">
        <f t="shared" si="31"/>
        <v/>
      </c>
      <c r="AA36" s="44"/>
      <c r="AD36" s="44"/>
      <c r="AE36" s="44"/>
      <c r="AF36" s="44"/>
      <c r="AG36" s="44"/>
      <c r="AH36" s="44"/>
      <c r="AI36" s="44"/>
      <c r="AJ36" s="44"/>
      <c r="AW36" s="49" t="s">
        <v>180</v>
      </c>
      <c r="AX36" s="50">
        <f>COUNTIF(AY12:AY23,BF4)</f>
        <v>0</v>
      </c>
      <c r="AY36" s="50">
        <f>VALUE(COUNTIF(AY12:AY23,BF5))</f>
        <v>0</v>
      </c>
      <c r="AZ36" s="50">
        <f>VALUE(COUNTIF(AY12:AY23,0))</f>
        <v>0</v>
      </c>
      <c r="BA36" s="50" t="e">
        <f>AVERAGEIF(AY12:AY23,"&gt;=0")</f>
        <v>#DIV/0!</v>
      </c>
      <c r="BI36" s="29" t="s">
        <v>179</v>
      </c>
      <c r="BJ36" s="242" t="str">
        <f>IF(ISERROR(AVERAGE(BJ12:BJ23)),"",(AVERAGE(BJ12:BJ23)))</f>
        <v/>
      </c>
      <c r="BK36" s="242" t="str">
        <f t="shared" ref="BK36:BT36" si="32">IF(ISERROR(AVERAGE(BK12:BK23)),"",(AVERAGE(BK12:BK23)))</f>
        <v/>
      </c>
      <c r="BL36" s="242" t="str">
        <f t="shared" si="32"/>
        <v/>
      </c>
      <c r="BM36" s="242" t="str">
        <f t="shared" si="32"/>
        <v/>
      </c>
      <c r="BN36" s="242" t="str">
        <f t="shared" si="32"/>
        <v/>
      </c>
      <c r="BO36" s="242" t="str">
        <f t="shared" si="32"/>
        <v/>
      </c>
      <c r="BP36" s="242" t="str">
        <f t="shared" si="32"/>
        <v/>
      </c>
      <c r="BQ36" s="242" t="str">
        <f t="shared" si="32"/>
        <v/>
      </c>
      <c r="BR36" s="242" t="str">
        <f t="shared" si="32"/>
        <v/>
      </c>
      <c r="BS36" s="242" t="str">
        <f t="shared" si="32"/>
        <v/>
      </c>
      <c r="BT36" s="242" t="str">
        <f t="shared" si="32"/>
        <v/>
      </c>
      <c r="BU36" s="29" t="s">
        <v>179</v>
      </c>
      <c r="BV36" s="242" t="str">
        <f>IF(ISERROR(AVERAGE(BV12:BV23)),"",(AVERAGE(BV12:BV23)))</f>
        <v/>
      </c>
      <c r="BW36" s="242" t="str">
        <f t="shared" ref="BW36:CE36" si="33">IF(ISERROR(AVERAGE(BW12:BW23)),"",(AVERAGE(BW12:BW23)))</f>
        <v/>
      </c>
      <c r="BX36" s="242" t="str">
        <f t="shared" si="33"/>
        <v/>
      </c>
      <c r="BY36" s="242" t="str">
        <f t="shared" si="33"/>
        <v/>
      </c>
      <c r="BZ36" s="242" t="str">
        <f t="shared" si="33"/>
        <v/>
      </c>
      <c r="CA36" s="242" t="str">
        <f t="shared" si="33"/>
        <v/>
      </c>
      <c r="CB36" s="242" t="str">
        <f t="shared" si="33"/>
        <v/>
      </c>
      <c r="CC36" s="242" t="str">
        <f t="shared" si="33"/>
        <v/>
      </c>
      <c r="CD36" s="242" t="str">
        <f t="shared" si="33"/>
        <v/>
      </c>
      <c r="CE36" s="242" t="str">
        <f t="shared" si="33"/>
        <v/>
      </c>
      <c r="CJ36" s="1"/>
      <c r="CL36" s="1"/>
      <c r="CN36" s="1"/>
      <c r="CQ36" s="1" t="s">
        <v>284</v>
      </c>
      <c r="CR36" s="1" t="str">
        <f t="shared" ref="CR36:DA36" si="34">IF(CR33&gt;0,"New IAP","No")</f>
        <v>No</v>
      </c>
      <c r="CS36" s="1" t="str">
        <f t="shared" si="34"/>
        <v>No</v>
      </c>
      <c r="CT36" s="1" t="str">
        <f t="shared" si="34"/>
        <v>No</v>
      </c>
      <c r="CU36" s="1" t="str">
        <f t="shared" si="34"/>
        <v>No</v>
      </c>
      <c r="CV36" s="1" t="str">
        <f t="shared" si="34"/>
        <v>No</v>
      </c>
      <c r="CW36" s="1" t="str">
        <f t="shared" si="34"/>
        <v>No</v>
      </c>
      <c r="CX36" s="1" t="str">
        <f t="shared" si="34"/>
        <v>No</v>
      </c>
      <c r="CY36" s="1" t="str">
        <f t="shared" si="34"/>
        <v>No</v>
      </c>
      <c r="CZ36" s="1" t="str">
        <f t="shared" si="34"/>
        <v>No</v>
      </c>
      <c r="DA36" s="1" t="str">
        <f t="shared" si="34"/>
        <v>No</v>
      </c>
    </row>
    <row r="37" spans="2:105" ht="13.9" customHeight="1" thickBot="1">
      <c r="B37" s="395" t="s">
        <v>285</v>
      </c>
      <c r="C37" s="396"/>
      <c r="D37" s="396"/>
      <c r="E37" s="396"/>
      <c r="F37" s="396"/>
      <c r="G37" s="397"/>
      <c r="H37" s="208"/>
      <c r="I37" s="209" t="s">
        <v>109</v>
      </c>
      <c r="J37" s="209" t="s">
        <v>109</v>
      </c>
      <c r="K37" s="209" t="s">
        <v>109</v>
      </c>
      <c r="L37" s="209" t="s">
        <v>109</v>
      </c>
      <c r="M37" s="209" t="s">
        <v>109</v>
      </c>
      <c r="N37" s="209" t="s">
        <v>109</v>
      </c>
      <c r="O37" s="209" t="s">
        <v>109</v>
      </c>
      <c r="P37" s="209" t="s">
        <v>109</v>
      </c>
      <c r="Q37" s="209" t="s">
        <v>109</v>
      </c>
      <c r="R37" s="209" t="s">
        <v>109</v>
      </c>
      <c r="AA37" s="44"/>
      <c r="AD37" s="44"/>
      <c r="AE37" s="44"/>
      <c r="AF37" s="44"/>
      <c r="AG37" s="44"/>
      <c r="AH37" s="44"/>
      <c r="AI37" s="44"/>
      <c r="AJ37" s="44"/>
      <c r="AW37" s="49" t="s">
        <v>183</v>
      </c>
      <c r="AX37" s="50">
        <f>COUNTIF(AY24:AY30,BF4)</f>
        <v>0</v>
      </c>
      <c r="AY37" s="50">
        <f>COUNTIF(AY24:AY30,BF5)</f>
        <v>0</v>
      </c>
      <c r="AZ37" s="50">
        <f>VALUE(COUNTIF(AY24:AY30,0))</f>
        <v>0</v>
      </c>
      <c r="BA37" s="50" t="e">
        <f>AVERAGEIF(AY24:AY30,"&gt;=0")</f>
        <v>#DIV/0!</v>
      </c>
      <c r="BI37" s="29" t="s">
        <v>181</v>
      </c>
      <c r="BJ37" s="243" t="str">
        <f>IF(ISERROR(AVERAGE(BJ24:BJ30)),"",(AVERAGE(BJ24:BJ30)))</f>
        <v/>
      </c>
      <c r="BK37" s="243" t="str">
        <f t="shared" ref="BK37:BT37" si="35">IF(ISERROR(AVERAGE(BK24:BK30)),"",(AVERAGE(BK24:BK30)))</f>
        <v/>
      </c>
      <c r="BL37" s="243" t="str">
        <f t="shared" si="35"/>
        <v/>
      </c>
      <c r="BM37" s="243" t="str">
        <f t="shared" si="35"/>
        <v/>
      </c>
      <c r="BN37" s="243" t="str">
        <f t="shared" si="35"/>
        <v/>
      </c>
      <c r="BO37" s="243" t="str">
        <f t="shared" si="35"/>
        <v/>
      </c>
      <c r="BP37" s="243" t="str">
        <f t="shared" si="35"/>
        <v/>
      </c>
      <c r="BQ37" s="243" t="str">
        <f t="shared" si="35"/>
        <v/>
      </c>
      <c r="BR37" s="243" t="str">
        <f t="shared" si="35"/>
        <v/>
      </c>
      <c r="BS37" s="243" t="str">
        <f t="shared" si="35"/>
        <v/>
      </c>
      <c r="BT37" s="243" t="str">
        <f t="shared" si="35"/>
        <v/>
      </c>
      <c r="BU37" s="29" t="s">
        <v>181</v>
      </c>
      <c r="BV37" s="243" t="str">
        <f>IF(ISERROR(AVERAGE(BV24:BV30)),"",(AVERAGE(BV24:BV30)))</f>
        <v/>
      </c>
      <c r="BW37" s="243" t="str">
        <f t="shared" ref="BW37:CD37" si="36">IF(ISERROR(AVERAGE(BW24:BW30)),"",(AVERAGE(BW24:BW30)))</f>
        <v/>
      </c>
      <c r="BX37" s="243" t="str">
        <f t="shared" si="36"/>
        <v/>
      </c>
      <c r="BY37" s="243" t="str">
        <f t="shared" si="36"/>
        <v/>
      </c>
      <c r="BZ37" s="243" t="str">
        <f t="shared" si="36"/>
        <v/>
      </c>
      <c r="CA37" s="243" t="str">
        <f t="shared" si="36"/>
        <v/>
      </c>
      <c r="CB37" s="243" t="str">
        <f t="shared" si="36"/>
        <v/>
      </c>
      <c r="CC37" s="243" t="str">
        <f t="shared" si="36"/>
        <v/>
      </c>
      <c r="CD37" s="243" t="str">
        <f t="shared" si="36"/>
        <v/>
      </c>
      <c r="CE37" s="243" t="str">
        <f>IF(ISERROR(AVERAGE(CE24:CE30)),"",(AVERAGE(CE24:CE30)))</f>
        <v/>
      </c>
    </row>
    <row r="38" spans="2:105" ht="13.9" customHeight="1" thickBot="1">
      <c r="B38" s="395" t="s">
        <v>286</v>
      </c>
      <c r="C38" s="396"/>
      <c r="D38" s="396"/>
      <c r="E38" s="396"/>
      <c r="F38" s="396"/>
      <c r="G38" s="397"/>
      <c r="H38" s="210"/>
      <c r="I38" s="211" t="str">
        <f>IF(COUNTIF(Year1Range,$BE$5)+COUNTIF(Year1Range,$BE$4)+COUNTIF(Year1Range,"*60")&gt;0,CR36,"")</f>
        <v/>
      </c>
      <c r="J38" s="211" t="str">
        <f>IF(COUNTIF(Year2Range,$BE$5)+COUNTIF(Year2Range,$BE$4)+COUNTIF(Year2Range,"*60")&gt;0,CS36,"")</f>
        <v/>
      </c>
      <c r="K38" s="211" t="str">
        <f>IF(COUNTIF(Year3Range,$BE$5)+COUNTIF(Year3Range,$BE$4)+COUNTIF(Year3Range,"*60")&gt;0,CT36,"")</f>
        <v/>
      </c>
      <c r="L38" s="211" t="str">
        <f>IF(COUNTIF(Year4Range,$BE$5)+COUNTIF(Year4Range,$BE$4)+COUNTIF(Year4Range,"*60")&gt;0,CU36,"")</f>
        <v/>
      </c>
      <c r="M38" s="211" t="str">
        <f>IF(COUNTIF(Year5Range,$BE$5)+COUNTIF(Year5Range,$BE$4)+COUNTIF(Year5Range,"*60")&gt;0,CV36,"")</f>
        <v/>
      </c>
      <c r="N38" s="212" t="str">
        <f>IF(COUNTIF(Year6Range,$BE$5)+COUNTIF(Year6Range,$BE$4)+COUNTIF(Year6Range,"*60")&gt;0,CW36,"")</f>
        <v/>
      </c>
      <c r="O38" s="212" t="str">
        <f>IF(COUNTIF(Year7Range,$BE$5)+COUNTIF(Year7Range,$BE$4)+COUNTIF(Year7Range,"*60")&gt;0,CX36,"")</f>
        <v/>
      </c>
      <c r="P38" s="212" t="str">
        <f>IF(COUNTIF(Year8Range,$BE$5)+COUNTIF(Year8Range,$BE$4)+COUNTIF(Year8Range,"*60")&gt;0,CY36,"")</f>
        <v/>
      </c>
      <c r="Q38" s="212" t="str">
        <f>IF(COUNTIF(Year9Range,$BE$5)+COUNTIF(Year9Range,$BE$4)+COUNTIF(Year9Range,"*60")&gt;0,CZ36,"")</f>
        <v/>
      </c>
      <c r="R38" s="212" t="str">
        <f>IF(COUNTIF(Year10Range,$BE$5)+COUNTIF(Year10Range,$BE$4)+COUNTIF(Year10Range,"*60")&gt;0,DA36,"")</f>
        <v/>
      </c>
      <c r="AA38" s="44"/>
      <c r="AD38" s="44"/>
      <c r="AE38" s="44"/>
      <c r="AF38" s="44"/>
      <c r="AG38" s="44"/>
      <c r="AH38" s="44"/>
      <c r="AI38" s="44"/>
      <c r="AJ38" s="44"/>
      <c r="AW38" s="1" t="s">
        <v>184</v>
      </c>
      <c r="AX38" s="50">
        <f>VALUE(SUM(AX35:AX37))</f>
        <v>0</v>
      </c>
      <c r="AY38" s="50">
        <f>VALUE(SUM(AY35:AY37))</f>
        <v>0</v>
      </c>
      <c r="AZ38" s="50">
        <f>VALUE(SUM(AZ35:AZ37))</f>
        <v>0</v>
      </c>
      <c r="BA38" s="50" t="e">
        <f>AVERAGEIF(AY3:AY30,"&gt;=0")</f>
        <v>#DIV/0!</v>
      </c>
      <c r="BL38" s="1"/>
      <c r="BM38" s="1"/>
      <c r="BN38" s="1"/>
      <c r="BO38" s="1"/>
      <c r="BP38" s="1"/>
      <c r="BQ38" s="1"/>
      <c r="BR38" s="1"/>
      <c r="BS38" s="1"/>
      <c r="BT38" s="1"/>
      <c r="BU38" s="1"/>
      <c r="BV38" s="1"/>
      <c r="BW38" s="1"/>
      <c r="BX38" s="1"/>
      <c r="BY38" s="1"/>
      <c r="BZ38" s="1"/>
      <c r="CA38" s="1"/>
      <c r="CB38" s="1"/>
      <c r="CC38" s="1"/>
      <c r="CD38" s="1"/>
      <c r="CE38" s="1"/>
    </row>
    <row r="39" spans="2:105" ht="13.9" customHeight="1" thickBot="1">
      <c r="AA39" s="44"/>
      <c r="AD39" s="44"/>
      <c r="AE39" s="44"/>
      <c r="AF39" s="44"/>
      <c r="AG39" s="44"/>
      <c r="AH39" s="44"/>
      <c r="AI39" s="44"/>
      <c r="AJ39" s="44"/>
      <c r="AW39" s="49" t="s">
        <v>185</v>
      </c>
      <c r="BA39" s="50" t="str">
        <f>IF(ISERROR(AVERAGE(AY24:AY30,AY9:AY23,AY3:AY8)),"",(AVERAGE(AY24:AY30,AY9:AY23,AY3:AY8)))</f>
        <v/>
      </c>
      <c r="BL39" s="1"/>
      <c r="BM39" s="1"/>
      <c r="BN39" s="1"/>
      <c r="BO39" s="1"/>
      <c r="BP39" s="1"/>
      <c r="BQ39" s="1"/>
      <c r="BR39" s="1"/>
      <c r="BS39" s="1"/>
      <c r="BT39" s="1"/>
      <c r="BU39" s="1"/>
      <c r="BV39" s="1"/>
      <c r="BW39" s="1"/>
      <c r="BX39" s="1"/>
      <c r="BY39" s="1"/>
      <c r="BZ39" s="1"/>
      <c r="CA39" s="1"/>
      <c r="CB39" s="1"/>
      <c r="CC39" s="1"/>
      <c r="CD39" s="1"/>
      <c r="CE39" s="1"/>
    </row>
    <row r="40" spans="2:105" ht="13.9" customHeight="1" thickBot="1">
      <c r="B40" s="213"/>
      <c r="C40" s="390" t="s">
        <v>287</v>
      </c>
      <c r="D40" s="390"/>
      <c r="E40" s="390"/>
      <c r="F40" s="391"/>
      <c r="G40" s="392" t="s">
        <v>288</v>
      </c>
      <c r="H40" s="390"/>
      <c r="I40" s="390"/>
      <c r="J40" s="391"/>
      <c r="K40" s="392" t="s">
        <v>289</v>
      </c>
      <c r="L40" s="390"/>
      <c r="M40" s="391"/>
      <c r="N40" s="1"/>
      <c r="O40" s="1"/>
      <c r="P40" s="1"/>
      <c r="AA40" s="44"/>
      <c r="AD40" s="44"/>
      <c r="AE40" s="44"/>
      <c r="AF40" s="44"/>
      <c r="AG40" s="44"/>
      <c r="AH40" s="44"/>
      <c r="AI40" s="44"/>
      <c r="AJ40" s="44"/>
      <c r="AX40" s="33" t="s">
        <v>110</v>
      </c>
      <c r="AY40" s="34" t="s">
        <v>108</v>
      </c>
      <c r="AZ40" s="239" t="s">
        <v>116</v>
      </c>
      <c r="BA40" s="1" t="s">
        <v>175</v>
      </c>
      <c r="BL40" s="1"/>
      <c r="BM40" s="1"/>
      <c r="BN40" s="1"/>
      <c r="BO40" s="1"/>
      <c r="BP40" s="1"/>
      <c r="BQ40" s="1"/>
      <c r="BR40" s="1"/>
      <c r="BS40" s="1"/>
      <c r="BT40" s="1"/>
      <c r="BU40" s="1"/>
      <c r="BV40" s="1"/>
      <c r="BW40" s="1"/>
      <c r="BX40" s="1"/>
      <c r="BY40" s="1"/>
      <c r="BZ40" s="1"/>
      <c r="CA40" s="1"/>
      <c r="CB40" s="1"/>
      <c r="CC40" s="1"/>
      <c r="CD40" s="1"/>
      <c r="CE40" s="1"/>
    </row>
    <row r="41" spans="2:105" ht="28.15" customHeight="1" thickBot="1">
      <c r="B41" s="214" t="s">
        <v>86</v>
      </c>
      <c r="C41" s="393" t="str">
        <f>CG32</f>
        <v/>
      </c>
      <c r="D41" s="394"/>
      <c r="E41" s="394"/>
      <c r="F41" s="394"/>
      <c r="G41" s="394" t="str">
        <f>CG34</f>
        <v/>
      </c>
      <c r="H41" s="394"/>
      <c r="I41" s="394"/>
      <c r="J41" s="394"/>
      <c r="K41" s="394" t="str">
        <f>CG33</f>
        <v/>
      </c>
      <c r="L41" s="394"/>
      <c r="M41" s="394"/>
      <c r="N41" s="1"/>
      <c r="O41" s="1"/>
      <c r="P41" s="1"/>
      <c r="AA41" s="44"/>
      <c r="AD41" s="44"/>
      <c r="AE41" s="44"/>
      <c r="AF41" s="44"/>
      <c r="AG41" s="44"/>
      <c r="AH41" s="44"/>
      <c r="AI41" s="44"/>
      <c r="AJ41" s="44"/>
      <c r="AW41" s="49" t="s">
        <v>187</v>
      </c>
      <c r="AX41" s="50">
        <f>COUNTIF(BA3:BA11,BF4)</f>
        <v>0</v>
      </c>
      <c r="AY41" s="50">
        <f>COUNTIF(BA3:BA11,BF5)</f>
        <v>0</v>
      </c>
      <c r="AZ41" s="50">
        <f>COUNTIF(BA3:BA11,0)</f>
        <v>0</v>
      </c>
      <c r="BA41" s="50" t="e">
        <f>AVERAGEIF(BA3:BA11,"&gt;=0")</f>
        <v>#DIV/0!</v>
      </c>
      <c r="BL41" s="1"/>
      <c r="BM41" s="1"/>
      <c r="BN41" s="1"/>
      <c r="BO41" s="1"/>
      <c r="BP41" s="1"/>
      <c r="BQ41" s="1"/>
      <c r="BR41" s="1"/>
      <c r="BS41" s="1"/>
      <c r="BT41" s="1"/>
      <c r="BU41" s="1"/>
      <c r="BV41" s="1"/>
      <c r="BW41" s="1"/>
      <c r="BX41" s="1"/>
      <c r="BY41" s="1"/>
      <c r="BZ41" s="1"/>
      <c r="CA41" s="1"/>
      <c r="CB41" s="1"/>
      <c r="CC41" s="1"/>
      <c r="CD41" s="1"/>
      <c r="CE41" s="1"/>
    </row>
    <row r="42" spans="2:105" ht="28.15" customHeight="1" thickBot="1">
      <c r="B42" s="213" t="s">
        <v>87</v>
      </c>
      <c r="C42" s="388" t="str">
        <f>CH32</f>
        <v/>
      </c>
      <c r="D42" s="389"/>
      <c r="E42" s="389"/>
      <c r="F42" s="389"/>
      <c r="G42" s="389" t="str">
        <f>CH34</f>
        <v/>
      </c>
      <c r="H42" s="389"/>
      <c r="I42" s="389"/>
      <c r="J42" s="389"/>
      <c r="K42" s="389" t="str">
        <f>CH33</f>
        <v/>
      </c>
      <c r="L42" s="389"/>
      <c r="M42" s="389"/>
      <c r="N42" s="1"/>
      <c r="O42" s="1"/>
      <c r="P42" s="1"/>
      <c r="AA42" s="44"/>
      <c r="AD42" s="44"/>
      <c r="AE42" s="44"/>
      <c r="AF42" s="44"/>
      <c r="AG42" s="44"/>
      <c r="AH42" s="44"/>
      <c r="AI42" s="44"/>
      <c r="AJ42" s="44"/>
      <c r="AW42" s="49" t="s">
        <v>189</v>
      </c>
      <c r="AX42" s="50">
        <f>COUNTIF(BA12:BA23,BF4)</f>
        <v>0</v>
      </c>
      <c r="AY42" s="50">
        <f>COUNTIF(BA12:BA23,BF5)</f>
        <v>0</v>
      </c>
      <c r="AZ42" s="50">
        <f>COUNTIF(BA12:BA23,0)</f>
        <v>0</v>
      </c>
      <c r="BA42" s="50" t="e">
        <f>AVERAGEIF(BA12:BA23,"&gt;=0")</f>
        <v>#DIV/0!</v>
      </c>
      <c r="BL42" s="1"/>
      <c r="BM42" s="1"/>
      <c r="BN42" s="1"/>
      <c r="BO42" s="1"/>
      <c r="BP42" s="1"/>
      <c r="BQ42" s="1"/>
      <c r="BR42" s="1"/>
      <c r="BS42" s="1"/>
      <c r="BT42" s="1"/>
      <c r="BU42" s="1"/>
      <c r="BV42" s="1"/>
      <c r="BW42" s="1"/>
      <c r="BX42" s="1"/>
      <c r="BY42" s="1"/>
      <c r="BZ42" s="1"/>
      <c r="CA42" s="1"/>
      <c r="CB42" s="1"/>
      <c r="CC42" s="1"/>
      <c r="CD42" s="1"/>
      <c r="CE42" s="1"/>
    </row>
    <row r="43" spans="2:105" ht="28.15" customHeight="1" thickBot="1">
      <c r="B43" s="213" t="s">
        <v>88</v>
      </c>
      <c r="C43" s="388" t="str">
        <f>CI32</f>
        <v/>
      </c>
      <c r="D43" s="389"/>
      <c r="E43" s="389"/>
      <c r="F43" s="389"/>
      <c r="G43" s="389" t="str">
        <f>CI34</f>
        <v/>
      </c>
      <c r="H43" s="389"/>
      <c r="I43" s="389"/>
      <c r="J43" s="389"/>
      <c r="K43" s="389" t="str">
        <f>CI33</f>
        <v/>
      </c>
      <c r="L43" s="389"/>
      <c r="M43" s="389"/>
      <c r="N43" s="1"/>
      <c r="O43" s="1"/>
      <c r="P43" s="1"/>
      <c r="AA43" s="44"/>
      <c r="AD43" s="44"/>
      <c r="AE43" s="44"/>
      <c r="AF43" s="44"/>
      <c r="AG43" s="44"/>
      <c r="AH43" s="44"/>
      <c r="AI43" s="44"/>
      <c r="AJ43" s="44"/>
      <c r="AW43" s="49" t="s">
        <v>194</v>
      </c>
      <c r="AX43" s="50">
        <f>COUNTIF(BA24:BA30,BF4)</f>
        <v>0</v>
      </c>
      <c r="AY43" s="50">
        <f>COUNTIF(BA24:BA30,BF5)</f>
        <v>0</v>
      </c>
      <c r="AZ43" s="50">
        <f>COUNTIF(BA24:BA30,0)</f>
        <v>0</v>
      </c>
      <c r="BA43" s="50" t="e">
        <f>AVERAGEIF(BA24:BA30,"&gt;=0")</f>
        <v>#DIV/0!</v>
      </c>
      <c r="BL43" s="1"/>
      <c r="BM43" s="1"/>
      <c r="BN43" s="1"/>
      <c r="BO43" s="1"/>
      <c r="BP43" s="1"/>
      <c r="BQ43" s="1"/>
      <c r="BR43" s="1"/>
      <c r="BS43" s="1"/>
      <c r="BT43" s="1"/>
      <c r="BU43" s="1"/>
      <c r="BV43" s="1"/>
      <c r="BW43" s="1"/>
      <c r="BX43" s="1"/>
      <c r="BY43" s="1"/>
      <c r="BZ43" s="1"/>
      <c r="CA43" s="1"/>
      <c r="CB43" s="1"/>
      <c r="CC43" s="1"/>
      <c r="CD43" s="1"/>
      <c r="CE43" s="1"/>
    </row>
    <row r="44" spans="2:105" ht="28.15" customHeight="1" thickBot="1">
      <c r="B44" s="213" t="s">
        <v>89</v>
      </c>
      <c r="C44" s="388" t="str">
        <f>CJ32</f>
        <v/>
      </c>
      <c r="D44" s="389"/>
      <c r="E44" s="389"/>
      <c r="F44" s="389"/>
      <c r="G44" s="389" t="str">
        <f>CJ34</f>
        <v/>
      </c>
      <c r="H44" s="389"/>
      <c r="I44" s="389"/>
      <c r="J44" s="389"/>
      <c r="K44" s="389" t="str">
        <f>CJ33</f>
        <v/>
      </c>
      <c r="L44" s="389"/>
      <c r="M44" s="389"/>
      <c r="N44" s="1"/>
      <c r="O44" s="1"/>
      <c r="P44" s="1"/>
      <c r="AA44" s="44"/>
      <c r="AD44" s="44"/>
      <c r="AE44" s="44"/>
      <c r="AF44" s="44"/>
      <c r="AG44" s="44"/>
      <c r="AH44" s="44"/>
      <c r="AI44" s="44"/>
      <c r="AJ44" s="44"/>
      <c r="AW44" s="1" t="s">
        <v>197</v>
      </c>
      <c r="AX44" s="50">
        <f>SUM(AX41:AX43)</f>
        <v>0</v>
      </c>
      <c r="AY44" s="50">
        <f>SUM(AY41:AY43)</f>
        <v>0</v>
      </c>
      <c r="AZ44" s="50">
        <f>SUM(AZ41:AZ43)</f>
        <v>0</v>
      </c>
      <c r="BA44" s="50"/>
      <c r="BL44" s="1"/>
      <c r="BM44" s="1"/>
      <c r="BN44" s="1"/>
      <c r="BO44" s="1"/>
      <c r="BP44" s="1"/>
      <c r="BQ44" s="1"/>
      <c r="BR44" s="1"/>
      <c r="BS44" s="1"/>
      <c r="BT44" s="1"/>
      <c r="BU44" s="1"/>
      <c r="BV44" s="1"/>
      <c r="BW44" s="1"/>
      <c r="BX44" s="1"/>
      <c r="BY44" s="1"/>
      <c r="BZ44" s="1"/>
      <c r="CA44" s="1"/>
      <c r="CB44" s="1"/>
      <c r="CC44" s="1"/>
      <c r="CD44" s="1"/>
      <c r="CE44" s="1"/>
    </row>
    <row r="45" spans="2:105" ht="28.15" customHeight="1" thickBot="1">
      <c r="B45" s="213" t="s">
        <v>90</v>
      </c>
      <c r="C45" s="388" t="str">
        <f>CK32</f>
        <v/>
      </c>
      <c r="D45" s="389"/>
      <c r="E45" s="389"/>
      <c r="F45" s="389"/>
      <c r="G45" s="389" t="str">
        <f>CK34</f>
        <v/>
      </c>
      <c r="H45" s="389"/>
      <c r="I45" s="389"/>
      <c r="J45" s="389"/>
      <c r="K45" s="389" t="str">
        <f>CK33</f>
        <v/>
      </c>
      <c r="L45" s="389"/>
      <c r="M45" s="389"/>
      <c r="N45" s="1"/>
      <c r="O45" s="1"/>
      <c r="P45" s="1"/>
      <c r="AA45" s="44"/>
      <c r="AD45" s="44"/>
      <c r="AE45" s="44"/>
      <c r="AF45" s="44"/>
      <c r="AG45" s="44"/>
      <c r="AH45" s="44"/>
      <c r="AI45" s="44"/>
      <c r="AJ45" s="44"/>
      <c r="AW45" s="49" t="s">
        <v>198</v>
      </c>
      <c r="AX45" s="50"/>
      <c r="AY45" s="50"/>
      <c r="AZ45" s="50"/>
      <c r="BA45" s="50" t="str">
        <f>IF(ISERROR(AVERAGE(BA24:BA30,BA9:BA23,BA3:BA8)),"",(AVERAGE(BA24:BA30,BA9:BA23,BA3:BA8)))</f>
        <v/>
      </c>
      <c r="BL45" s="1"/>
      <c r="BM45" s="1"/>
      <c r="BN45" s="1"/>
      <c r="BO45" s="1"/>
      <c r="BP45" s="1"/>
      <c r="BQ45" s="1"/>
      <c r="BR45" s="1"/>
      <c r="BS45" s="1"/>
      <c r="BT45" s="1"/>
      <c r="BU45" s="1"/>
      <c r="BV45" s="1"/>
      <c r="BW45" s="1"/>
      <c r="BX45" s="1"/>
      <c r="BY45" s="1"/>
      <c r="BZ45" s="1"/>
      <c r="CA45" s="1"/>
      <c r="CB45" s="1"/>
      <c r="CC45" s="1"/>
      <c r="CD45" s="1"/>
      <c r="CE45" s="1"/>
    </row>
    <row r="46" spans="2:105" ht="28.15" hidden="1" customHeight="1" thickBot="1">
      <c r="B46" s="213" t="s">
        <v>91</v>
      </c>
      <c r="C46" s="388" t="str">
        <f>CL32</f>
        <v/>
      </c>
      <c r="D46" s="389"/>
      <c r="E46" s="389"/>
      <c r="F46" s="389"/>
      <c r="G46" s="389" t="str">
        <f>CL34</f>
        <v/>
      </c>
      <c r="H46" s="389"/>
      <c r="I46" s="389"/>
      <c r="J46" s="389"/>
      <c r="K46" s="389" t="str">
        <f>CL33</f>
        <v/>
      </c>
      <c r="L46" s="389"/>
      <c r="M46" s="389"/>
      <c r="N46" s="1"/>
      <c r="O46" s="1"/>
      <c r="P46" s="1"/>
      <c r="AA46" s="44"/>
      <c r="AD46" s="44"/>
      <c r="AE46" s="44"/>
      <c r="AF46" s="44"/>
      <c r="AG46" s="44"/>
      <c r="AH46" s="44"/>
      <c r="AI46" s="44"/>
      <c r="AJ46" s="44"/>
      <c r="BL46" s="1"/>
      <c r="BM46" s="1"/>
      <c r="BN46" s="1"/>
      <c r="BO46" s="1"/>
      <c r="BP46" s="1"/>
      <c r="BQ46" s="1"/>
      <c r="BR46" s="1"/>
      <c r="BS46" s="1"/>
      <c r="BT46" s="1"/>
      <c r="BU46" s="1"/>
      <c r="BV46" s="1"/>
      <c r="BW46" s="1"/>
      <c r="BX46" s="1"/>
      <c r="BY46" s="1"/>
      <c r="BZ46" s="1"/>
      <c r="CA46" s="1"/>
      <c r="CB46" s="1"/>
      <c r="CC46" s="1"/>
      <c r="CD46" s="1"/>
      <c r="CE46" s="1"/>
    </row>
    <row r="47" spans="2:105" ht="28.15" hidden="1" customHeight="1" thickBot="1">
      <c r="B47" s="213" t="s">
        <v>92</v>
      </c>
      <c r="C47" s="388" t="str">
        <f>CM32</f>
        <v/>
      </c>
      <c r="D47" s="389"/>
      <c r="E47" s="389"/>
      <c r="F47" s="389"/>
      <c r="G47" s="389" t="str">
        <f>CM34</f>
        <v/>
      </c>
      <c r="H47" s="389"/>
      <c r="I47" s="389"/>
      <c r="J47" s="389"/>
      <c r="K47" s="389" t="str">
        <f>CM33</f>
        <v/>
      </c>
      <c r="L47" s="389"/>
      <c r="M47" s="389"/>
      <c r="N47" s="1"/>
      <c r="O47" s="1"/>
      <c r="P47" s="1"/>
      <c r="AA47" s="44"/>
      <c r="AD47" s="44"/>
      <c r="AE47" s="44"/>
      <c r="AF47" s="44"/>
      <c r="AG47" s="44"/>
      <c r="AH47" s="44"/>
      <c r="AI47" s="44"/>
      <c r="AJ47" s="44"/>
      <c r="BL47" s="1"/>
      <c r="BM47" s="1"/>
      <c r="BN47" s="1"/>
      <c r="BO47" s="1"/>
      <c r="BP47" s="1"/>
      <c r="BQ47" s="1"/>
      <c r="BR47" s="1"/>
      <c r="BS47" s="1"/>
      <c r="BT47" s="1"/>
      <c r="BU47" s="1"/>
      <c r="BV47" s="1"/>
      <c r="BW47" s="1"/>
      <c r="BX47" s="1"/>
      <c r="BY47" s="1"/>
      <c r="BZ47" s="1"/>
      <c r="CA47" s="1"/>
      <c r="CB47" s="1"/>
      <c r="CC47" s="1"/>
      <c r="CD47" s="1"/>
      <c r="CE47" s="1"/>
    </row>
    <row r="48" spans="2:105" ht="28.15" hidden="1" customHeight="1" thickBot="1">
      <c r="B48" s="213" t="s">
        <v>93</v>
      </c>
      <c r="C48" s="388" t="str">
        <f>CN32</f>
        <v/>
      </c>
      <c r="D48" s="389"/>
      <c r="E48" s="389"/>
      <c r="F48" s="389"/>
      <c r="G48" s="389" t="str">
        <f>CN34</f>
        <v/>
      </c>
      <c r="H48" s="389"/>
      <c r="I48" s="389"/>
      <c r="J48" s="389"/>
      <c r="K48" s="389" t="str">
        <f>CN33</f>
        <v/>
      </c>
      <c r="L48" s="389"/>
      <c r="M48" s="389"/>
      <c r="N48" s="1"/>
      <c r="O48" s="1"/>
      <c r="P48" s="1"/>
      <c r="AA48" s="44"/>
      <c r="AD48" s="44"/>
      <c r="AE48" s="44"/>
      <c r="AF48" s="44"/>
      <c r="AG48" s="44"/>
      <c r="AH48" s="44"/>
      <c r="AI48" s="44"/>
      <c r="AJ48" s="44"/>
      <c r="BL48" s="1"/>
      <c r="BM48" s="1"/>
      <c r="BN48" s="1"/>
      <c r="BO48" s="1"/>
      <c r="BP48" s="1"/>
      <c r="BQ48" s="1"/>
      <c r="BR48" s="1"/>
      <c r="BS48" s="1"/>
      <c r="BT48" s="1"/>
      <c r="BU48" s="1"/>
      <c r="BV48" s="1"/>
      <c r="BW48" s="1"/>
      <c r="BX48" s="1"/>
      <c r="BY48" s="1"/>
      <c r="BZ48" s="1"/>
      <c r="CA48" s="1"/>
      <c r="CB48" s="1"/>
      <c r="CC48" s="1"/>
      <c r="CD48" s="1"/>
      <c r="CE48" s="1"/>
    </row>
    <row r="49" spans="2:92" ht="28.15" hidden="1" customHeight="1" thickBot="1">
      <c r="B49" s="213" t="s">
        <v>94</v>
      </c>
      <c r="C49" s="388" t="str">
        <f>CO32</f>
        <v/>
      </c>
      <c r="D49" s="389"/>
      <c r="E49" s="389"/>
      <c r="F49" s="389"/>
      <c r="G49" s="389" t="str">
        <f>CO34</f>
        <v/>
      </c>
      <c r="H49" s="389"/>
      <c r="I49" s="389"/>
      <c r="J49" s="389"/>
      <c r="K49" s="389" t="str">
        <f>CO33</f>
        <v/>
      </c>
      <c r="L49" s="389"/>
      <c r="M49" s="389"/>
      <c r="N49" s="1"/>
      <c r="O49" s="1"/>
      <c r="P49" s="1"/>
      <c r="AA49" s="44"/>
      <c r="AD49" s="44"/>
      <c r="AE49" s="44"/>
      <c r="AF49" s="44"/>
      <c r="AG49" s="44"/>
      <c r="AH49" s="44"/>
      <c r="AI49" s="44"/>
      <c r="AJ49" s="44"/>
      <c r="BL49" s="1"/>
      <c r="BM49" s="1"/>
      <c r="BN49" s="1"/>
      <c r="BO49" s="1"/>
      <c r="BP49" s="1"/>
      <c r="BQ49" s="1"/>
      <c r="BR49" s="1"/>
      <c r="BS49" s="1"/>
      <c r="BT49" s="1"/>
      <c r="BU49" s="1"/>
      <c r="BV49" s="1"/>
      <c r="BW49" s="1"/>
      <c r="BX49" s="1"/>
      <c r="BY49" s="1"/>
      <c r="BZ49" s="1"/>
      <c r="CA49" s="1"/>
      <c r="CB49" s="1"/>
      <c r="CC49" s="1"/>
      <c r="CD49" s="1"/>
      <c r="CE49" s="1"/>
    </row>
    <row r="50" spans="2:92" ht="28.15" hidden="1" customHeight="1" thickBot="1">
      <c r="B50" s="213" t="s">
        <v>95</v>
      </c>
      <c r="C50" s="388" t="str">
        <f>CP32</f>
        <v/>
      </c>
      <c r="D50" s="389"/>
      <c r="E50" s="389"/>
      <c r="F50" s="389"/>
      <c r="G50" s="389" t="str">
        <f>CP34</f>
        <v/>
      </c>
      <c r="H50" s="389"/>
      <c r="I50" s="389"/>
      <c r="J50" s="389"/>
      <c r="K50" s="389" t="str">
        <f>CP33</f>
        <v/>
      </c>
      <c r="L50" s="389"/>
      <c r="M50" s="389"/>
      <c r="N50" s="1"/>
      <c r="O50" s="1"/>
      <c r="P50" s="1"/>
      <c r="AA50" s="44"/>
      <c r="AD50" s="44"/>
      <c r="AE50" s="44"/>
      <c r="AF50" s="44"/>
      <c r="AG50" s="44"/>
      <c r="AH50" s="44"/>
      <c r="AI50" s="44"/>
      <c r="AJ50" s="44"/>
      <c r="BL50" s="1"/>
      <c r="BM50" s="1"/>
      <c r="BN50" s="1"/>
      <c r="BO50" s="1"/>
      <c r="BP50" s="1"/>
      <c r="BQ50" s="1"/>
      <c r="BR50" s="1"/>
      <c r="BS50" s="1"/>
      <c r="BT50" s="1"/>
      <c r="BU50" s="1"/>
      <c r="BV50" s="1"/>
      <c r="BW50" s="1"/>
      <c r="BX50" s="1"/>
      <c r="BY50" s="1"/>
      <c r="BZ50" s="1"/>
      <c r="CA50" s="1"/>
      <c r="CB50" s="1"/>
      <c r="CC50" s="1"/>
      <c r="CD50" s="1"/>
      <c r="CE50" s="1"/>
    </row>
    <row r="51" spans="2:92" ht="13.15" customHeight="1">
      <c r="B51" s="43"/>
      <c r="C51" s="43"/>
      <c r="D51" s="44"/>
      <c r="E51" s="44"/>
      <c r="F51" s="44"/>
      <c r="G51" s="44"/>
      <c r="H51" s="44"/>
      <c r="I51" s="44"/>
      <c r="J51" s="44"/>
      <c r="K51" s="44"/>
      <c r="L51" s="44"/>
      <c r="M51" s="44"/>
      <c r="N51" s="44"/>
      <c r="O51" s="44"/>
      <c r="P51" s="44"/>
      <c r="AA51" s="44"/>
      <c r="AD51" s="44"/>
      <c r="AE51" s="44"/>
      <c r="AF51" s="44"/>
      <c r="AG51" s="44"/>
      <c r="AH51" s="44"/>
      <c r="AI51" s="44"/>
      <c r="AJ51" s="44"/>
      <c r="BL51" s="1"/>
      <c r="BM51" s="1"/>
      <c r="BN51" s="1"/>
      <c r="BO51" s="1"/>
      <c r="BP51" s="1"/>
      <c r="BQ51" s="1"/>
      <c r="BR51" s="1"/>
      <c r="BS51" s="1"/>
      <c r="BT51" s="1"/>
      <c r="BU51" s="1"/>
      <c r="BV51" s="1"/>
      <c r="BW51" s="1"/>
      <c r="BX51" s="1"/>
      <c r="BY51" s="1"/>
      <c r="BZ51" s="1"/>
      <c r="CA51" s="1"/>
      <c r="CB51" s="1"/>
      <c r="CC51" s="1"/>
      <c r="CD51" s="1"/>
      <c r="CE51" s="1"/>
    </row>
    <row r="52" spans="2:92" ht="13.15" customHeight="1">
      <c r="B52" s="356" t="s">
        <v>177</v>
      </c>
      <c r="C52" s="356"/>
      <c r="M52" s="44"/>
      <c r="N52" s="44"/>
      <c r="O52" s="44"/>
      <c r="P52" s="44"/>
      <c r="AA52" s="44"/>
      <c r="AD52" s="44"/>
      <c r="AE52" s="44"/>
      <c r="AF52" s="44"/>
      <c r="AG52" s="44"/>
      <c r="AH52" s="44"/>
      <c r="AI52" s="44"/>
      <c r="AJ52" s="44"/>
      <c r="BL52" s="1"/>
      <c r="BM52" s="1"/>
      <c r="BN52" s="1"/>
      <c r="BO52" s="1"/>
      <c r="BP52" s="1"/>
      <c r="BQ52" s="1"/>
      <c r="BR52" s="1"/>
      <c r="BS52" s="1"/>
      <c r="BT52" s="1"/>
      <c r="BU52" s="1"/>
      <c r="BV52" s="1"/>
      <c r="BW52" s="1"/>
      <c r="BX52" s="1"/>
      <c r="BY52" s="1"/>
      <c r="BZ52" s="1"/>
      <c r="CA52" s="1"/>
      <c r="CB52" s="1"/>
      <c r="CC52" s="1"/>
      <c r="CD52" s="1"/>
      <c r="CE52" s="1"/>
      <c r="CF52" s="1"/>
      <c r="CH52" s="1"/>
      <c r="CJ52" s="1"/>
      <c r="CL52" s="1"/>
      <c r="CN52" s="1"/>
    </row>
    <row r="53" spans="2:92" ht="13.5" customHeight="1">
      <c r="B53" s="356"/>
      <c r="C53" s="356"/>
      <c r="D53" s="52"/>
      <c r="E53" s="52"/>
      <c r="F53" s="8"/>
      <c r="G53" s="8"/>
      <c r="BL53" s="1"/>
      <c r="BM53" s="1"/>
      <c r="BN53" s="1"/>
      <c r="BO53" s="1"/>
      <c r="BP53" s="1"/>
      <c r="BQ53" s="1"/>
      <c r="BR53" s="1"/>
      <c r="BS53" s="1"/>
      <c r="BT53" s="1"/>
      <c r="BU53" s="1"/>
      <c r="BV53" s="1"/>
      <c r="BW53" s="1"/>
      <c r="BX53" s="1"/>
      <c r="BY53" s="1"/>
      <c r="BZ53" s="1"/>
      <c r="CA53" s="1"/>
      <c r="CB53" s="1"/>
      <c r="CC53" s="1"/>
      <c r="CD53" s="1"/>
      <c r="CE53" s="1"/>
      <c r="CF53" s="1"/>
      <c r="CH53" s="1"/>
      <c r="CJ53" s="1"/>
      <c r="CL53" s="1"/>
      <c r="CN53" s="1"/>
    </row>
    <row r="54" spans="2:92" ht="22.9" customHeight="1">
      <c r="B54" s="357" t="s">
        <v>182</v>
      </c>
      <c r="C54" s="358"/>
      <c r="D54" s="358"/>
      <c r="E54" s="358"/>
      <c r="F54" s="358"/>
      <c r="G54" s="358"/>
      <c r="H54" s="358"/>
      <c r="I54" s="358"/>
      <c r="J54" s="358"/>
      <c r="K54" s="359"/>
      <c r="BG54" s="8"/>
      <c r="BH54" s="8"/>
      <c r="BI54" s="8"/>
      <c r="BJ54" s="8"/>
      <c r="BK54" s="8"/>
      <c r="BO54" s="1"/>
      <c r="BP54" s="1"/>
      <c r="BQ54" s="1"/>
      <c r="BR54" s="1"/>
      <c r="BS54" s="1"/>
      <c r="BT54" s="1"/>
      <c r="CB54" s="1"/>
    </row>
    <row r="55" spans="2:92" ht="21" customHeight="1">
      <c r="B55" s="360" t="s">
        <v>9</v>
      </c>
      <c r="C55" s="361"/>
      <c r="D55" s="362"/>
      <c r="E55" s="363" t="s">
        <v>10</v>
      </c>
      <c r="F55" s="364"/>
      <c r="G55" s="364"/>
      <c r="H55" s="365"/>
      <c r="I55" s="363" t="s">
        <v>11</v>
      </c>
      <c r="J55" s="364"/>
      <c r="K55" s="365"/>
    </row>
    <row r="56" spans="2:92" ht="22.15" customHeight="1">
      <c r="B56" s="366"/>
      <c r="C56" s="367"/>
      <c r="D56" s="368"/>
      <c r="E56" s="431"/>
      <c r="F56" s="432"/>
      <c r="G56" s="432"/>
      <c r="H56" s="433"/>
      <c r="I56" s="369"/>
      <c r="J56" s="432"/>
      <c r="K56" s="433"/>
      <c r="BK56" s="8"/>
      <c r="CB56" s="1"/>
    </row>
    <row r="57" spans="2:92">
      <c r="B57" s="8"/>
      <c r="C57" s="8"/>
      <c r="D57" s="8"/>
      <c r="E57" s="8"/>
      <c r="F57" s="8"/>
      <c r="G57" s="8"/>
      <c r="AK57" s="49"/>
      <c r="BK57" s="8"/>
      <c r="CB57" s="1"/>
    </row>
    <row r="58" spans="2:92" ht="19.149999999999999" customHeight="1">
      <c r="B58" s="140" t="s">
        <v>186</v>
      </c>
      <c r="C58" s="54"/>
      <c r="D58" s="55"/>
      <c r="E58" s="55"/>
      <c r="F58" s="55"/>
      <c r="G58" s="55"/>
      <c r="H58" s="55"/>
      <c r="BK58" s="8"/>
      <c r="CB58" s="1"/>
    </row>
    <row r="59" spans="2:92" ht="17.25" thickBot="1">
      <c r="B59" s="95" t="s">
        <v>188</v>
      </c>
      <c r="C59" s="95"/>
      <c r="D59" s="56" t="str">
        <f>_xlfn.IFNA(AX31,"")</f>
        <v/>
      </c>
      <c r="E59" s="56"/>
      <c r="F59" s="55"/>
      <c r="G59" s="57"/>
      <c r="H59" s="57"/>
      <c r="BK59" s="8"/>
      <c r="CB59" s="1"/>
    </row>
    <row r="60" spans="2:92" ht="16.5">
      <c r="B60" s="58"/>
      <c r="C60" s="59"/>
      <c r="D60" s="135" t="s">
        <v>190</v>
      </c>
      <c r="E60" s="136"/>
      <c r="F60" s="137" t="s">
        <v>191</v>
      </c>
      <c r="G60" s="138"/>
      <c r="H60" s="137" t="s">
        <v>192</v>
      </c>
      <c r="I60" s="138"/>
      <c r="J60" s="137" t="s">
        <v>193</v>
      </c>
      <c r="K60" s="139"/>
      <c r="BK60" s="8"/>
      <c r="CB60" s="1"/>
    </row>
    <row r="61" spans="2:92" ht="16.5">
      <c r="B61" s="93" t="s">
        <v>195</v>
      </c>
      <c r="C61" s="94"/>
      <c r="D61" s="106"/>
      <c r="E61" s="107"/>
      <c r="F61" s="110" t="s">
        <v>196</v>
      </c>
      <c r="G61" s="112"/>
      <c r="H61" s="110" t="s">
        <v>196</v>
      </c>
      <c r="I61" s="112"/>
      <c r="J61" s="110" t="s">
        <v>196</v>
      </c>
      <c r="K61" s="111"/>
      <c r="BK61" s="8"/>
      <c r="CB61" s="1"/>
    </row>
    <row r="62" spans="2:92" ht="16.5">
      <c r="B62" s="104" t="str">
        <f>BE4</f>
        <v>≥80</v>
      </c>
      <c r="C62" s="105"/>
      <c r="D62" s="108" t="e">
        <f>IF(AX38=0,NA(),AX38)</f>
        <v>#N/A</v>
      </c>
      <c r="E62" s="108"/>
      <c r="F62" s="108" t="e">
        <f>IF(AX35=0,NA(),AX35)</f>
        <v>#N/A</v>
      </c>
      <c r="G62" s="108"/>
      <c r="H62" s="108" t="e">
        <f>IF(AX36=0,NA(),AX36)</f>
        <v>#N/A</v>
      </c>
      <c r="I62" s="108"/>
      <c r="J62" s="108" t="e">
        <f>IF(AX37=0,NA(),AX37)</f>
        <v>#N/A</v>
      </c>
      <c r="K62" s="108"/>
      <c r="BK62" s="8"/>
      <c r="CB62" s="1"/>
    </row>
    <row r="63" spans="2:92" ht="16.5">
      <c r="B63" s="102" t="str">
        <f>BE5</f>
        <v>60-79</v>
      </c>
      <c r="C63" s="103"/>
      <c r="D63" s="108" t="e">
        <f>IF(AY38=0,NA(),AY38)</f>
        <v>#N/A</v>
      </c>
      <c r="E63" s="108"/>
      <c r="F63" s="108" t="e">
        <f>IF(AY35=0,NA(),AY35)</f>
        <v>#N/A</v>
      </c>
      <c r="G63" s="108"/>
      <c r="H63" s="108" t="e">
        <f>IF(AY36=0,NA(),AY36)</f>
        <v>#N/A</v>
      </c>
      <c r="I63" s="108"/>
      <c r="J63" s="108" t="e">
        <f>IF(AY37=0,NA(),AY37)</f>
        <v>#N/A</v>
      </c>
      <c r="K63" s="108"/>
      <c r="AQ63" s="8"/>
      <c r="BK63" s="8"/>
      <c r="CB63" s="1"/>
    </row>
    <row r="64" spans="2:92" ht="16.5">
      <c r="B64" s="100" t="str">
        <f>BE6</f>
        <v>&lt;60</v>
      </c>
      <c r="C64" s="101"/>
      <c r="D64" s="108" t="e">
        <f>IF(AZ38=0,NA(),AZ38)</f>
        <v>#N/A</v>
      </c>
      <c r="E64" s="108"/>
      <c r="F64" s="108" t="e">
        <f>IF(AZ35=0,NA(),AZ35)</f>
        <v>#N/A</v>
      </c>
      <c r="G64" s="108"/>
      <c r="H64" s="108" t="e">
        <f>IF(AZ36=0,NA(),AZ36)</f>
        <v>#N/A</v>
      </c>
      <c r="I64" s="108"/>
      <c r="J64" s="108" t="e">
        <f>IF(AZ37=0,NA(),AZ37)</f>
        <v>#N/A</v>
      </c>
      <c r="K64" s="108"/>
      <c r="AQ64" s="8"/>
      <c r="BK64" s="8"/>
      <c r="CB64" s="1"/>
    </row>
    <row r="65" spans="2:10" s="8" customFormat="1" ht="17.25" thickBot="1">
      <c r="B65" s="98" t="s">
        <v>199</v>
      </c>
      <c r="C65" s="99"/>
      <c r="D65" s="96" t="str">
        <f>IFERROR(BA38,"n/a")</f>
        <v>n/a</v>
      </c>
      <c r="E65" s="97"/>
      <c r="F65" s="96" t="str">
        <f>IFERROR(BA35,"n/a")</f>
        <v>n/a</v>
      </c>
      <c r="G65" s="97"/>
      <c r="H65" s="96" t="str">
        <f>IFERROR(BA36,"n/a")</f>
        <v>n/a</v>
      </c>
      <c r="I65" s="97"/>
      <c r="J65" s="96" t="str">
        <f>IFERROR(BA37,"n/a")</f>
        <v>n/a</v>
      </c>
    </row>
    <row r="90" spans="2:11" s="8" customFormat="1" ht="20.25" thickBot="1">
      <c r="B90" s="140" t="s">
        <v>200</v>
      </c>
      <c r="C90" s="54"/>
      <c r="D90" s="55"/>
      <c r="E90" s="55"/>
      <c r="F90" s="55"/>
      <c r="G90" s="55"/>
      <c r="H90" s="55"/>
      <c r="I90" s="55"/>
      <c r="J90" s="55"/>
    </row>
    <row r="91" spans="2:11" s="8" customFormat="1" ht="16.5">
      <c r="B91" s="61"/>
      <c r="C91" s="62"/>
      <c r="D91" s="62"/>
      <c r="E91" s="115" t="s">
        <v>201</v>
      </c>
      <c r="F91" s="62"/>
      <c r="G91" s="63" t="s">
        <v>199</v>
      </c>
      <c r="H91" s="63"/>
      <c r="I91" s="63"/>
      <c r="J91" s="63"/>
      <c r="K91" s="64"/>
    </row>
    <row r="92" spans="2:11" s="8" customFormat="1" ht="16.5">
      <c r="B92" s="65"/>
      <c r="C92" s="128"/>
      <c r="D92" s="66"/>
      <c r="E92" s="67"/>
      <c r="F92" s="67" t="s">
        <v>85</v>
      </c>
      <c r="G92" s="67" t="s">
        <v>86</v>
      </c>
      <c r="H92" s="67" t="s">
        <v>87</v>
      </c>
      <c r="I92" s="67" t="s">
        <v>88</v>
      </c>
      <c r="J92" s="67" t="s">
        <v>89</v>
      </c>
      <c r="K92" s="68" t="s">
        <v>90</v>
      </c>
    </row>
    <row r="93" spans="2:11" s="8" customFormat="1" ht="17.45" customHeight="1">
      <c r="B93" s="116" t="s">
        <v>202</v>
      </c>
      <c r="C93" s="127"/>
      <c r="D93" s="117"/>
      <c r="E93" s="69" t="s">
        <v>203</v>
      </c>
      <c r="F93" s="69" t="str">
        <f>_xlfn.IFNA(S105,"")</f>
        <v/>
      </c>
      <c r="G93" s="69" t="str">
        <f>_xlfn.IFNA(S106,"")</f>
        <v/>
      </c>
      <c r="H93" s="69" t="str">
        <f>_xlfn.IFNA(S107,"")</f>
        <v/>
      </c>
      <c r="I93" s="69" t="str">
        <f>_xlfn.IFNA(S108,"")</f>
        <v/>
      </c>
      <c r="J93" s="69" t="str">
        <f>_xlfn.IFNA(S109,"")</f>
        <v/>
      </c>
      <c r="K93" s="69" t="str">
        <f>_xlfn.IFNA(S110,"")</f>
        <v/>
      </c>
    </row>
    <row r="94" spans="2:11" s="8" customFormat="1" ht="17.45" customHeight="1">
      <c r="B94" s="118"/>
      <c r="C94" s="129"/>
      <c r="D94" s="119"/>
      <c r="E94" s="70" t="s">
        <v>79</v>
      </c>
      <c r="F94" s="70"/>
      <c r="G94" s="71" t="str">
        <f>_xlfn.IFNA(R106,"")</f>
        <v/>
      </c>
      <c r="H94" s="71" t="str">
        <f>_xlfn.IFNA(R107,"")</f>
        <v/>
      </c>
      <c r="I94" s="71" t="str">
        <f>_xlfn.IFNA(R108,"")</f>
        <v/>
      </c>
      <c r="J94" s="71" t="str">
        <f>_xlfn.IFNA(R109,"")</f>
        <v/>
      </c>
      <c r="K94" s="71" t="str">
        <f>_xlfn.IFNA(R110,"")</f>
        <v/>
      </c>
    </row>
    <row r="95" spans="2:11" s="8" customFormat="1" ht="17.45" customHeight="1">
      <c r="B95" s="116" t="s">
        <v>204</v>
      </c>
      <c r="C95" s="127"/>
      <c r="D95" s="117"/>
      <c r="E95" s="72" t="s">
        <v>203</v>
      </c>
      <c r="F95" s="69" t="str">
        <f>_xlfn.IFNA(U105,"")</f>
        <v/>
      </c>
      <c r="G95" s="69" t="str">
        <f>_xlfn.IFNA(U106,"")</f>
        <v/>
      </c>
      <c r="H95" s="69" t="str">
        <f>_xlfn.IFNA(U107,"")</f>
        <v/>
      </c>
      <c r="I95" s="69" t="str">
        <f>_xlfn.IFNA(U108,"")</f>
        <v/>
      </c>
      <c r="J95" s="69" t="str">
        <f>_xlfn.IFNA(U109,"")</f>
        <v/>
      </c>
      <c r="K95" s="69" t="str">
        <f>_xlfn.IFNA(U110,"")</f>
        <v/>
      </c>
    </row>
    <row r="96" spans="2:11" s="8" customFormat="1" ht="17.45" customHeight="1">
      <c r="B96" s="118"/>
      <c r="C96" s="129"/>
      <c r="D96" s="119"/>
      <c r="E96" s="70" t="s">
        <v>79</v>
      </c>
      <c r="F96" s="70"/>
      <c r="G96" s="71" t="str">
        <f>_xlfn.IFNA(T106,"")</f>
        <v/>
      </c>
      <c r="H96" s="71" t="str">
        <f>_xlfn.IFNA(T107,"")</f>
        <v/>
      </c>
      <c r="I96" s="71" t="str">
        <f>_xlfn.IFNA(T108,"")</f>
        <v/>
      </c>
      <c r="J96" s="71" t="str">
        <f>_xlfn.IFNA(T109,"")</f>
        <v/>
      </c>
      <c r="K96" s="71" t="str">
        <f>_xlfn.IFNA(T110,"")</f>
        <v/>
      </c>
    </row>
    <row r="97" spans="2:23" ht="17.45" customHeight="1">
      <c r="B97" s="116" t="s">
        <v>205</v>
      </c>
      <c r="C97" s="127"/>
      <c r="D97" s="117"/>
      <c r="E97" s="72" t="s">
        <v>203</v>
      </c>
      <c r="F97" s="69" t="str">
        <f>_xlfn.IFNA(W105,"")</f>
        <v/>
      </c>
      <c r="G97" s="69" t="str">
        <f>_xlfn.IFNA(W106,"")</f>
        <v/>
      </c>
      <c r="H97" s="69" t="str">
        <f>_xlfn.IFNA(W107,"")</f>
        <v/>
      </c>
      <c r="I97" s="69" t="str">
        <f>_xlfn.IFNA(W108,"")</f>
        <v/>
      </c>
      <c r="J97" s="69" t="str">
        <f>_xlfn.IFNA(W109,"")</f>
        <v/>
      </c>
      <c r="K97" s="69" t="str">
        <f>_xlfn.IFNA(W110,"")</f>
        <v/>
      </c>
    </row>
    <row r="98" spans="2:23" ht="17.45" customHeight="1">
      <c r="B98" s="118"/>
      <c r="C98" s="127"/>
      <c r="D98" s="126"/>
      <c r="E98" s="70" t="s">
        <v>79</v>
      </c>
      <c r="F98" s="70"/>
      <c r="G98" s="71" t="str">
        <f>_xlfn.IFNA(V106,"")</f>
        <v/>
      </c>
      <c r="H98" s="71" t="str">
        <f>_xlfn.IFNA(V107,"")</f>
        <v/>
      </c>
      <c r="I98" s="71" t="str">
        <f>_xlfn.IFNA(V108,"")</f>
        <v/>
      </c>
      <c r="J98" s="71" t="str">
        <f>_xlfn.IFNA(V109,"")</f>
        <v/>
      </c>
      <c r="K98" s="71" t="str">
        <f>_xlfn.IFNA(V110,"")</f>
        <v/>
      </c>
    </row>
    <row r="99" spans="2:23" ht="17.45" customHeight="1">
      <c r="B99" s="113" t="s">
        <v>206</v>
      </c>
      <c r="C99" s="130"/>
      <c r="D99" s="133"/>
      <c r="E99" s="132" t="s">
        <v>203</v>
      </c>
      <c r="F99" s="69" t="str">
        <f>_xlfn.IFNA(Q105,"")</f>
        <v/>
      </c>
      <c r="G99" s="69" t="str">
        <f>_xlfn.IFNA(Q106,"")</f>
        <v/>
      </c>
      <c r="H99" s="69" t="str">
        <f>_xlfn.IFNA(Q107,"")</f>
        <v/>
      </c>
      <c r="I99" s="69" t="str">
        <f>_xlfn.IFNA(Q108,"")</f>
        <v/>
      </c>
      <c r="J99" s="69" t="str">
        <f>_xlfn.IFNA(Q109,"")</f>
        <v/>
      </c>
      <c r="K99" s="69" t="str">
        <f>_xlfn.IFNA(Q110,"")</f>
        <v/>
      </c>
    </row>
    <row r="100" spans="2:23" ht="17.45" customHeight="1">
      <c r="B100" s="114"/>
      <c r="C100" s="131"/>
      <c r="D100" s="130"/>
      <c r="E100" s="134" t="s">
        <v>79</v>
      </c>
      <c r="F100" s="70"/>
      <c r="G100" s="73" t="str">
        <f>_xlfn.IFNA(P106,"")</f>
        <v/>
      </c>
      <c r="H100" s="73" t="str">
        <f>_xlfn.IFNA(P107,"")</f>
        <v/>
      </c>
      <c r="I100" s="73" t="str">
        <f>_xlfn.IFNA(P108,"")</f>
        <v/>
      </c>
      <c r="J100" s="73" t="str">
        <f>_xlfn.IFNA(P109,"")</f>
        <v/>
      </c>
      <c r="K100" s="73" t="str">
        <f>_xlfn.IFNA(P110,"")</f>
        <v/>
      </c>
    </row>
    <row r="103" spans="2:23">
      <c r="O103" s="74" t="s">
        <v>207</v>
      </c>
      <c r="P103" s="5"/>
      <c r="Q103" s="5"/>
      <c r="R103" s="5"/>
      <c r="S103" s="5"/>
      <c r="T103" s="5"/>
      <c r="U103" s="6"/>
      <c r="V103" s="5"/>
      <c r="W103" s="5"/>
    </row>
    <row r="104" spans="2:23">
      <c r="O104" s="75" t="s">
        <v>82</v>
      </c>
      <c r="P104" s="75" t="s">
        <v>208</v>
      </c>
      <c r="Q104" s="75" t="s">
        <v>209</v>
      </c>
      <c r="R104" s="75" t="s">
        <v>210</v>
      </c>
      <c r="S104" s="75" t="s">
        <v>211</v>
      </c>
      <c r="T104" s="75" t="s">
        <v>212</v>
      </c>
      <c r="U104" s="76" t="s">
        <v>213</v>
      </c>
      <c r="V104" s="75" t="s">
        <v>214</v>
      </c>
      <c r="W104" s="75" t="s">
        <v>215</v>
      </c>
    </row>
    <row r="105" spans="2:23">
      <c r="O105" s="75" t="s">
        <v>85</v>
      </c>
      <c r="P105" s="77"/>
      <c r="Q105" s="78" t="e">
        <f>IF(BJ34="",NA(),BJ34)</f>
        <v>#N/A</v>
      </c>
      <c r="R105" s="79"/>
      <c r="S105" s="78" t="e">
        <f>IF(BJ35="",NA(),BJ35)</f>
        <v>#N/A</v>
      </c>
      <c r="T105" s="79"/>
      <c r="U105" s="78" t="e">
        <f>IF(BJ36="",NA(),BJ36)</f>
        <v>#N/A</v>
      </c>
      <c r="V105" s="79"/>
      <c r="W105" s="78" t="e">
        <f>IF(BJ37="",NA(),BJ37)</f>
        <v>#N/A</v>
      </c>
    </row>
    <row r="106" spans="2:23">
      <c r="O106" s="75" t="s">
        <v>86</v>
      </c>
      <c r="P106" s="80" t="e">
        <f>IF(BV34="",NA(),BV34)</f>
        <v>#N/A</v>
      </c>
      <c r="Q106" s="78" t="e">
        <f>IF(BK34="",NA(),BK34)</f>
        <v>#N/A</v>
      </c>
      <c r="R106" s="80" t="e">
        <f>IF(BV35="",NA(),BV35)</f>
        <v>#N/A</v>
      </c>
      <c r="S106" s="78" t="e">
        <f>IF(BK35="",NA(),BK35)</f>
        <v>#N/A</v>
      </c>
      <c r="T106" s="80" t="e">
        <f>IF(BV36="",NA(),BV36)</f>
        <v>#N/A</v>
      </c>
      <c r="U106" s="78" t="e">
        <f>IF(BK36="",NA(),BK36)</f>
        <v>#N/A</v>
      </c>
      <c r="V106" s="80" t="e">
        <f>IF(BV37="",NA(),BV37)</f>
        <v>#N/A</v>
      </c>
      <c r="W106" s="78" t="e">
        <f>IF(BK37="",NA(),BK37)</f>
        <v>#N/A</v>
      </c>
    </row>
    <row r="107" spans="2:23">
      <c r="O107" s="75" t="s">
        <v>87</v>
      </c>
      <c r="P107" s="80" t="e">
        <f>IF(BW34="",NA(),BW34)</f>
        <v>#N/A</v>
      </c>
      <c r="Q107" s="78" t="e">
        <f>IF(BL34="",NA(),BL34)</f>
        <v>#N/A</v>
      </c>
      <c r="R107" s="80" t="e">
        <f>IF(BW35="",NA(),BW35)</f>
        <v>#N/A</v>
      </c>
      <c r="S107" s="78" t="e">
        <f>IF(BL35="",NA(),BL35)</f>
        <v>#N/A</v>
      </c>
      <c r="T107" s="80" t="e">
        <f>IF(BW36="",NA(),BW36)</f>
        <v>#N/A</v>
      </c>
      <c r="U107" s="78" t="e">
        <f>IF(BL36="",NA(),BL36)</f>
        <v>#N/A</v>
      </c>
      <c r="V107" s="80" t="e">
        <f>IF(BW37="",NA(),BW37)</f>
        <v>#N/A</v>
      </c>
      <c r="W107" s="78" t="e">
        <f>IF(BL37="",NA(),BL37)</f>
        <v>#N/A</v>
      </c>
    </row>
    <row r="108" spans="2:23">
      <c r="O108" s="75" t="s">
        <v>88</v>
      </c>
      <c r="P108" s="80" t="e">
        <f>IF(BX34="",NA(),BX34)</f>
        <v>#N/A</v>
      </c>
      <c r="Q108" s="78" t="e">
        <f>IF(BM34="",NA(),BM34)</f>
        <v>#N/A</v>
      </c>
      <c r="R108" s="81" t="e">
        <f>IF(BX35="",NA(),BX35)</f>
        <v>#N/A</v>
      </c>
      <c r="S108" s="78" t="e">
        <f>IF(BM35="",NA(),BM35)</f>
        <v>#N/A</v>
      </c>
      <c r="T108" s="81" t="e">
        <f>IF(BX36="",NA(),BX36)</f>
        <v>#N/A</v>
      </c>
      <c r="U108" s="78" t="e">
        <f>IF(BM36="",NA(),BM36)</f>
        <v>#N/A</v>
      </c>
      <c r="V108" s="81" t="e">
        <f>IF(BX37="",NA(),BX37)</f>
        <v>#N/A</v>
      </c>
      <c r="W108" s="78" t="e">
        <f>IF(BM37="",NA(),BM37)</f>
        <v>#N/A</v>
      </c>
    </row>
    <row r="109" spans="2:23">
      <c r="O109" s="75" t="s">
        <v>89</v>
      </c>
      <c r="P109" s="80" t="e">
        <f>IF(BY34="",NA(),BY34)</f>
        <v>#N/A</v>
      </c>
      <c r="Q109" s="78" t="e">
        <f>IF(BN34="",NA(),BN34)</f>
        <v>#N/A</v>
      </c>
      <c r="R109" s="81" t="e">
        <f>IF(BY35="",NA(),BY35)</f>
        <v>#N/A</v>
      </c>
      <c r="S109" s="78" t="e">
        <f>IF(BN35="",NA(),BN35)</f>
        <v>#N/A</v>
      </c>
      <c r="T109" s="81" t="e">
        <f>IF(BY36="",NA(),BY36)</f>
        <v>#N/A</v>
      </c>
      <c r="U109" s="78" t="e">
        <f>IF(BN36="",NA(),BN36)</f>
        <v>#N/A</v>
      </c>
      <c r="V109" s="81" t="e">
        <f>IF(BY37="",NA(),BY37)</f>
        <v>#N/A</v>
      </c>
      <c r="W109" s="78" t="e">
        <f>IF(BN37="",NA(),BN37)</f>
        <v>#N/A</v>
      </c>
    </row>
    <row r="110" spans="2:23">
      <c r="O110" s="75" t="s">
        <v>90</v>
      </c>
      <c r="P110" s="80" t="e">
        <f>IF(BZ34="",NA(),BZ34)</f>
        <v>#N/A</v>
      </c>
      <c r="Q110" s="78" t="e">
        <f>IF(BO34="",NA(),BO34)</f>
        <v>#N/A</v>
      </c>
      <c r="R110" s="81" t="e">
        <f>IF(BZ35="",NA(),BZ35)</f>
        <v>#N/A</v>
      </c>
      <c r="S110" s="78" t="e">
        <f>IF(BO35="",NA(),BO35)</f>
        <v>#N/A</v>
      </c>
      <c r="T110" s="81" t="e">
        <f>IF(BZ36="",NA(),BZ36)</f>
        <v>#N/A</v>
      </c>
      <c r="U110" s="78" t="e">
        <f>IF(BO36="",NA(),BO36)</f>
        <v>#N/A</v>
      </c>
      <c r="V110" s="81" t="e">
        <f>IF(BZ37="",NA(),BZ37)</f>
        <v>#N/A</v>
      </c>
      <c r="W110" s="78" t="e">
        <f>IF(BO37="",NA(),BO37)</f>
        <v>#N/A</v>
      </c>
    </row>
    <row r="111" spans="2:23">
      <c r="O111" s="75" t="s">
        <v>91</v>
      </c>
      <c r="P111" s="80" t="e">
        <f>IF(CA34="",NA(),CA34)</f>
        <v>#N/A</v>
      </c>
      <c r="Q111" s="78" t="e">
        <f>IF(BP34="",NA(),BP34)</f>
        <v>#N/A</v>
      </c>
      <c r="R111" s="81" t="e">
        <f>IF(CA35="",NA(),CA35)</f>
        <v>#N/A</v>
      </c>
      <c r="S111" s="78" t="e">
        <f>IF(BP35="",NA(),BP35)</f>
        <v>#N/A</v>
      </c>
      <c r="T111" s="81" t="e">
        <f>IF(CA36="",NA(),CA36)</f>
        <v>#N/A</v>
      </c>
      <c r="U111" s="78" t="e">
        <f>IF(BP36="",NA(),BP36)</f>
        <v>#N/A</v>
      </c>
      <c r="V111" s="81" t="e">
        <f>IF(CA37="",NA(),CA37)</f>
        <v>#N/A</v>
      </c>
      <c r="W111" s="78" t="e">
        <f>IF(BP37="",NA(),BP37)</f>
        <v>#N/A</v>
      </c>
    </row>
    <row r="112" spans="2:23">
      <c r="O112" s="75" t="s">
        <v>92</v>
      </c>
      <c r="P112" s="80" t="e">
        <f>IF(CB34="",NA(),CB34)</f>
        <v>#N/A</v>
      </c>
      <c r="Q112" s="78" t="e">
        <f>IF(BQ34="",NA(),BQ34)</f>
        <v>#N/A</v>
      </c>
      <c r="R112" s="81" t="e">
        <f>IF(CB35="",NA(),CB35)</f>
        <v>#N/A</v>
      </c>
      <c r="S112" s="78" t="e">
        <f>IF(BQ35="",NA(),BQ35)</f>
        <v>#N/A</v>
      </c>
      <c r="T112" s="81" t="e">
        <f>IF(CB36="",NA(),CB36)</f>
        <v>#N/A</v>
      </c>
      <c r="U112" s="78" t="e">
        <f>IF(BQ36="",NA(),BQ36)</f>
        <v>#N/A</v>
      </c>
      <c r="V112" s="81" t="e">
        <f>IF(CB37="",NA(),CB37)</f>
        <v>#N/A</v>
      </c>
      <c r="W112" s="78" t="e">
        <f>IF(BQ37="",NA(),BQ37)</f>
        <v>#N/A</v>
      </c>
    </row>
    <row r="113" spans="2:23" s="8" customFormat="1">
      <c r="B113" s="1"/>
      <c r="C113" s="1"/>
      <c r="D113" s="1"/>
      <c r="E113" s="1"/>
      <c r="F113" s="1"/>
      <c r="G113" s="1"/>
      <c r="O113" s="75" t="s">
        <v>93</v>
      </c>
      <c r="P113" s="80" t="e">
        <f>IF(CC34="",NA(),CC34)</f>
        <v>#N/A</v>
      </c>
      <c r="Q113" s="78" t="e">
        <f>IF(BR34="",NA(),BR34)</f>
        <v>#N/A</v>
      </c>
      <c r="R113" s="81" t="e">
        <f>IF(CC35="",NA(),CC35)</f>
        <v>#N/A</v>
      </c>
      <c r="S113" s="78" t="e">
        <f>IF(BR35="",NA(),BR35)</f>
        <v>#N/A</v>
      </c>
      <c r="T113" s="81" t="e">
        <f>IF(CC36="",NA(),CC36)</f>
        <v>#N/A</v>
      </c>
      <c r="U113" s="78" t="e">
        <f>IF(BR36="",NA(),BR36)</f>
        <v>#N/A</v>
      </c>
      <c r="V113" s="81" t="e">
        <f>IF(CC37="",NA(),CC37)</f>
        <v>#N/A</v>
      </c>
      <c r="W113" s="78" t="e">
        <f>IF(BR37="",NA(),BR37)</f>
        <v>#N/A</v>
      </c>
    </row>
    <row r="114" spans="2:23" s="8" customFormat="1">
      <c r="B114" s="1"/>
      <c r="C114" s="1"/>
      <c r="D114" s="1"/>
      <c r="E114" s="1"/>
      <c r="F114" s="1"/>
      <c r="G114" s="1"/>
      <c r="O114" s="75" t="s">
        <v>94</v>
      </c>
      <c r="P114" s="80" t="e">
        <f>IF(CD34="",NA(),CD34)</f>
        <v>#N/A</v>
      </c>
      <c r="Q114" s="78" t="e">
        <f>IF(BS34="",NA(),BS34)</f>
        <v>#N/A</v>
      </c>
      <c r="R114" s="81" t="e">
        <f>IF(CD35="",NA(),CD35)</f>
        <v>#N/A</v>
      </c>
      <c r="S114" s="78" t="e">
        <f>IF(BS35="",NA(),BS35)</f>
        <v>#N/A</v>
      </c>
      <c r="T114" s="81" t="e">
        <f>IF(CD36="",NA(),CD36)</f>
        <v>#N/A</v>
      </c>
      <c r="U114" s="78" t="e">
        <f>IF(BS36="",NA(),BS36)</f>
        <v>#N/A</v>
      </c>
      <c r="V114" s="81" t="e">
        <f>IF(CD37="",NA(),CD37)</f>
        <v>#N/A</v>
      </c>
      <c r="W114" s="78" t="e">
        <f>IF(BS37="",NA(),BS37)</f>
        <v>#N/A</v>
      </c>
    </row>
    <row r="115" spans="2:23" s="8" customFormat="1">
      <c r="B115" s="1"/>
      <c r="C115" s="1"/>
      <c r="D115" s="1"/>
      <c r="E115" s="1"/>
      <c r="F115" s="1"/>
      <c r="G115" s="1"/>
      <c r="O115" s="75" t="s">
        <v>95</v>
      </c>
      <c r="P115" s="80" t="e">
        <f>IF(CE34="",NA(),BWK34)</f>
        <v>#N/A</v>
      </c>
      <c r="Q115" s="78" t="e">
        <f>IF(BT34="",NA(),BT34)</f>
        <v>#N/A</v>
      </c>
      <c r="R115" s="81" t="e">
        <f>IF(CE35="",NA(),CE35)</f>
        <v>#N/A</v>
      </c>
      <c r="S115" s="78" t="e">
        <f>IF(BT35="",NA(),BT35)</f>
        <v>#N/A</v>
      </c>
      <c r="T115" s="81" t="e">
        <f>IF(CE36="",NA(),CE36)</f>
        <v>#N/A</v>
      </c>
      <c r="U115" s="78" t="e">
        <f>IF(BT36="",NA(),BT36)</f>
        <v>#N/A</v>
      </c>
      <c r="V115" s="81" t="e">
        <f>IF(CE37="",NA(),CE37)</f>
        <v>#N/A</v>
      </c>
      <c r="W115" s="78" t="e">
        <f>IF(BT37="",NA(),BT37)</f>
        <v>#N/A</v>
      </c>
    </row>
    <row r="118" spans="2:23" s="8" customFormat="1" ht="15" customHeight="1">
      <c r="B118" s="1"/>
      <c r="C118" s="1"/>
      <c r="D118" s="1"/>
      <c r="E118" s="1"/>
      <c r="F118" s="1"/>
      <c r="G118" s="1"/>
      <c r="Q118" s="1"/>
      <c r="R118" s="1"/>
      <c r="S118" s="1"/>
      <c r="T118" s="1"/>
      <c r="U118" s="1"/>
      <c r="V118" s="1"/>
      <c r="W118" s="1"/>
    </row>
    <row r="119" spans="2:23" s="8" customFormat="1" ht="15" customHeight="1">
      <c r="B119" s="1"/>
      <c r="C119" s="1"/>
      <c r="D119" s="1"/>
      <c r="E119" s="1"/>
      <c r="F119" s="1"/>
      <c r="G119" s="1"/>
      <c r="Q119" s="1"/>
      <c r="R119" s="1"/>
      <c r="S119" s="1"/>
      <c r="T119" s="1"/>
      <c r="U119" s="1"/>
      <c r="V119" s="1"/>
      <c r="W119" s="1"/>
    </row>
    <row r="120" spans="2:23" s="8" customFormat="1" ht="15" customHeight="1">
      <c r="B120" s="1"/>
      <c r="C120" s="1"/>
      <c r="D120" s="1"/>
      <c r="E120" s="1"/>
      <c r="F120" s="1"/>
      <c r="G120" s="1"/>
      <c r="Q120" s="1"/>
      <c r="R120" s="1"/>
      <c r="S120" s="1"/>
      <c r="T120" s="1"/>
      <c r="U120" s="1"/>
      <c r="V120" s="1"/>
      <c r="W120" s="1"/>
    </row>
    <row r="121" spans="2:23" s="8" customFormat="1" ht="15" customHeight="1">
      <c r="B121" s="1"/>
      <c r="C121" s="1"/>
      <c r="D121" s="1"/>
      <c r="E121" s="1"/>
      <c r="F121" s="1"/>
      <c r="G121" s="1"/>
      <c r="Q121" s="1"/>
      <c r="R121" s="1"/>
      <c r="S121" s="1"/>
      <c r="T121" s="1"/>
      <c r="U121" s="1"/>
      <c r="V121" s="1"/>
      <c r="W121" s="1"/>
    </row>
    <row r="122" spans="2:23" s="8" customFormat="1" ht="15" customHeight="1">
      <c r="B122" s="1"/>
      <c r="C122" s="1"/>
      <c r="D122" s="1"/>
      <c r="E122" s="1"/>
      <c r="F122" s="1"/>
      <c r="G122" s="1"/>
      <c r="Q122" s="1"/>
      <c r="R122" s="1"/>
      <c r="S122" s="1"/>
      <c r="T122" s="1"/>
      <c r="U122" s="1"/>
      <c r="V122" s="1"/>
      <c r="W122" s="1"/>
    </row>
    <row r="123" spans="2:23" s="8" customFormat="1" ht="15" customHeight="1">
      <c r="B123" s="1"/>
      <c r="C123" s="1"/>
      <c r="D123" s="1"/>
      <c r="E123" s="1"/>
      <c r="F123" s="1"/>
      <c r="G123" s="1"/>
      <c r="Q123" s="1"/>
      <c r="R123" s="1"/>
      <c r="S123" s="1"/>
      <c r="T123" s="1"/>
      <c r="U123" s="1"/>
      <c r="V123" s="1"/>
      <c r="W123" s="1"/>
    </row>
    <row r="124" spans="2:23" s="8" customFormat="1" ht="15.6" customHeight="1">
      <c r="B124" s="1"/>
      <c r="C124" s="1"/>
      <c r="D124" s="1"/>
      <c r="E124" s="1"/>
      <c r="F124" s="1"/>
      <c r="G124" s="1"/>
      <c r="Q124" s="1"/>
      <c r="R124" s="1"/>
      <c r="S124" s="1"/>
      <c r="T124" s="1"/>
      <c r="U124" s="1"/>
      <c r="V124" s="1"/>
      <c r="W124" s="1"/>
    </row>
    <row r="125" spans="2:23" s="8" customFormat="1" ht="15.6" customHeight="1">
      <c r="B125" s="1"/>
      <c r="C125" s="1"/>
      <c r="D125" s="1"/>
      <c r="E125" s="1"/>
      <c r="F125" s="1"/>
      <c r="G125" s="1"/>
      <c r="Q125" s="1"/>
      <c r="R125" s="1"/>
      <c r="S125" s="1"/>
      <c r="T125" s="1"/>
      <c r="U125" s="1"/>
      <c r="V125" s="1"/>
      <c r="W125" s="1"/>
    </row>
    <row r="127" spans="2:23" s="8" customFormat="1">
      <c r="B127" s="1"/>
      <c r="C127" s="1"/>
      <c r="D127" s="1"/>
      <c r="E127" s="1"/>
      <c r="F127" s="1"/>
      <c r="G127" s="1"/>
      <c r="Q127" s="1"/>
      <c r="R127" s="1"/>
      <c r="S127" s="1"/>
      <c r="T127" s="1"/>
      <c r="U127" s="1"/>
      <c r="V127" s="1"/>
      <c r="W127" s="1"/>
    </row>
    <row r="128" spans="2:23" s="8" customFormat="1" ht="20.25" thickBot="1">
      <c r="B128" s="60" t="s">
        <v>216</v>
      </c>
      <c r="C128" s="60"/>
      <c r="D128" s="1"/>
      <c r="E128" s="1"/>
      <c r="Q128" s="1"/>
      <c r="R128" s="1"/>
      <c r="S128" s="1"/>
      <c r="T128" s="1"/>
      <c r="U128" s="1"/>
      <c r="V128" s="1"/>
      <c r="W128" s="1"/>
    </row>
    <row r="129" spans="2:11" s="8" customFormat="1" ht="62.65" customHeight="1" thickBot="1">
      <c r="B129" s="82" t="s">
        <v>42</v>
      </c>
      <c r="C129" s="370" t="s">
        <v>43</v>
      </c>
      <c r="D129" s="371"/>
      <c r="E129" s="372" t="s">
        <v>44</v>
      </c>
      <c r="F129" s="373"/>
      <c r="G129" s="374"/>
      <c r="H129" s="82" t="s">
        <v>217</v>
      </c>
      <c r="I129" s="82" t="s">
        <v>218</v>
      </c>
      <c r="J129" s="82" t="s">
        <v>81</v>
      </c>
      <c r="K129" s="82" t="s">
        <v>219</v>
      </c>
    </row>
    <row r="130" spans="2:11" s="8" customFormat="1" ht="17.25" thickBot="1">
      <c r="B130" s="324">
        <v>1</v>
      </c>
      <c r="C130" s="327" t="s">
        <v>106</v>
      </c>
      <c r="D130" s="328"/>
      <c r="E130" s="120" t="s">
        <v>107</v>
      </c>
      <c r="F130" s="83"/>
      <c r="G130" s="121"/>
      <c r="H130" s="85" t="str">
        <f t="shared" ref="H130:H157" si="37">AZ3</f>
        <v>---</v>
      </c>
      <c r="I130" s="85" t="str">
        <f t="shared" ref="I130:I157" si="38">AX3</f>
        <v>---</v>
      </c>
      <c r="J130" s="85" t="str">
        <f t="shared" ref="J130:J157" si="39">BB3</f>
        <v>---</v>
      </c>
      <c r="K130" s="85" t="str">
        <f t="shared" ref="K130:K157" si="40">RIGHT(BC3,6)</f>
        <v>---</v>
      </c>
    </row>
    <row r="131" spans="2:11" s="8" customFormat="1" ht="15.6" customHeight="1" thickBot="1">
      <c r="B131" s="325"/>
      <c r="C131" s="331"/>
      <c r="D131" s="332"/>
      <c r="E131" s="120" t="s">
        <v>220</v>
      </c>
      <c r="F131" s="83"/>
      <c r="G131" s="84"/>
      <c r="H131" s="85" t="str">
        <f t="shared" si="37"/>
        <v>---</v>
      </c>
      <c r="I131" s="85" t="str">
        <f t="shared" si="38"/>
        <v>---</v>
      </c>
      <c r="J131" s="85" t="str">
        <f t="shared" si="39"/>
        <v>---</v>
      </c>
      <c r="K131" s="85" t="str">
        <f t="shared" si="40"/>
        <v>---</v>
      </c>
    </row>
    <row r="132" spans="2:11" s="8" customFormat="1" ht="15.6" customHeight="1" thickBot="1">
      <c r="B132" s="325"/>
      <c r="C132" s="327" t="s">
        <v>114</v>
      </c>
      <c r="D132" s="328"/>
      <c r="E132" s="120" t="s">
        <v>115</v>
      </c>
      <c r="F132" s="83"/>
      <c r="G132" s="84"/>
      <c r="H132" s="85" t="str">
        <f t="shared" si="37"/>
        <v>---</v>
      </c>
      <c r="I132" s="85" t="str">
        <f t="shared" si="38"/>
        <v>---</v>
      </c>
      <c r="J132" s="85" t="str">
        <f t="shared" si="39"/>
        <v>---</v>
      </c>
      <c r="K132" s="85" t="str">
        <f t="shared" si="40"/>
        <v>---</v>
      </c>
    </row>
    <row r="133" spans="2:11" s="8" customFormat="1" ht="15.6" customHeight="1" thickBot="1">
      <c r="B133" s="325"/>
      <c r="C133" s="329"/>
      <c r="D133" s="330"/>
      <c r="E133" s="120" t="s">
        <v>118</v>
      </c>
      <c r="F133" s="83"/>
      <c r="G133" s="84"/>
      <c r="H133" s="85" t="str">
        <f t="shared" si="37"/>
        <v>---</v>
      </c>
      <c r="I133" s="85" t="str">
        <f t="shared" si="38"/>
        <v>---</v>
      </c>
      <c r="J133" s="85" t="str">
        <f t="shared" si="39"/>
        <v>---</v>
      </c>
      <c r="K133" s="85" t="str">
        <f t="shared" si="40"/>
        <v>---</v>
      </c>
    </row>
    <row r="134" spans="2:11" s="8" customFormat="1" ht="15.6" customHeight="1" thickBot="1">
      <c r="B134" s="325"/>
      <c r="C134" s="329"/>
      <c r="D134" s="330"/>
      <c r="E134" s="120" t="s">
        <v>221</v>
      </c>
      <c r="F134" s="83"/>
      <c r="G134" s="84"/>
      <c r="H134" s="85" t="str">
        <f t="shared" si="37"/>
        <v>---</v>
      </c>
      <c r="I134" s="85" t="str">
        <f t="shared" si="38"/>
        <v>---</v>
      </c>
      <c r="J134" s="85" t="str">
        <f t="shared" si="39"/>
        <v>---</v>
      </c>
      <c r="K134" s="85" t="str">
        <f t="shared" si="40"/>
        <v>---</v>
      </c>
    </row>
    <row r="135" spans="2:11" s="8" customFormat="1" ht="15.6" customHeight="1" thickBot="1">
      <c r="B135" s="326"/>
      <c r="C135" s="331"/>
      <c r="D135" s="332"/>
      <c r="E135" s="120" t="s">
        <v>122</v>
      </c>
      <c r="F135" s="83"/>
      <c r="G135" s="84"/>
      <c r="H135" s="85" t="str">
        <f t="shared" si="37"/>
        <v>---</v>
      </c>
      <c r="I135" s="85" t="str">
        <f t="shared" si="38"/>
        <v>---</v>
      </c>
      <c r="J135" s="85" t="str">
        <f t="shared" si="39"/>
        <v>---</v>
      </c>
      <c r="K135" s="85" t="str">
        <f t="shared" si="40"/>
        <v>---</v>
      </c>
    </row>
    <row r="136" spans="2:11" s="8" customFormat="1" ht="15.6" customHeight="1" thickBot="1">
      <c r="B136" s="324">
        <v>2</v>
      </c>
      <c r="C136" s="327" t="s">
        <v>290</v>
      </c>
      <c r="D136" s="328"/>
      <c r="E136" s="120" t="s">
        <v>291</v>
      </c>
      <c r="F136" s="83"/>
      <c r="G136" s="84"/>
      <c r="H136" s="85" t="str">
        <f t="shared" si="37"/>
        <v>---</v>
      </c>
      <c r="I136" s="85" t="str">
        <f t="shared" si="38"/>
        <v>---</v>
      </c>
      <c r="J136" s="85" t="str">
        <f t="shared" si="39"/>
        <v>---</v>
      </c>
      <c r="K136" s="85" t="str">
        <f t="shared" si="40"/>
        <v>---</v>
      </c>
    </row>
    <row r="137" spans="2:11" s="8" customFormat="1" ht="15.6" customHeight="1" thickBot="1">
      <c r="B137" s="325"/>
      <c r="C137" s="329"/>
      <c r="D137" s="330"/>
      <c r="E137" s="120" t="s">
        <v>292</v>
      </c>
      <c r="F137" s="83"/>
      <c r="G137" s="84"/>
      <c r="H137" s="85" t="str">
        <f t="shared" si="37"/>
        <v>---</v>
      </c>
      <c r="I137" s="85" t="str">
        <f t="shared" si="38"/>
        <v>---</v>
      </c>
      <c r="J137" s="85" t="str">
        <f t="shared" si="39"/>
        <v>---</v>
      </c>
      <c r="K137" s="85" t="str">
        <f t="shared" si="40"/>
        <v>---</v>
      </c>
    </row>
    <row r="138" spans="2:11" s="8" customFormat="1" ht="15.6" customHeight="1" thickBot="1">
      <c r="B138" s="325"/>
      <c r="C138" s="331"/>
      <c r="D138" s="332"/>
      <c r="E138" s="120" t="s">
        <v>129</v>
      </c>
      <c r="F138" s="83"/>
      <c r="G138" s="84"/>
      <c r="H138" s="85" t="str">
        <f t="shared" si="37"/>
        <v>---</v>
      </c>
      <c r="I138" s="85" t="str">
        <f t="shared" si="38"/>
        <v>---</v>
      </c>
      <c r="J138" s="85" t="str">
        <f t="shared" si="39"/>
        <v>---</v>
      </c>
      <c r="K138" s="85" t="str">
        <f t="shared" si="40"/>
        <v>---</v>
      </c>
    </row>
    <row r="139" spans="2:11" s="8" customFormat="1" ht="15.6" customHeight="1" thickBot="1">
      <c r="B139" s="325"/>
      <c r="C139" s="327" t="s">
        <v>293</v>
      </c>
      <c r="D139" s="328"/>
      <c r="E139" s="120" t="s">
        <v>294</v>
      </c>
      <c r="F139" s="83"/>
      <c r="G139" s="84"/>
      <c r="H139" s="85" t="str">
        <f t="shared" si="37"/>
        <v>---</v>
      </c>
      <c r="I139" s="85" t="str">
        <f t="shared" si="38"/>
        <v>---</v>
      </c>
      <c r="J139" s="85" t="str">
        <f t="shared" si="39"/>
        <v>---</v>
      </c>
      <c r="K139" s="85" t="str">
        <f t="shared" si="40"/>
        <v>---</v>
      </c>
    </row>
    <row r="140" spans="2:11" s="8" customFormat="1" ht="15.6" customHeight="1" thickBot="1">
      <c r="B140" s="325"/>
      <c r="C140" s="329"/>
      <c r="D140" s="330"/>
      <c r="E140" s="120" t="s">
        <v>295</v>
      </c>
      <c r="F140" s="83"/>
      <c r="G140" s="84"/>
      <c r="H140" s="85" t="str">
        <f t="shared" si="37"/>
        <v>---</v>
      </c>
      <c r="I140" s="85" t="str">
        <f t="shared" si="38"/>
        <v>---</v>
      </c>
      <c r="J140" s="85" t="str">
        <f t="shared" si="39"/>
        <v>---</v>
      </c>
      <c r="K140" s="85" t="str">
        <f t="shared" si="40"/>
        <v>---</v>
      </c>
    </row>
    <row r="141" spans="2:11" s="8" customFormat="1" ht="15.6" customHeight="1" thickBot="1">
      <c r="B141" s="325"/>
      <c r="C141" s="331"/>
      <c r="D141" s="332"/>
      <c r="E141" s="120" t="s">
        <v>136</v>
      </c>
      <c r="F141" s="83"/>
      <c r="G141" s="84"/>
      <c r="H141" s="85" t="str">
        <f t="shared" si="37"/>
        <v>---</v>
      </c>
      <c r="I141" s="85" t="str">
        <f t="shared" si="38"/>
        <v>---</v>
      </c>
      <c r="J141" s="85" t="str">
        <f t="shared" si="39"/>
        <v>---</v>
      </c>
      <c r="K141" s="85" t="str">
        <f t="shared" si="40"/>
        <v>---</v>
      </c>
    </row>
    <row r="142" spans="2:11" s="8" customFormat="1" ht="15.6" customHeight="1" thickBot="1">
      <c r="B142" s="325"/>
      <c r="C142" s="327" t="s">
        <v>296</v>
      </c>
      <c r="D142" s="328"/>
      <c r="E142" s="120" t="s">
        <v>297</v>
      </c>
      <c r="F142" s="83"/>
      <c r="G142" s="84"/>
      <c r="H142" s="85" t="str">
        <f t="shared" si="37"/>
        <v>---</v>
      </c>
      <c r="I142" s="85" t="str">
        <f t="shared" si="38"/>
        <v>---</v>
      </c>
      <c r="J142" s="85" t="str">
        <f t="shared" si="39"/>
        <v>---</v>
      </c>
      <c r="K142" s="85" t="str">
        <f t="shared" si="40"/>
        <v>---</v>
      </c>
    </row>
    <row r="143" spans="2:11" s="8" customFormat="1" ht="17.25" thickBot="1">
      <c r="B143" s="325"/>
      <c r="C143" s="329"/>
      <c r="D143" s="330"/>
      <c r="E143" s="120" t="s">
        <v>298</v>
      </c>
      <c r="F143" s="83"/>
      <c r="G143" s="84"/>
      <c r="H143" s="85" t="str">
        <f t="shared" si="37"/>
        <v>---</v>
      </c>
      <c r="I143" s="85" t="str">
        <f t="shared" si="38"/>
        <v>---</v>
      </c>
      <c r="J143" s="85" t="str">
        <f t="shared" si="39"/>
        <v>---</v>
      </c>
      <c r="K143" s="85" t="str">
        <f t="shared" si="40"/>
        <v>---</v>
      </c>
    </row>
    <row r="144" spans="2:11" s="8" customFormat="1" ht="15.6" customHeight="1" thickBot="1">
      <c r="B144" s="325"/>
      <c r="C144" s="331"/>
      <c r="D144" s="332"/>
      <c r="E144" s="120" t="s">
        <v>143</v>
      </c>
      <c r="F144" s="83"/>
      <c r="G144" s="84"/>
      <c r="H144" s="85" t="str">
        <f t="shared" si="37"/>
        <v>---</v>
      </c>
      <c r="I144" s="85" t="str">
        <f t="shared" si="38"/>
        <v>---</v>
      </c>
      <c r="J144" s="85" t="str">
        <f t="shared" si="39"/>
        <v>---</v>
      </c>
      <c r="K144" s="85" t="str">
        <f t="shared" si="40"/>
        <v>---</v>
      </c>
    </row>
    <row r="145" spans="2:11" s="8" customFormat="1" ht="15.6" customHeight="1" thickBot="1">
      <c r="B145" s="325"/>
      <c r="C145" s="327" t="s">
        <v>138</v>
      </c>
      <c r="D145" s="328"/>
      <c r="E145" s="120" t="s">
        <v>299</v>
      </c>
      <c r="F145" s="83"/>
      <c r="G145" s="84"/>
      <c r="H145" s="85" t="str">
        <f t="shared" si="37"/>
        <v>---</v>
      </c>
      <c r="I145" s="85" t="str">
        <f t="shared" si="38"/>
        <v>---</v>
      </c>
      <c r="J145" s="85" t="str">
        <f t="shared" si="39"/>
        <v>---</v>
      </c>
      <c r="K145" s="85" t="str">
        <f t="shared" si="40"/>
        <v>---</v>
      </c>
    </row>
    <row r="146" spans="2:11" s="8" customFormat="1" ht="15.6" customHeight="1" thickBot="1">
      <c r="B146" s="325"/>
      <c r="C146" s="329"/>
      <c r="D146" s="330"/>
      <c r="E146" s="120" t="s">
        <v>300</v>
      </c>
      <c r="F146" s="83"/>
      <c r="G146" s="84"/>
      <c r="H146" s="85" t="str">
        <f t="shared" si="37"/>
        <v>---</v>
      </c>
      <c r="I146" s="85" t="str">
        <f t="shared" si="38"/>
        <v>---</v>
      </c>
      <c r="J146" s="85" t="str">
        <f t="shared" si="39"/>
        <v>---</v>
      </c>
      <c r="K146" s="85" t="str">
        <f t="shared" si="40"/>
        <v>---</v>
      </c>
    </row>
    <row r="147" spans="2:11" s="8" customFormat="1" ht="15.6" customHeight="1" thickBot="1">
      <c r="B147" s="325"/>
      <c r="C147" s="331"/>
      <c r="D147" s="332"/>
      <c r="E147" s="120" t="s">
        <v>150</v>
      </c>
      <c r="F147" s="83"/>
      <c r="G147" s="84"/>
      <c r="H147" s="85" t="str">
        <f t="shared" si="37"/>
        <v>---</v>
      </c>
      <c r="I147" s="85" t="str">
        <f t="shared" si="38"/>
        <v>---</v>
      </c>
      <c r="J147" s="85" t="str">
        <f t="shared" si="39"/>
        <v>---</v>
      </c>
      <c r="K147" s="85" t="str">
        <f t="shared" si="40"/>
        <v>---</v>
      </c>
    </row>
    <row r="148" spans="2:11" s="8" customFormat="1" ht="15.6" customHeight="1" thickBot="1">
      <c r="B148" s="325"/>
      <c r="C148" s="327" t="s">
        <v>145</v>
      </c>
      <c r="D148" s="328"/>
      <c r="E148" s="120" t="s">
        <v>301</v>
      </c>
      <c r="F148" s="83"/>
      <c r="G148" s="84"/>
      <c r="H148" s="85" t="str">
        <f t="shared" si="37"/>
        <v>---</v>
      </c>
      <c r="I148" s="85" t="str">
        <f t="shared" si="38"/>
        <v>---</v>
      </c>
      <c r="J148" s="85" t="str">
        <f t="shared" si="39"/>
        <v>---</v>
      </c>
      <c r="K148" s="85" t="str">
        <f t="shared" si="40"/>
        <v>---</v>
      </c>
    </row>
    <row r="149" spans="2:11" s="8" customFormat="1" ht="15.6" customHeight="1" thickBot="1">
      <c r="B149" s="325"/>
      <c r="C149" s="329"/>
      <c r="D149" s="330"/>
      <c r="E149" s="120" t="s">
        <v>302</v>
      </c>
      <c r="F149" s="83"/>
      <c r="G149" s="84"/>
      <c r="H149" s="85" t="str">
        <f t="shared" si="37"/>
        <v>---</v>
      </c>
      <c r="I149" s="85" t="str">
        <f t="shared" si="38"/>
        <v>---</v>
      </c>
      <c r="J149" s="85" t="str">
        <f t="shared" si="39"/>
        <v>---</v>
      </c>
      <c r="K149" s="85" t="str">
        <f t="shared" si="40"/>
        <v>---</v>
      </c>
    </row>
    <row r="150" spans="2:11" s="8" customFormat="1" ht="15.6" customHeight="1" thickBot="1">
      <c r="B150" s="326"/>
      <c r="C150" s="331"/>
      <c r="D150" s="332"/>
      <c r="E150" s="120" t="s">
        <v>303</v>
      </c>
      <c r="F150" s="83"/>
      <c r="G150" s="84"/>
      <c r="H150" s="85" t="str">
        <f t="shared" si="37"/>
        <v>---</v>
      </c>
      <c r="I150" s="85" t="str">
        <f t="shared" si="38"/>
        <v>---</v>
      </c>
      <c r="J150" s="85" t="str">
        <f t="shared" si="39"/>
        <v>---</v>
      </c>
      <c r="K150" s="85" t="str">
        <f t="shared" si="40"/>
        <v>---</v>
      </c>
    </row>
    <row r="151" spans="2:11" s="8" customFormat="1" ht="15.6" customHeight="1" thickBot="1">
      <c r="B151" s="324">
        <v>3</v>
      </c>
      <c r="C151" s="327" t="s">
        <v>152</v>
      </c>
      <c r="D151" s="328"/>
      <c r="E151" s="120" t="s">
        <v>229</v>
      </c>
      <c r="F151" s="83"/>
      <c r="G151" s="84"/>
      <c r="H151" s="85" t="str">
        <f t="shared" si="37"/>
        <v>---</v>
      </c>
      <c r="I151" s="85" t="str">
        <f t="shared" si="38"/>
        <v>---</v>
      </c>
      <c r="J151" s="85" t="str">
        <f t="shared" si="39"/>
        <v>---</v>
      </c>
      <c r="K151" s="85" t="str">
        <f t="shared" si="40"/>
        <v>---</v>
      </c>
    </row>
    <row r="152" spans="2:11" s="8" customFormat="1" ht="15.6" customHeight="1" thickBot="1">
      <c r="B152" s="325"/>
      <c r="C152" s="329"/>
      <c r="D152" s="330"/>
      <c r="E152" s="120" t="s">
        <v>155</v>
      </c>
      <c r="F152" s="83"/>
      <c r="G152" s="84"/>
      <c r="H152" s="85" t="str">
        <f t="shared" si="37"/>
        <v>---</v>
      </c>
      <c r="I152" s="85" t="str">
        <f t="shared" si="38"/>
        <v>---</v>
      </c>
      <c r="J152" s="85" t="str">
        <f t="shared" si="39"/>
        <v>---</v>
      </c>
      <c r="K152" s="85" t="str">
        <f t="shared" si="40"/>
        <v>---</v>
      </c>
    </row>
    <row r="153" spans="2:11" s="8" customFormat="1" ht="15.6" customHeight="1" thickBot="1">
      <c r="B153" s="325"/>
      <c r="C153" s="331"/>
      <c r="D153" s="332"/>
      <c r="E153" s="120" t="s">
        <v>157</v>
      </c>
      <c r="F153" s="83"/>
      <c r="G153" s="84"/>
      <c r="H153" s="85" t="str">
        <f t="shared" si="37"/>
        <v>---</v>
      </c>
      <c r="I153" s="85" t="str">
        <f t="shared" si="38"/>
        <v>---</v>
      </c>
      <c r="J153" s="85" t="str">
        <f t="shared" si="39"/>
        <v>---</v>
      </c>
      <c r="K153" s="85" t="str">
        <f t="shared" si="40"/>
        <v>---</v>
      </c>
    </row>
    <row r="154" spans="2:11" s="8" customFormat="1" ht="15.6" customHeight="1" thickBot="1">
      <c r="B154" s="325"/>
      <c r="C154" s="333" t="s">
        <v>230</v>
      </c>
      <c r="D154" s="334"/>
      <c r="E154" s="120" t="s">
        <v>231</v>
      </c>
      <c r="F154" s="83"/>
      <c r="G154" s="84"/>
      <c r="H154" s="85" t="str">
        <f t="shared" si="37"/>
        <v>---</v>
      </c>
      <c r="I154" s="85" t="str">
        <f t="shared" si="38"/>
        <v>---</v>
      </c>
      <c r="J154" s="85" t="str">
        <f t="shared" si="39"/>
        <v>---</v>
      </c>
      <c r="K154" s="85" t="str">
        <f t="shared" si="40"/>
        <v>---</v>
      </c>
    </row>
    <row r="155" spans="2:11" s="8" customFormat="1" ht="15.6" customHeight="1" thickBot="1">
      <c r="B155" s="325"/>
      <c r="C155" s="335"/>
      <c r="D155" s="336"/>
      <c r="E155" s="120" t="s">
        <v>232</v>
      </c>
      <c r="F155" s="83"/>
      <c r="G155" s="84"/>
      <c r="H155" s="85" t="str">
        <f t="shared" si="37"/>
        <v>---</v>
      </c>
      <c r="I155" s="85" t="str">
        <f t="shared" si="38"/>
        <v>---</v>
      </c>
      <c r="J155" s="85" t="str">
        <f t="shared" si="39"/>
        <v>---</v>
      </c>
      <c r="K155" s="85" t="str">
        <f t="shared" si="40"/>
        <v>---</v>
      </c>
    </row>
    <row r="156" spans="2:11" s="8" customFormat="1" ht="15.6" customHeight="1" thickBot="1">
      <c r="B156" s="325"/>
      <c r="C156" s="335"/>
      <c r="D156" s="336"/>
      <c r="E156" s="120" t="s">
        <v>164</v>
      </c>
      <c r="F156" s="83"/>
      <c r="G156" s="84"/>
      <c r="H156" s="85" t="str">
        <f t="shared" si="37"/>
        <v>---</v>
      </c>
      <c r="I156" s="85" t="str">
        <f t="shared" si="38"/>
        <v>---</v>
      </c>
      <c r="J156" s="85" t="str">
        <f t="shared" si="39"/>
        <v>---</v>
      </c>
      <c r="K156" s="85" t="str">
        <f t="shared" si="40"/>
        <v>---</v>
      </c>
    </row>
    <row r="157" spans="2:11" s="8" customFormat="1" ht="15.6" customHeight="1" thickBot="1">
      <c r="B157" s="326"/>
      <c r="C157" s="337"/>
      <c r="D157" s="338"/>
      <c r="E157" s="120" t="s">
        <v>233</v>
      </c>
      <c r="F157" s="83"/>
      <c r="G157" s="86"/>
      <c r="H157" s="85" t="str">
        <f t="shared" si="37"/>
        <v>---</v>
      </c>
      <c r="I157" s="85" t="str">
        <f t="shared" si="38"/>
        <v>---</v>
      </c>
      <c r="J157" s="85" t="str">
        <f t="shared" si="39"/>
        <v>---</v>
      </c>
      <c r="K157" s="85" t="str">
        <f t="shared" si="40"/>
        <v>---</v>
      </c>
    </row>
    <row r="158" spans="2:11" s="8" customFormat="1" ht="17.25" thickBot="1">
      <c r="B158" s="120" t="s">
        <v>168</v>
      </c>
      <c r="C158" s="125"/>
      <c r="D158" s="125"/>
      <c r="E158" s="125"/>
      <c r="F158" s="87"/>
      <c r="G158" s="84"/>
      <c r="H158" s="88">
        <f>AX44</f>
        <v>0</v>
      </c>
      <c r="I158" s="88">
        <f>AX38</f>
        <v>0</v>
      </c>
    </row>
    <row r="159" spans="2:11" s="8" customFormat="1" ht="17.25" thickBot="1">
      <c r="B159" s="120" t="s">
        <v>170</v>
      </c>
      <c r="C159" s="125"/>
      <c r="D159" s="125"/>
      <c r="E159" s="125"/>
      <c r="F159" s="87"/>
      <c r="G159" s="84"/>
      <c r="H159" s="88">
        <f>AY44</f>
        <v>0</v>
      </c>
      <c r="I159" s="88">
        <f>AY38</f>
        <v>0</v>
      </c>
    </row>
    <row r="160" spans="2:11" s="8" customFormat="1" ht="17.25" thickBot="1">
      <c r="B160" s="120" t="s">
        <v>172</v>
      </c>
      <c r="C160" s="125"/>
      <c r="D160" s="125"/>
      <c r="E160" s="125"/>
      <c r="F160" s="87"/>
      <c r="G160" s="84"/>
      <c r="H160" s="88">
        <f>AZ44</f>
        <v>0</v>
      </c>
      <c r="I160" s="88">
        <f>AZ38</f>
        <v>0</v>
      </c>
    </row>
    <row r="161" spans="2:11" s="8" customFormat="1" ht="17.25" thickBot="1">
      <c r="B161" s="89"/>
      <c r="C161" s="122"/>
      <c r="D161" s="123" t="s">
        <v>174</v>
      </c>
      <c r="E161" s="124"/>
      <c r="F161" s="90"/>
      <c r="G161" s="91"/>
      <c r="H161" s="92" t="str">
        <f>BA45</f>
        <v/>
      </c>
      <c r="I161" s="92" t="str">
        <f>BA39</f>
        <v/>
      </c>
    </row>
    <row r="162" spans="2:11" s="8" customFormat="1">
      <c r="B162" s="1"/>
      <c r="C162" s="1"/>
      <c r="D162" s="1"/>
      <c r="E162" s="1"/>
      <c r="F162" s="1"/>
      <c r="G162" s="1"/>
    </row>
    <row r="163" spans="2:11" s="8" customFormat="1" ht="13.15" customHeight="1">
      <c r="B163" s="339" t="s">
        <v>234</v>
      </c>
      <c r="C163" s="340"/>
      <c r="D163" s="340"/>
      <c r="E163" s="340"/>
      <c r="F163" s="340"/>
      <c r="G163" s="340"/>
      <c r="H163" s="340"/>
      <c r="I163" s="340"/>
      <c r="J163" s="340"/>
      <c r="K163" s="341"/>
    </row>
    <row r="164" spans="2:11" s="8" customFormat="1">
      <c r="B164" s="342"/>
      <c r="C164" s="343"/>
      <c r="D164" s="343"/>
      <c r="E164" s="343"/>
      <c r="F164" s="343"/>
      <c r="G164" s="343"/>
      <c r="H164" s="343"/>
      <c r="I164" s="343"/>
      <c r="J164" s="343"/>
      <c r="K164" s="344"/>
    </row>
    <row r="165" spans="2:11" s="8" customFormat="1">
      <c r="B165" s="342"/>
      <c r="C165" s="343"/>
      <c r="D165" s="343"/>
      <c r="E165" s="343"/>
      <c r="F165" s="343"/>
      <c r="G165" s="343"/>
      <c r="H165" s="343"/>
      <c r="I165" s="343"/>
      <c r="J165" s="343"/>
      <c r="K165" s="344"/>
    </row>
    <row r="166" spans="2:11" s="8" customFormat="1">
      <c r="B166" s="342"/>
      <c r="C166" s="343"/>
      <c r="D166" s="343"/>
      <c r="E166" s="343"/>
      <c r="F166" s="343"/>
      <c r="G166" s="343"/>
      <c r="H166" s="343"/>
      <c r="I166" s="343"/>
      <c r="J166" s="343"/>
      <c r="K166" s="344"/>
    </row>
    <row r="167" spans="2:11" s="8" customFormat="1">
      <c r="B167" s="342"/>
      <c r="C167" s="343"/>
      <c r="D167" s="343"/>
      <c r="E167" s="343"/>
      <c r="F167" s="343"/>
      <c r="G167" s="343"/>
      <c r="H167" s="343"/>
      <c r="I167" s="343"/>
      <c r="J167" s="343"/>
      <c r="K167" s="344"/>
    </row>
    <row r="168" spans="2:11" s="8" customFormat="1">
      <c r="B168" s="342"/>
      <c r="C168" s="343"/>
      <c r="D168" s="343"/>
      <c r="E168" s="343"/>
      <c r="F168" s="343"/>
      <c r="G168" s="343"/>
      <c r="H168" s="343"/>
      <c r="I168" s="343"/>
      <c r="J168" s="343"/>
      <c r="K168" s="344"/>
    </row>
    <row r="169" spans="2:11" s="8" customFormat="1">
      <c r="B169" s="342"/>
      <c r="C169" s="343"/>
      <c r="D169" s="343"/>
      <c r="E169" s="343"/>
      <c r="F169" s="343"/>
      <c r="G169" s="343"/>
      <c r="H169" s="343"/>
      <c r="I169" s="343"/>
      <c r="J169" s="343"/>
      <c r="K169" s="344"/>
    </row>
    <row r="170" spans="2:11" s="8" customFormat="1">
      <c r="B170" s="342"/>
      <c r="C170" s="343"/>
      <c r="D170" s="343"/>
      <c r="E170" s="343"/>
      <c r="F170" s="343"/>
      <c r="G170" s="343"/>
      <c r="H170" s="343"/>
      <c r="I170" s="343"/>
      <c r="J170" s="343"/>
      <c r="K170" s="344"/>
    </row>
    <row r="171" spans="2:11" s="8" customFormat="1">
      <c r="B171" s="342"/>
      <c r="C171" s="343"/>
      <c r="D171" s="343"/>
      <c r="E171" s="343"/>
      <c r="F171" s="343"/>
      <c r="G171" s="343"/>
      <c r="H171" s="343"/>
      <c r="I171" s="343"/>
      <c r="J171" s="343"/>
      <c r="K171" s="344"/>
    </row>
    <row r="172" spans="2:11" s="8" customFormat="1">
      <c r="B172" s="342"/>
      <c r="C172" s="343"/>
      <c r="D172" s="343"/>
      <c r="E172" s="343"/>
      <c r="F172" s="343"/>
      <c r="G172" s="343"/>
      <c r="H172" s="343"/>
      <c r="I172" s="343"/>
      <c r="J172" s="343"/>
      <c r="K172" s="344"/>
    </row>
    <row r="173" spans="2:11" s="8" customFormat="1">
      <c r="B173" s="342"/>
      <c r="C173" s="343"/>
      <c r="D173" s="343"/>
      <c r="E173" s="343"/>
      <c r="F173" s="343"/>
      <c r="G173" s="343"/>
      <c r="H173" s="343"/>
      <c r="I173" s="343"/>
      <c r="J173" s="343"/>
      <c r="K173" s="344"/>
    </row>
    <row r="174" spans="2:11" s="8" customFormat="1">
      <c r="B174" s="342"/>
      <c r="C174" s="343"/>
      <c r="D174" s="343"/>
      <c r="E174" s="343"/>
      <c r="F174" s="343"/>
      <c r="G174" s="343"/>
      <c r="H174" s="343"/>
      <c r="I174" s="343"/>
      <c r="J174" s="343"/>
      <c r="K174" s="344"/>
    </row>
    <row r="175" spans="2:11" s="8" customFormat="1">
      <c r="B175" s="342"/>
      <c r="C175" s="343"/>
      <c r="D175" s="343"/>
      <c r="E175" s="343"/>
      <c r="F175" s="343"/>
      <c r="G175" s="343"/>
      <c r="H175" s="343"/>
      <c r="I175" s="343"/>
      <c r="J175" s="343"/>
      <c r="K175" s="344"/>
    </row>
    <row r="176" spans="2:11" s="8" customFormat="1">
      <c r="B176" s="342"/>
      <c r="C176" s="343"/>
      <c r="D176" s="343"/>
      <c r="E176" s="343"/>
      <c r="F176" s="343"/>
      <c r="G176" s="343"/>
      <c r="H176" s="343"/>
      <c r="I176" s="343"/>
      <c r="J176" s="343"/>
      <c r="K176" s="344"/>
    </row>
    <row r="177" spans="2:11" s="8" customFormat="1">
      <c r="B177" s="345"/>
      <c r="C177" s="346"/>
      <c r="D177" s="346"/>
      <c r="E177" s="346"/>
      <c r="F177" s="346"/>
      <c r="G177" s="346"/>
      <c r="H177" s="346"/>
      <c r="I177" s="346"/>
      <c r="J177" s="346"/>
      <c r="K177" s="347"/>
    </row>
  </sheetData>
  <protectedRanges>
    <protectedRange sqref="AR132:AT159 BL56:BV77 BR97:BR126 AD3:AH30 BV3:CE30" name="Expected"/>
    <protectedRange sqref="H3:R30 X3:AC30" name="Year5Range"/>
  </protectedRanges>
  <mergeCells count="78">
    <mergeCell ref="B151:B157"/>
    <mergeCell ref="C151:D153"/>
    <mergeCell ref="C154:D157"/>
    <mergeCell ref="B163:K177"/>
    <mergeCell ref="B136:B150"/>
    <mergeCell ref="C136:D138"/>
    <mergeCell ref="C139:D141"/>
    <mergeCell ref="C142:D144"/>
    <mergeCell ref="C145:D147"/>
    <mergeCell ref="C148:D150"/>
    <mergeCell ref="B130:B135"/>
    <mergeCell ref="C130:D131"/>
    <mergeCell ref="C132:D135"/>
    <mergeCell ref="C50:F50"/>
    <mergeCell ref="G50:J50"/>
    <mergeCell ref="B56:D56"/>
    <mergeCell ref="E56:H56"/>
    <mergeCell ref="I56:K56"/>
    <mergeCell ref="C129:D129"/>
    <mergeCell ref="E129:G129"/>
    <mergeCell ref="K50:M50"/>
    <mergeCell ref="B52:C53"/>
    <mergeCell ref="B54:K54"/>
    <mergeCell ref="B55:D55"/>
    <mergeCell ref="E55:H55"/>
    <mergeCell ref="I55:K55"/>
    <mergeCell ref="C48:F48"/>
    <mergeCell ref="G48:J48"/>
    <mergeCell ref="K48:M48"/>
    <mergeCell ref="C49:F49"/>
    <mergeCell ref="G49:J49"/>
    <mergeCell ref="K49:M49"/>
    <mergeCell ref="C46:F46"/>
    <mergeCell ref="G46:J46"/>
    <mergeCell ref="K46:M46"/>
    <mergeCell ref="C47:F47"/>
    <mergeCell ref="G47:J47"/>
    <mergeCell ref="K47:M47"/>
    <mergeCell ref="C44:F44"/>
    <mergeCell ref="G44:J44"/>
    <mergeCell ref="K44:M44"/>
    <mergeCell ref="C45:F45"/>
    <mergeCell ref="G45:J45"/>
    <mergeCell ref="K45:M45"/>
    <mergeCell ref="C42:F42"/>
    <mergeCell ref="G42:J42"/>
    <mergeCell ref="K42:M42"/>
    <mergeCell ref="C43:F43"/>
    <mergeCell ref="G43:J43"/>
    <mergeCell ref="K43:M43"/>
    <mergeCell ref="C41:F41"/>
    <mergeCell ref="G41:J41"/>
    <mergeCell ref="K41:M41"/>
    <mergeCell ref="B31:G31"/>
    <mergeCell ref="B32:G32"/>
    <mergeCell ref="B33:G33"/>
    <mergeCell ref="B34:F34"/>
    <mergeCell ref="B35:G35"/>
    <mergeCell ref="B36:G36"/>
    <mergeCell ref="B37:G37"/>
    <mergeCell ref="B38:G38"/>
    <mergeCell ref="C40:F40"/>
    <mergeCell ref="G40:J40"/>
    <mergeCell ref="K40:M40"/>
    <mergeCell ref="B24:B30"/>
    <mergeCell ref="C24:D26"/>
    <mergeCell ref="C27:D30"/>
    <mergeCell ref="C2:D2"/>
    <mergeCell ref="E2:G2"/>
    <mergeCell ref="B3:B11"/>
    <mergeCell ref="C3:D4"/>
    <mergeCell ref="C5:D8"/>
    <mergeCell ref="C9:D11"/>
    <mergeCell ref="B12:B23"/>
    <mergeCell ref="C12:D14"/>
    <mergeCell ref="C15:D17"/>
    <mergeCell ref="C18:D20"/>
    <mergeCell ref="C21:D23"/>
  </mergeCells>
  <conditionalFormatting sqref="D62:D64 F62:F64 H62:H64 J62:J64">
    <cfRule type="containsErrors" dxfId="104" priority="17">
      <formula>ISERROR(D62)</formula>
    </cfRule>
  </conditionalFormatting>
  <conditionalFormatting sqref="H130:H161">
    <cfRule type="containsText" dxfId="103" priority="8" operator="containsText" text="80">
      <formula>NOT(ISERROR(SEARCH("80",H130)))</formula>
    </cfRule>
    <cfRule type="containsText" dxfId="102" priority="9" operator="containsText" text="60-79">
      <formula>NOT(ISERROR(SEARCH("60-79",H130)))</formula>
    </cfRule>
    <cfRule type="containsText" dxfId="101" priority="10" operator="containsText" text="&lt;60">
      <formula>NOT(ISERROR(SEARCH("&lt;60",H130)))</formula>
    </cfRule>
  </conditionalFormatting>
  <conditionalFormatting sqref="H130:I157">
    <cfRule type="containsText" dxfId="100" priority="7" operator="containsText" text="error">
      <formula>NOT(ISERROR(SEARCH("error",H130)))</formula>
    </cfRule>
  </conditionalFormatting>
  <conditionalFormatting sqref="H3:R30">
    <cfRule type="containsText" dxfId="99" priority="4" operator="containsText" text="*80">
      <formula>NOT(ISERROR(SEARCH("*80",H3)))</formula>
    </cfRule>
    <cfRule type="containsText" dxfId="98" priority="5" operator="containsText" text="60-79">
      <formula>NOT(ISERROR(SEARCH("60-79",H3)))</formula>
    </cfRule>
    <cfRule type="containsText" dxfId="97" priority="6" operator="containsText" text="&lt;60">
      <formula>NOT(ISERROR(SEARCH("&lt;60",H3)))</formula>
    </cfRule>
  </conditionalFormatting>
  <conditionalFormatting sqref="I130:K157">
    <cfRule type="containsText" dxfId="96" priority="11" operator="containsText" text="80">
      <formula>NOT(ISERROR(SEARCH("80",I130)))</formula>
    </cfRule>
    <cfRule type="containsText" dxfId="95" priority="12" operator="containsText" text="60-79">
      <formula>NOT(ISERROR(SEARCH("60-79",I130)))</formula>
    </cfRule>
    <cfRule type="containsText" dxfId="94" priority="13" operator="containsText" text="&lt;60">
      <formula>NOT(ISERROR(SEARCH("&lt;60",I130)))</formula>
    </cfRule>
  </conditionalFormatting>
  <conditionalFormatting sqref="Y3:AH30">
    <cfRule type="containsText" dxfId="93" priority="1" operator="containsText" text="*80">
      <formula>NOT(ISERROR(SEARCH("*80",Y3)))</formula>
    </cfRule>
    <cfRule type="containsText" dxfId="92" priority="2" operator="containsText" text="60-79">
      <formula>NOT(ISERROR(SEARCH("60-79",Y3)))</formula>
    </cfRule>
    <cfRule type="containsText" dxfId="91" priority="3" operator="containsText" text="&lt;60">
      <formula>NOT(ISERROR(SEARCH("&lt;60",Y3)))</formula>
    </cfRule>
  </conditionalFormatting>
  <conditionalFormatting sqref="AK3:AT30 AV3:AV30">
    <cfRule type="containsText" dxfId="90" priority="14" operator="containsText" text="*80">
      <formula>NOT(ISERROR(SEARCH("*80",AK3)))</formula>
    </cfRule>
    <cfRule type="containsText" dxfId="89" priority="15" operator="containsText" text="60-79">
      <formula>NOT(ISERROR(SEARCH("60-79",AK3)))</formula>
    </cfRule>
    <cfRule type="containsText" dxfId="88" priority="16" operator="containsText" text="&lt;60">
      <formula>NOT(ISERROR(SEARCH("&lt;60",AK3)))</formula>
    </cfRule>
  </conditionalFormatting>
  <dataValidations count="3">
    <dataValidation type="list" allowBlank="1" showInputMessage="1" showErrorMessage="1" sqref="I37:R37" xr:uid="{91328484-7081-44A6-B4FF-CAB7F5D9FBCC}">
      <formula1>listYesNo</formula1>
    </dataValidation>
    <dataValidation type="list" allowBlank="1" showInputMessage="1" showErrorMessage="1" errorTitle="Error in entry" error="Please use list items only." sqref="H3:R30 Y3:AH30" xr:uid="{3F928A5A-38D5-4198-8D2B-D58A5D4A2245}">
      <formula1>ValidDepts</formula1>
    </dataValidation>
    <dataValidation allowBlank="1" showInputMessage="1" showErrorMessage="1" errorTitle="Error in entry" error="Please use list items only." sqref="AU132:BE159 AK3:AT33 BL56:BV77 BJ54:BT54 BJ31:BT34 BV31:CE34" xr:uid="{D99BC324-C60A-4E6C-874D-F8DFD099DD5C}"/>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27" max="12" man="1"/>
  </row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2EA49-C9FB-4C5C-A2FC-14F690E9635A}">
  <sheetPr>
    <pageSetUpPr fitToPage="1"/>
  </sheetPr>
  <dimension ref="A1:DA177"/>
  <sheetViews>
    <sheetView showGridLines="0" zoomScale="80" zoomScaleNormal="80" zoomScaleSheetLayoutView="80" zoomScalePageLayoutView="25" workbookViewId="0"/>
  </sheetViews>
  <sheetFormatPr defaultColWidth="0" defaultRowHeight="13.5"/>
  <cols>
    <col min="1" max="1" width="1.28515625" style="1" customWidth="1"/>
    <col min="2" max="6" width="10.7109375" style="1" customWidth="1"/>
    <col min="7" max="7" width="12.140625" style="1" bestFit="1" customWidth="1"/>
    <col min="8" max="13" width="10.7109375" style="8" customWidth="1"/>
    <col min="14" max="16" width="10.7109375" style="8" hidden="1" customWidth="1"/>
    <col min="17" max="23" width="10.7109375" style="1" hidden="1" customWidth="1"/>
    <col min="24" max="24" width="3" style="1" customWidth="1"/>
    <col min="25" max="26" width="10.7109375" style="1" customWidth="1"/>
    <col min="27" max="27" width="10.7109375" style="8" customWidth="1"/>
    <col min="28" max="28" width="10.7109375" style="1" customWidth="1"/>
    <col min="29" max="29" width="11.7109375" style="1" customWidth="1"/>
    <col min="30" max="34" width="10.7109375" style="8" hidden="1" customWidth="1"/>
    <col min="35" max="35" width="2.85546875" style="8" customWidth="1"/>
    <col min="36" max="36" width="5.42578125" style="8" hidden="1" customWidth="1"/>
    <col min="37" max="37" width="12.28515625" style="1" hidden="1" customWidth="1"/>
    <col min="38" max="38" width="9.140625" style="1" hidden="1" customWidth="1"/>
    <col min="39" max="39" width="15.140625" style="1" hidden="1" customWidth="1"/>
    <col min="40" max="40" width="10" style="1" hidden="1" customWidth="1"/>
    <col min="41" max="41" width="13.42578125" style="1" hidden="1" customWidth="1"/>
    <col min="42" max="42" width="15.7109375" style="1" hidden="1" customWidth="1"/>
    <col min="43" max="43" width="13.85546875" style="1" hidden="1" customWidth="1"/>
    <col min="44" max="44" width="12.7109375" style="1" hidden="1" customWidth="1"/>
    <col min="45" max="49" width="8.85546875" style="1" hidden="1" customWidth="1"/>
    <col min="50" max="50" width="16.7109375" style="1" hidden="1" customWidth="1"/>
    <col min="51" max="51" width="8.85546875" style="1" hidden="1" customWidth="1"/>
    <col min="52" max="53" width="11.7109375" style="1" hidden="1" customWidth="1"/>
    <col min="54" max="60" width="8.85546875" style="1" hidden="1" customWidth="1"/>
    <col min="61" max="61" width="15.42578125" style="1" hidden="1" customWidth="1"/>
    <col min="62" max="63" width="8.85546875" style="1" hidden="1" customWidth="1"/>
    <col min="64" max="64" width="13" style="8" hidden="1" customWidth="1"/>
    <col min="65" max="65" width="11.28515625" style="8" hidden="1" customWidth="1"/>
    <col min="66" max="68" width="8.7109375" style="8" hidden="1" customWidth="1"/>
    <col min="69" max="71" width="13" style="8" hidden="1" customWidth="1"/>
    <col min="72" max="72" width="11.85546875" style="8" hidden="1" customWidth="1"/>
    <col min="73" max="73" width="7.42578125" style="8" hidden="1" customWidth="1"/>
    <col min="74" max="74" width="13.140625" style="8" hidden="1" customWidth="1"/>
    <col min="75" max="82" width="7.42578125" style="8" hidden="1" customWidth="1"/>
    <col min="83" max="83" width="6.85546875" style="8" hidden="1" customWidth="1"/>
    <col min="84" max="84" width="13.140625" style="8" hidden="1" customWidth="1"/>
    <col min="85" max="85" width="8.85546875" style="1" hidden="1" customWidth="1"/>
    <col min="86" max="86" width="11.28515625" style="8" hidden="1" customWidth="1"/>
    <col min="87" max="87" width="8.85546875" style="1" hidden="1" customWidth="1"/>
    <col min="88" max="88" width="8.7109375" style="8" hidden="1" customWidth="1"/>
    <col min="89" max="89" width="8.85546875" style="1" hidden="1" customWidth="1"/>
    <col min="90" max="90" width="8.7109375" style="8" hidden="1" customWidth="1"/>
    <col min="91" max="91" width="8.85546875" style="1" hidden="1" customWidth="1"/>
    <col min="92" max="92" width="8.7109375" style="8" hidden="1" customWidth="1"/>
    <col min="93" max="16384" width="8.85546875" style="1" hidden="1"/>
  </cols>
  <sheetData>
    <row r="1" spans="2:105" ht="7.15" customHeight="1" thickBo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G1" s="222" t="s">
        <v>235</v>
      </c>
      <c r="CH1" s="222" t="s">
        <v>236</v>
      </c>
      <c r="CI1" s="223"/>
      <c r="CJ1" s="223"/>
      <c r="CK1" s="224"/>
      <c r="CL1" s="225"/>
      <c r="CM1" s="222"/>
      <c r="CN1" s="225"/>
      <c r="CO1" s="222"/>
      <c r="CP1" s="222"/>
      <c r="CQ1" s="222"/>
      <c r="CR1" s="222"/>
      <c r="CS1" s="5"/>
      <c r="CT1" s="5" t="s">
        <v>237</v>
      </c>
      <c r="CU1" s="50"/>
      <c r="CV1" s="226"/>
      <c r="CW1" s="3"/>
      <c r="CY1" s="3"/>
    </row>
    <row r="2" spans="2:105" ht="41.45" customHeight="1" thickBot="1">
      <c r="B2" s="12" t="s">
        <v>42</v>
      </c>
      <c r="C2" s="375" t="s">
        <v>43</v>
      </c>
      <c r="D2" s="376"/>
      <c r="E2" s="375" t="s">
        <v>44</v>
      </c>
      <c r="F2" s="377"/>
      <c r="G2" s="376"/>
      <c r="H2" s="145" t="s">
        <v>45</v>
      </c>
      <c r="I2" s="144" t="s">
        <v>46</v>
      </c>
      <c r="J2" s="146" t="s">
        <v>47</v>
      </c>
      <c r="K2" s="152" t="s">
        <v>48</v>
      </c>
      <c r="L2" s="147" t="s">
        <v>49</v>
      </c>
      <c r="M2" s="13" t="s">
        <v>50</v>
      </c>
      <c r="N2" s="13" t="s">
        <v>51</v>
      </c>
      <c r="O2" s="13" t="s">
        <v>52</v>
      </c>
      <c r="P2" s="13" t="s">
        <v>53</v>
      </c>
      <c r="Q2" s="13" t="s">
        <v>54</v>
      </c>
      <c r="R2" s="14" t="s">
        <v>55</v>
      </c>
      <c r="Y2" s="145" t="s">
        <v>56</v>
      </c>
      <c r="Z2" s="149" t="s">
        <v>57</v>
      </c>
      <c r="AA2" s="153" t="s">
        <v>58</v>
      </c>
      <c r="AB2" s="148" t="s">
        <v>59</v>
      </c>
      <c r="AC2" s="150" t="s">
        <v>60</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227" t="s">
        <v>85</v>
      </c>
      <c r="BK2" s="227" t="s">
        <v>86</v>
      </c>
      <c r="BL2" s="227" t="s">
        <v>87</v>
      </c>
      <c r="BM2" s="227" t="s">
        <v>88</v>
      </c>
      <c r="BN2" s="227" t="s">
        <v>89</v>
      </c>
      <c r="BO2" s="227" t="s">
        <v>90</v>
      </c>
      <c r="BP2" s="227" t="s">
        <v>91</v>
      </c>
      <c r="BQ2" s="227" t="s">
        <v>92</v>
      </c>
      <c r="BR2" s="227" t="s">
        <v>93</v>
      </c>
      <c r="BS2" s="227" t="s">
        <v>94</v>
      </c>
      <c r="BT2" s="227" t="s">
        <v>95</v>
      </c>
      <c r="BV2" s="228" t="s">
        <v>96</v>
      </c>
      <c r="BW2" s="228" t="s">
        <v>97</v>
      </c>
      <c r="BX2" s="228" t="s">
        <v>98</v>
      </c>
      <c r="BY2" s="228" t="s">
        <v>99</v>
      </c>
      <c r="BZ2" s="228" t="s">
        <v>100</v>
      </c>
      <c r="CA2" s="228" t="s">
        <v>101</v>
      </c>
      <c r="CB2" s="228" t="s">
        <v>102</v>
      </c>
      <c r="CC2" s="228" t="s">
        <v>103</v>
      </c>
      <c r="CD2" s="228" t="s">
        <v>104</v>
      </c>
      <c r="CE2" s="228" t="s">
        <v>105</v>
      </c>
      <c r="CF2" s="1"/>
      <c r="CG2" s="229" t="s">
        <v>238</v>
      </c>
      <c r="CH2" s="229" t="s">
        <v>239</v>
      </c>
      <c r="CI2" s="229" t="s">
        <v>240</v>
      </c>
      <c r="CJ2" s="229" t="s">
        <v>241</v>
      </c>
      <c r="CK2" s="229" t="s">
        <v>242</v>
      </c>
      <c r="CL2" s="229" t="s">
        <v>243</v>
      </c>
      <c r="CM2" s="229" t="s">
        <v>244</v>
      </c>
      <c r="CN2" s="229" t="s">
        <v>245</v>
      </c>
      <c r="CO2" s="229" t="s">
        <v>246</v>
      </c>
      <c r="CP2" s="229" t="s">
        <v>247</v>
      </c>
      <c r="CR2" s="229" t="s">
        <v>248</v>
      </c>
      <c r="CS2" s="229" t="s">
        <v>249</v>
      </c>
      <c r="CT2" s="229" t="s">
        <v>250</v>
      </c>
      <c r="CU2" s="229" t="s">
        <v>251</v>
      </c>
      <c r="CV2" s="229" t="s">
        <v>252</v>
      </c>
      <c r="CW2" s="229" t="s">
        <v>253</v>
      </c>
      <c r="CX2" s="229" t="s">
        <v>254</v>
      </c>
      <c r="CY2" s="229" t="s">
        <v>255</v>
      </c>
      <c r="CZ2" s="229" t="s">
        <v>256</v>
      </c>
      <c r="DA2" s="229" t="s">
        <v>257</v>
      </c>
    </row>
    <row r="3" spans="2:105" ht="13.9" customHeight="1" thickBot="1">
      <c r="B3" s="385">
        <v>1</v>
      </c>
      <c r="C3" s="419" t="s">
        <v>106</v>
      </c>
      <c r="D3" s="420"/>
      <c r="E3" s="215" t="s">
        <v>107</v>
      </c>
      <c r="F3" s="220"/>
      <c r="G3" s="221"/>
      <c r="H3" s="201" t="s">
        <v>109</v>
      </c>
      <c r="I3" s="201" t="s">
        <v>109</v>
      </c>
      <c r="J3" s="201" t="s">
        <v>109</v>
      </c>
      <c r="K3" s="201" t="s">
        <v>109</v>
      </c>
      <c r="L3" s="24" t="s">
        <v>109</v>
      </c>
      <c r="M3" s="24" t="s">
        <v>109</v>
      </c>
      <c r="N3" s="24" t="s">
        <v>109</v>
      </c>
      <c r="O3" s="24" t="s">
        <v>109</v>
      </c>
      <c r="P3" s="24" t="s">
        <v>109</v>
      </c>
      <c r="Q3" s="24" t="s">
        <v>109</v>
      </c>
      <c r="R3" s="201" t="s">
        <v>109</v>
      </c>
      <c r="Y3" s="201" t="s">
        <v>109</v>
      </c>
      <c r="Z3" s="201" t="s">
        <v>109</v>
      </c>
      <c r="AA3" s="201" t="s">
        <v>109</v>
      </c>
      <c r="AB3" s="201" t="s">
        <v>109</v>
      </c>
      <c r="AC3" s="201" t="s">
        <v>109</v>
      </c>
      <c r="AD3" s="25" t="s">
        <v>109</v>
      </c>
      <c r="AE3" s="25" t="s">
        <v>109</v>
      </c>
      <c r="AF3" s="25" t="s">
        <v>109</v>
      </c>
      <c r="AG3" s="25" t="s">
        <v>109</v>
      </c>
      <c r="AH3" s="163" t="s">
        <v>109</v>
      </c>
      <c r="AK3" s="27" t="str">
        <f t="shared" ref="AK3:AT28" si="0">IFERROR(IF(I3="---","",IF(Y3="---","No Target Set",IF(BV3=BK3,"On Target",IF(BV3&gt;BK3,"Behind",IF(BV3&lt;BK3,"On Target"))))),"")</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30" t="s">
        <v>111</v>
      </c>
      <c r="AX3" s="230" t="str">
        <f t="shared" ref="AX3:AX30" si="1">_xlfn.IFNA(LOOKUP(2,1/(H3:R3&lt;&gt;"---"),H3:R3),"---")</f>
        <v>---</v>
      </c>
      <c r="AY3" s="230" t="e">
        <f>VALUE(IF(AX3="---","",VLOOKUP(AX3,List1678356[],2,FALSE)))</f>
        <v>#VALUE!</v>
      </c>
      <c r="AZ3" s="230" t="str">
        <f t="shared" ref="AZ3:AZ30" si="2">_xlfn.IFNA(LOOKUP(2,1/(H3:Q3&lt;&gt;"---"),X3:AF3),"---")</f>
        <v>---</v>
      </c>
      <c r="BA3" s="230" t="e">
        <f>VALUE(IF(AZ3="---","",VLOOKUP(AZ3,List1678356[],2,FALSE)))</f>
        <v>#VALUE!</v>
      </c>
      <c r="BB3" s="230" t="str">
        <f t="shared" ref="BB3:BB30" si="3">_xlfn.IFNA(LOOKUP(2,1/(AK3:AT3&lt;&gt;""),AK3:AT3),"---")</f>
        <v>---</v>
      </c>
      <c r="BC3" s="230" t="str">
        <f t="shared" ref="BC3:BC30" si="4">_xlfn.IFNA(LOOKUP(2,1/(H3:R3&lt;&gt;"---"),H$2:R$2),"---")</f>
        <v>---</v>
      </c>
      <c r="BE3" s="31" t="s">
        <v>109</v>
      </c>
      <c r="BI3" s="230" t="s">
        <v>111</v>
      </c>
      <c r="BJ3" s="230" t="str">
        <f>IF(H3="---","",IF(H3="","",(VLOOKUP(H3,List1678356[],2,FALSE))))</f>
        <v/>
      </c>
      <c r="BK3" s="230" t="str">
        <f>IF(I3="---","",IF(I3="","",(VLOOKUP(I3,List1678356[],2,FALSE))))</f>
        <v/>
      </c>
      <c r="BL3" s="230" t="str">
        <f>IF(J3="---","",IF(J3="","",(VLOOKUP(J3,List1678356[],2,FALSE))))</f>
        <v/>
      </c>
      <c r="BM3" s="230" t="str">
        <f>IF(K3="---","",IF(K3="","",(VLOOKUP(K3,List1678356[],2,FALSE))))</f>
        <v/>
      </c>
      <c r="BN3" s="230" t="str">
        <f>IF(L3="---","",IF(L3="","",(VLOOKUP(L3,List1678356[],2,FALSE))))</f>
        <v/>
      </c>
      <c r="BO3" s="230" t="str">
        <f>IF(M3="---","",IF(M3="","",(VLOOKUP(M3,List1678356[],2,FALSE))))</f>
        <v/>
      </c>
      <c r="BP3" s="230" t="str">
        <f>IF(N3="---","",IF(N3="","",(VLOOKUP(N3,List1678356[],2,FALSE))))</f>
        <v/>
      </c>
      <c r="BQ3" s="230" t="str">
        <f>IF(O3="---","",IF(O3="","",(VLOOKUP(O3,List1678356[],2,FALSE))))</f>
        <v/>
      </c>
      <c r="BR3" s="230" t="str">
        <f>IF(P3="---","",IF(P3="","",(VLOOKUP(P3,List1678356[],2,FALSE))))</f>
        <v/>
      </c>
      <c r="BS3" s="230" t="str">
        <f>IF(Q3="---","",IF(Q3="","",(VLOOKUP(Q3,List1678356[],2,FALSE))))</f>
        <v/>
      </c>
      <c r="BT3" s="230" t="str">
        <f>IF(R3="---","",IF(R3="","",(VLOOKUP(R3,List1678356[],2,FALSE))))</f>
        <v/>
      </c>
      <c r="BU3" s="252" t="s">
        <v>111</v>
      </c>
      <c r="BV3" s="230" t="str">
        <f>IF(Y3="---","",IF(Y3="","",VLOOKUP(Y3,List1678356[],2,FALSE)))</f>
        <v/>
      </c>
      <c r="BW3" s="230" t="str">
        <f>IF(Z3="---","",IF(Z3="","",VLOOKUP(Z3,List1678356[],2,FALSE)))</f>
        <v/>
      </c>
      <c r="BX3" s="230" t="str">
        <f>IF(AA3="---","",IF(AA3="","",VLOOKUP(AA3,List1678356[],2,FALSE)))</f>
        <v/>
      </c>
      <c r="BY3" s="230" t="str">
        <f>IF(AB3="---","",IF(AB3="","",VLOOKUP(AB3,List1678356[],2,FALSE)))</f>
        <v/>
      </c>
      <c r="BZ3" s="230" t="str">
        <f>IF(AC3="---","",IF(AC3="","",VLOOKUP(AC3,List1678356[],2,FALSE)))</f>
        <v/>
      </c>
      <c r="CA3" s="230" t="str">
        <f>IF(AD3="---","",IF(AD3="","",VLOOKUP(AD3,List1678356[],2,FALSE)))</f>
        <v/>
      </c>
      <c r="CB3" s="230" t="str">
        <f>IF(AE3="---","",IF(AE3="","",VLOOKUP(AE3,List1678356[],2,FALSE)))</f>
        <v/>
      </c>
      <c r="CC3" s="230" t="str">
        <f>IF(AF3="---","",IF(AF3="","",VLOOKUP(AF3,List1678356[],2,FALSE)))</f>
        <v/>
      </c>
      <c r="CD3" s="230" t="str">
        <f>IF(AG3="---","",IF(AG3="","",VLOOKUP(AG3,List1678356[],2,FALSE)))</f>
        <v/>
      </c>
      <c r="CE3" s="230" t="str">
        <f>IF(AH3="---","",IF(AH3="","",VLOOKUP(AH3,List1678356[],2,FALSE)))</f>
        <v/>
      </c>
      <c r="CF3" s="252" t="s">
        <v>111</v>
      </c>
      <c r="CG3" s="230" t="str">
        <f>IFERROR(
    IF(H3="---", "NA",
        IF(Y3="---", "NA",
            IF(BJ3 &gt; BK3,
                IF(BV3 &gt; BJ3, 1.1, 0.1),
                IF(BV3 &gt; BJ3, 1, 0)
            )
        )
    ),
    -1
)</f>
        <v>NA</v>
      </c>
      <c r="CH3" s="230" t="str">
        <f t="shared" ref="CH3:CP30" si="5">IFERROR(
    IF(I3="---", "NA",
        IF(Z3="---", "NA",IF(J3="---","NA",
            IF(BK3 &gt; BL3,
                IF(MIN(BV3, BK3) = BW3, 0.1,
                    IF(MIN(BV3, BK3) &lt; BW3, 1.1)
                ),
                IF(MIN(BV3, BK3) = BW3, 0,
                    IF(MIN(BV3, BK3) &lt; BW3, 1)
                )
            ))
        )
    ),
-5)</f>
        <v>NA</v>
      </c>
      <c r="CI3" s="230" t="str">
        <f t="shared" si="5"/>
        <v>NA</v>
      </c>
      <c r="CJ3" s="230" t="str">
        <f t="shared" si="5"/>
        <v>NA</v>
      </c>
      <c r="CK3" s="230" t="str">
        <f t="shared" si="5"/>
        <v>NA</v>
      </c>
      <c r="CL3" s="230" t="str">
        <f t="shared" si="5"/>
        <v>NA</v>
      </c>
      <c r="CM3" s="230" t="str">
        <f t="shared" si="5"/>
        <v>NA</v>
      </c>
      <c r="CN3" s="230" t="str">
        <f t="shared" si="5"/>
        <v>NA</v>
      </c>
      <c r="CO3" s="230" t="str">
        <f t="shared" si="5"/>
        <v>NA</v>
      </c>
      <c r="CP3" s="230" t="str">
        <f t="shared" si="5"/>
        <v>NA</v>
      </c>
      <c r="CQ3" s="252" t="s">
        <v>111</v>
      </c>
      <c r="CR3" s="230" t="str">
        <f>IF(BK3="", "NA", IF(AND(OR(CG3=1, CG3=1.1),BK3&gt;=BV3),"Achieved",IF(AND(OR(CG3=1, CG3=1.1),BK3&lt;BV3),"Not Achieved","NA")))</f>
        <v>NA</v>
      </c>
      <c r="CS3" s="230" t="str">
        <f t="shared" ref="CS3:DA18" si="6">IF(AND(OR(CH3=1, CH3=1.1),BL3&gt;=BW3),"Achieved",IF(AND(OR(CH3=1, CH3=1.1),BL3&lt;BW3),"Not Achieved","NA"))</f>
        <v>NA</v>
      </c>
      <c r="CT3" s="230" t="str">
        <f t="shared" si="6"/>
        <v>NA</v>
      </c>
      <c r="CU3" s="230" t="str">
        <f t="shared" si="6"/>
        <v>NA</v>
      </c>
      <c r="CV3" s="230" t="str">
        <f t="shared" si="6"/>
        <v>NA</v>
      </c>
      <c r="CW3" s="230" t="str">
        <f t="shared" si="6"/>
        <v>NA</v>
      </c>
      <c r="CX3" s="230" t="str">
        <f t="shared" si="6"/>
        <v>NA</v>
      </c>
      <c r="CY3" s="230" t="str">
        <f t="shared" si="6"/>
        <v>NA</v>
      </c>
      <c r="CZ3" s="230" t="str">
        <f t="shared" si="6"/>
        <v>NA</v>
      </c>
      <c r="DA3" s="230" t="str">
        <f t="shared" si="6"/>
        <v>NA</v>
      </c>
    </row>
    <row r="4" spans="2:105" ht="13.9" customHeight="1" thickBot="1">
      <c r="B4" s="386"/>
      <c r="C4" s="421"/>
      <c r="D4" s="422"/>
      <c r="E4" s="215" t="s">
        <v>112</v>
      </c>
      <c r="F4" s="220"/>
      <c r="G4" s="221"/>
      <c r="H4" s="25" t="s">
        <v>109</v>
      </c>
      <c r="I4" s="25" t="s">
        <v>109</v>
      </c>
      <c r="J4" s="25" t="s">
        <v>109</v>
      </c>
      <c r="K4" s="25" t="s">
        <v>109</v>
      </c>
      <c r="L4" s="25" t="s">
        <v>109</v>
      </c>
      <c r="M4" s="25" t="s">
        <v>109</v>
      </c>
      <c r="N4" s="25" t="s">
        <v>109</v>
      </c>
      <c r="O4" s="25" t="s">
        <v>109</v>
      </c>
      <c r="P4" s="25" t="s">
        <v>109</v>
      </c>
      <c r="Q4" s="25" t="s">
        <v>109</v>
      </c>
      <c r="R4" s="202" t="s">
        <v>109</v>
      </c>
      <c r="Y4" s="25" t="s">
        <v>109</v>
      </c>
      <c r="Z4" s="25" t="s">
        <v>109</v>
      </c>
      <c r="AA4" s="25" t="s">
        <v>109</v>
      </c>
      <c r="AB4" s="25" t="s">
        <v>109</v>
      </c>
      <c r="AC4" s="202" t="s">
        <v>109</v>
      </c>
      <c r="AD4" s="25" t="s">
        <v>109</v>
      </c>
      <c r="AE4" s="25" t="s">
        <v>109</v>
      </c>
      <c r="AF4" s="25" t="s">
        <v>109</v>
      </c>
      <c r="AG4" s="25" t="s">
        <v>109</v>
      </c>
      <c r="AH4" s="32" t="s">
        <v>109</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30" t="s">
        <v>113</v>
      </c>
      <c r="AX4" s="230" t="str">
        <f t="shared" si="1"/>
        <v>---</v>
      </c>
      <c r="AY4" s="230" t="e">
        <f>VALUE(IF(AX4="---","",VLOOKUP(AX4,List1678356[],2,FALSE)))</f>
        <v>#VALUE!</v>
      </c>
      <c r="AZ4" s="230" t="str">
        <f t="shared" si="2"/>
        <v>---</v>
      </c>
      <c r="BA4" s="230" t="e">
        <f>VALUE(IF(AZ4="---","",VLOOKUP(AZ4,List1678356[],2,FALSE)))</f>
        <v>#VALUE!</v>
      </c>
      <c r="BB4" s="230" t="str">
        <f t="shared" si="3"/>
        <v>---</v>
      </c>
      <c r="BC4" s="230" t="str">
        <f t="shared" si="4"/>
        <v>---</v>
      </c>
      <c r="BE4" s="33" t="s">
        <v>110</v>
      </c>
      <c r="BF4" s="1">
        <v>1</v>
      </c>
      <c r="BI4" s="230" t="s">
        <v>113</v>
      </c>
      <c r="BJ4" s="230" t="str">
        <f>IF(H4="---","",IF(H4="","",(VLOOKUP(H4,List1678356[],2,FALSE))))</f>
        <v/>
      </c>
      <c r="BK4" s="230" t="str">
        <f>IF(I4="---","",IF(I4="","",(VLOOKUP(I4,List1678356[],2,FALSE))))</f>
        <v/>
      </c>
      <c r="BL4" s="230" t="str">
        <f>IF(J4="---","",IF(J4="","",(VLOOKUP(J4,List1678356[],2,FALSE))))</f>
        <v/>
      </c>
      <c r="BM4" s="230" t="str">
        <f>IF(K4="---","",IF(K4="","",(VLOOKUP(K4,List1678356[],2,FALSE))))</f>
        <v/>
      </c>
      <c r="BN4" s="230" t="str">
        <f>IF(L4="---","",IF(L4="","",(VLOOKUP(L4,List1678356[],2,FALSE))))</f>
        <v/>
      </c>
      <c r="BO4" s="230" t="str">
        <f>IF(M4="---","",IF(M4="","",(VLOOKUP(M4,List1678356[],2,FALSE))))</f>
        <v/>
      </c>
      <c r="BP4" s="230" t="str">
        <f>IF(N4="---","",IF(N4="","",(VLOOKUP(N4,List1678356[],2,FALSE))))</f>
        <v/>
      </c>
      <c r="BQ4" s="230" t="str">
        <f>IF(O4="---","",IF(O4="","",(VLOOKUP(O4,List1678356[],2,FALSE))))</f>
        <v/>
      </c>
      <c r="BR4" s="230" t="str">
        <f>IF(P4="---","",IF(P4="","",(VLOOKUP(P4,List1678356[],2,FALSE))))</f>
        <v/>
      </c>
      <c r="BS4" s="230" t="str">
        <f>IF(Q4="---","",IF(Q4="","",(VLOOKUP(Q4,List1678356[],2,FALSE))))</f>
        <v/>
      </c>
      <c r="BT4" s="230" t="str">
        <f>IF(R4="---","",IF(R4="","",(VLOOKUP(R4,List1678356[],2,FALSE))))</f>
        <v/>
      </c>
      <c r="BU4" s="252" t="s">
        <v>113</v>
      </c>
      <c r="BV4" s="230" t="str">
        <f>IF(Y4="---","",IF(Y4="","",VLOOKUP(Y4,List1678356[],2,FALSE)))</f>
        <v/>
      </c>
      <c r="BW4" s="230" t="str">
        <f>IF(Z4="---","",IF(Z4="","",VLOOKUP(Z4,List1678356[],2,FALSE)))</f>
        <v/>
      </c>
      <c r="BX4" s="230" t="str">
        <f>IF(AA4="---","",IF(AA4="","",VLOOKUP(AA4,List1678356[],2,FALSE)))</f>
        <v/>
      </c>
      <c r="BY4" s="230" t="str">
        <f>IF(AB4="---","",IF(AB4="","",VLOOKUP(AB4,List1678356[],2,FALSE)))</f>
        <v/>
      </c>
      <c r="BZ4" s="230" t="str">
        <f>IF(AC4="---","",IF(AC4="","",VLOOKUP(AC4,List1678356[],2,FALSE)))</f>
        <v/>
      </c>
      <c r="CA4" s="230" t="str">
        <f>IF(AD4="---","",IF(AD4="","",VLOOKUP(AD4,List1678356[],2,FALSE)))</f>
        <v/>
      </c>
      <c r="CB4" s="230" t="str">
        <f>IF(AE4="---","",IF(AE4="","",VLOOKUP(AE4,List1678356[],2,FALSE)))</f>
        <v/>
      </c>
      <c r="CC4" s="230" t="str">
        <f>IF(AF4="---","",IF(AF4="","",VLOOKUP(AF4,List1678356[],2,FALSE)))</f>
        <v/>
      </c>
      <c r="CD4" s="230" t="str">
        <f>IF(AG4="---","",IF(AG4="","",VLOOKUP(AG4,List1678356[],2,FALSE)))</f>
        <v/>
      </c>
      <c r="CE4" s="230" t="str">
        <f>IF(AH4="---","",IF(AH4="","",VLOOKUP(AH4,List1678356[],2,FALSE)))</f>
        <v/>
      </c>
      <c r="CF4" s="252" t="s">
        <v>113</v>
      </c>
      <c r="CG4" s="230" t="str">
        <f t="shared" ref="CG4:CG30" si="7">IFERROR(
    IF(H4="---", "NA",
        IF(Y4="---", "NA",
            IF(BJ4 &gt; BK4,
                IF(BV4 &gt; BJ4, 1.1, 0.1),
                IF(BV4 &gt; BJ4, 1, 0)
            )
        )
    ),
    -1
)</f>
        <v>NA</v>
      </c>
      <c r="CH4" s="230" t="str">
        <f t="shared" si="5"/>
        <v>NA</v>
      </c>
      <c r="CI4" s="230" t="str">
        <f t="shared" si="5"/>
        <v>NA</v>
      </c>
      <c r="CJ4" s="230" t="str">
        <f t="shared" si="5"/>
        <v>NA</v>
      </c>
      <c r="CK4" s="230" t="str">
        <f t="shared" si="5"/>
        <v>NA</v>
      </c>
      <c r="CL4" s="230" t="str">
        <f t="shared" si="5"/>
        <v>NA</v>
      </c>
      <c r="CM4" s="230" t="str">
        <f t="shared" si="5"/>
        <v>NA</v>
      </c>
      <c r="CN4" s="230" t="str">
        <f t="shared" si="5"/>
        <v>NA</v>
      </c>
      <c r="CO4" s="230" t="str">
        <f t="shared" si="5"/>
        <v>NA</v>
      </c>
      <c r="CP4" s="230" t="str">
        <f t="shared" si="5"/>
        <v>NA</v>
      </c>
      <c r="CQ4" s="252" t="s">
        <v>113</v>
      </c>
      <c r="CR4" s="230" t="str">
        <f t="shared" ref="CR4:CR29" si="8">IF(BK4="", "NA", IF(AND(OR(CG4=1, CG4=1.1),BK4&gt;=BV4),"Achieved",IF(AND(OR(CG4=1, CG4=1.1),BK4&lt;BV4),"Not Achieved","NA")))</f>
        <v>NA</v>
      </c>
      <c r="CS4" s="230" t="str">
        <f t="shared" si="6"/>
        <v>NA</v>
      </c>
      <c r="CT4" s="230" t="str">
        <f t="shared" si="6"/>
        <v>NA</v>
      </c>
      <c r="CU4" s="230" t="str">
        <f t="shared" si="6"/>
        <v>NA</v>
      </c>
      <c r="CV4" s="230" t="str">
        <f t="shared" si="6"/>
        <v>NA</v>
      </c>
      <c r="CW4" s="230" t="str">
        <f t="shared" si="6"/>
        <v>NA</v>
      </c>
      <c r="CX4" s="230" t="str">
        <f t="shared" si="6"/>
        <v>NA</v>
      </c>
      <c r="CY4" s="230" t="str">
        <f t="shared" si="6"/>
        <v>NA</v>
      </c>
      <c r="CZ4" s="230" t="str">
        <f t="shared" si="6"/>
        <v>NA</v>
      </c>
      <c r="DA4" s="230" t="str">
        <f t="shared" si="6"/>
        <v>NA</v>
      </c>
    </row>
    <row r="5" spans="2:105" ht="13.9" customHeight="1" thickBot="1">
      <c r="B5" s="386"/>
      <c r="C5" s="419" t="s">
        <v>258</v>
      </c>
      <c r="D5" s="420"/>
      <c r="E5" s="215" t="s">
        <v>115</v>
      </c>
      <c r="F5" s="220"/>
      <c r="G5" s="221"/>
      <c r="H5" s="25" t="s">
        <v>109</v>
      </c>
      <c r="I5" s="25" t="s">
        <v>109</v>
      </c>
      <c r="J5" s="25" t="s">
        <v>109</v>
      </c>
      <c r="K5" s="25" t="s">
        <v>109</v>
      </c>
      <c r="L5" s="25" t="s">
        <v>109</v>
      </c>
      <c r="M5" s="25" t="s">
        <v>109</v>
      </c>
      <c r="N5" s="25" t="s">
        <v>109</v>
      </c>
      <c r="O5" s="25" t="s">
        <v>109</v>
      </c>
      <c r="P5" s="25" t="s">
        <v>109</v>
      </c>
      <c r="Q5" s="25" t="s">
        <v>109</v>
      </c>
      <c r="R5" s="202" t="s">
        <v>109</v>
      </c>
      <c r="Y5" s="25" t="s">
        <v>109</v>
      </c>
      <c r="Z5" s="25" t="s">
        <v>109</v>
      </c>
      <c r="AA5" s="25" t="s">
        <v>109</v>
      </c>
      <c r="AB5" s="25" t="s">
        <v>109</v>
      </c>
      <c r="AC5" s="202" t="s">
        <v>109</v>
      </c>
      <c r="AD5" s="25" t="s">
        <v>109</v>
      </c>
      <c r="AE5" s="25" t="s">
        <v>109</v>
      </c>
      <c r="AF5" s="25" t="s">
        <v>109</v>
      </c>
      <c r="AG5" s="25" t="s">
        <v>109</v>
      </c>
      <c r="AH5" s="32" t="s">
        <v>109</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30" t="s">
        <v>117</v>
      </c>
      <c r="AX5" s="230" t="str">
        <f t="shared" si="1"/>
        <v>---</v>
      </c>
      <c r="AY5" s="230" t="e">
        <f>VALUE(IF(AX5="---","",VLOOKUP(AX5,List1678356[],2,FALSE)))</f>
        <v>#VALUE!</v>
      </c>
      <c r="AZ5" s="230" t="str">
        <f t="shared" si="2"/>
        <v>---</v>
      </c>
      <c r="BA5" s="230" t="e">
        <f>VALUE(IF(AZ5="---","",VLOOKUP(AZ5,List1678356[],2,FALSE)))</f>
        <v>#VALUE!</v>
      </c>
      <c r="BB5" s="230" t="str">
        <f t="shared" si="3"/>
        <v>---</v>
      </c>
      <c r="BC5" s="230" t="str">
        <f t="shared" si="4"/>
        <v>---</v>
      </c>
      <c r="BE5" s="34" t="s">
        <v>108</v>
      </c>
      <c r="BF5" s="1">
        <v>0.5</v>
      </c>
      <c r="BI5" s="230" t="s">
        <v>117</v>
      </c>
      <c r="BJ5" s="230" t="str">
        <f>IF(H5="---","",IF(H5="","",(VLOOKUP(H5,List1678356[],2,FALSE))))</f>
        <v/>
      </c>
      <c r="BK5" s="230" t="str">
        <f>IF(I5="---","",IF(I5="","",(VLOOKUP(I5,List1678356[],2,FALSE))))</f>
        <v/>
      </c>
      <c r="BL5" s="230" t="str">
        <f>IF(J5="---","",IF(J5="","",(VLOOKUP(J5,List1678356[],2,FALSE))))</f>
        <v/>
      </c>
      <c r="BM5" s="230" t="str">
        <f>IF(K5="---","",IF(K5="","",(VLOOKUP(K5,List1678356[],2,FALSE))))</f>
        <v/>
      </c>
      <c r="BN5" s="230" t="str">
        <f>IF(L5="---","",IF(L5="","",(VLOOKUP(L5,List1678356[],2,FALSE))))</f>
        <v/>
      </c>
      <c r="BO5" s="230" t="str">
        <f>IF(M5="---","",IF(M5="","",(VLOOKUP(M5,List1678356[],2,FALSE))))</f>
        <v/>
      </c>
      <c r="BP5" s="230" t="str">
        <f>IF(N5="---","",IF(N5="","",(VLOOKUP(N5,List1678356[],2,FALSE))))</f>
        <v/>
      </c>
      <c r="BQ5" s="230" t="str">
        <f>IF(O5="---","",IF(O5="","",(VLOOKUP(O5,List1678356[],2,FALSE))))</f>
        <v/>
      </c>
      <c r="BR5" s="230" t="str">
        <f>IF(P5="---","",IF(P5="","",(VLOOKUP(P5,List1678356[],2,FALSE))))</f>
        <v/>
      </c>
      <c r="BS5" s="230" t="str">
        <f>IF(Q5="---","",IF(Q5="","",(VLOOKUP(Q5,List1678356[],2,FALSE))))</f>
        <v/>
      </c>
      <c r="BT5" s="230" t="str">
        <f>IF(R5="---","",IF(R5="","",(VLOOKUP(R5,List1678356[],2,FALSE))))</f>
        <v/>
      </c>
      <c r="BU5" s="252" t="s">
        <v>117</v>
      </c>
      <c r="BV5" s="230" t="str">
        <f>IF(Y5="---","",IF(Y5="","",VLOOKUP(Y5,List1678356[],2,FALSE)))</f>
        <v/>
      </c>
      <c r="BW5" s="230" t="str">
        <f>IF(Z5="---","",IF(Z5="","",VLOOKUP(Z5,List1678356[],2,FALSE)))</f>
        <v/>
      </c>
      <c r="BX5" s="230" t="str">
        <f>IF(AA5="---","",IF(AA5="","",VLOOKUP(AA5,List1678356[],2,FALSE)))</f>
        <v/>
      </c>
      <c r="BY5" s="230" t="str">
        <f>IF(AB5="---","",IF(AB5="","",VLOOKUP(AB5,List1678356[],2,FALSE)))</f>
        <v/>
      </c>
      <c r="BZ5" s="230" t="str">
        <f>IF(AC5="---","",IF(AC5="","",VLOOKUP(AC5,List1678356[],2,FALSE)))</f>
        <v/>
      </c>
      <c r="CA5" s="230" t="str">
        <f>IF(AD5="---","",IF(AD5="","",VLOOKUP(AD5,List1678356[],2,FALSE)))</f>
        <v/>
      </c>
      <c r="CB5" s="230" t="str">
        <f>IF(AE5="---","",IF(AE5="","",VLOOKUP(AE5,List1678356[],2,FALSE)))</f>
        <v/>
      </c>
      <c r="CC5" s="230" t="str">
        <f>IF(AF5="---","",IF(AF5="","",VLOOKUP(AF5,List1678356[],2,FALSE)))</f>
        <v/>
      </c>
      <c r="CD5" s="230" t="str">
        <f>IF(AG5="---","",IF(AG5="","",VLOOKUP(AG5,List1678356[],2,FALSE)))</f>
        <v/>
      </c>
      <c r="CE5" s="230" t="str">
        <f>IF(AH5="---","",IF(AH5="","",VLOOKUP(AH5,List1678356[],2,FALSE)))</f>
        <v/>
      </c>
      <c r="CF5" s="252" t="s">
        <v>117</v>
      </c>
      <c r="CG5" s="230" t="str">
        <f t="shared" si="7"/>
        <v>NA</v>
      </c>
      <c r="CH5" s="230" t="str">
        <f t="shared" si="5"/>
        <v>NA</v>
      </c>
      <c r="CI5" s="230" t="str">
        <f t="shared" si="5"/>
        <v>NA</v>
      </c>
      <c r="CJ5" s="230" t="str">
        <f t="shared" si="5"/>
        <v>NA</v>
      </c>
      <c r="CK5" s="230" t="str">
        <f t="shared" si="5"/>
        <v>NA</v>
      </c>
      <c r="CL5" s="230" t="str">
        <f t="shared" si="5"/>
        <v>NA</v>
      </c>
      <c r="CM5" s="230" t="str">
        <f t="shared" si="5"/>
        <v>NA</v>
      </c>
      <c r="CN5" s="230" t="str">
        <f t="shared" si="5"/>
        <v>NA</v>
      </c>
      <c r="CO5" s="230" t="str">
        <f t="shared" si="5"/>
        <v>NA</v>
      </c>
      <c r="CP5" s="230" t="str">
        <f t="shared" si="5"/>
        <v>NA</v>
      </c>
      <c r="CQ5" s="252" t="s">
        <v>117</v>
      </c>
      <c r="CR5" s="230" t="str">
        <f t="shared" si="8"/>
        <v>NA</v>
      </c>
      <c r="CS5" s="230" t="str">
        <f t="shared" si="6"/>
        <v>NA</v>
      </c>
      <c r="CT5" s="230" t="str">
        <f t="shared" si="6"/>
        <v>NA</v>
      </c>
      <c r="CU5" s="230" t="str">
        <f t="shared" si="6"/>
        <v>NA</v>
      </c>
      <c r="CV5" s="230" t="str">
        <f t="shared" si="6"/>
        <v>NA</v>
      </c>
      <c r="CW5" s="230" t="str">
        <f t="shared" si="6"/>
        <v>NA</v>
      </c>
      <c r="CX5" s="230" t="str">
        <f t="shared" si="6"/>
        <v>NA</v>
      </c>
      <c r="CY5" s="230" t="str">
        <f t="shared" si="6"/>
        <v>NA</v>
      </c>
      <c r="CZ5" s="230" t="str">
        <f t="shared" si="6"/>
        <v>NA</v>
      </c>
      <c r="DA5" s="230" t="str">
        <f t="shared" si="6"/>
        <v>NA</v>
      </c>
    </row>
    <row r="6" spans="2:105" ht="13.9" customHeight="1" thickBot="1">
      <c r="B6" s="386"/>
      <c r="C6" s="423"/>
      <c r="D6" s="424"/>
      <c r="E6" s="215" t="s">
        <v>118</v>
      </c>
      <c r="F6" s="220"/>
      <c r="G6" s="221"/>
      <c r="H6" s="25" t="s">
        <v>109</v>
      </c>
      <c r="I6" s="25" t="s">
        <v>109</v>
      </c>
      <c r="J6" s="25" t="s">
        <v>109</v>
      </c>
      <c r="K6" s="25" t="s">
        <v>109</v>
      </c>
      <c r="L6" s="25" t="s">
        <v>109</v>
      </c>
      <c r="M6" s="25" t="s">
        <v>109</v>
      </c>
      <c r="N6" s="25" t="s">
        <v>109</v>
      </c>
      <c r="O6" s="25" t="s">
        <v>109</v>
      </c>
      <c r="P6" s="25" t="s">
        <v>109</v>
      </c>
      <c r="Q6" s="25" t="s">
        <v>109</v>
      </c>
      <c r="R6" s="202" t="s">
        <v>109</v>
      </c>
      <c r="Y6" s="25" t="s">
        <v>109</v>
      </c>
      <c r="Z6" s="25" t="s">
        <v>109</v>
      </c>
      <c r="AA6" s="25" t="s">
        <v>109</v>
      </c>
      <c r="AB6" s="25" t="s">
        <v>109</v>
      </c>
      <c r="AC6" s="202" t="s">
        <v>109</v>
      </c>
      <c r="AD6" s="25" t="s">
        <v>109</v>
      </c>
      <c r="AE6" s="25" t="s">
        <v>109</v>
      </c>
      <c r="AF6" s="25" t="s">
        <v>109</v>
      </c>
      <c r="AG6" s="25" t="s">
        <v>109</v>
      </c>
      <c r="AH6" s="32" t="s">
        <v>109</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30" t="s">
        <v>259</v>
      </c>
      <c r="AX6" s="230" t="str">
        <f t="shared" si="1"/>
        <v>---</v>
      </c>
      <c r="AY6" s="230" t="e">
        <f>VALUE(IF(AX6="---","",VLOOKUP(AX6,List1678356[],2,FALSE)))</f>
        <v>#VALUE!</v>
      </c>
      <c r="AZ6" s="230" t="str">
        <f t="shared" si="2"/>
        <v>---</v>
      </c>
      <c r="BA6" s="230" t="e">
        <f>VALUE(IF(AZ6="---","",VLOOKUP(AZ6,List1678356[],2,FALSE)))</f>
        <v>#VALUE!</v>
      </c>
      <c r="BB6" s="230" t="str">
        <f t="shared" si="3"/>
        <v>---</v>
      </c>
      <c r="BC6" s="230" t="str">
        <f t="shared" si="4"/>
        <v>---</v>
      </c>
      <c r="BE6" s="35" t="s">
        <v>116</v>
      </c>
      <c r="BF6" s="1">
        <v>0</v>
      </c>
      <c r="BI6" s="230" t="s">
        <v>259</v>
      </c>
      <c r="BJ6" s="230" t="str">
        <f>IF(H6="---","",IF(H6="","",(VLOOKUP(H6,List1678356[],2,FALSE))))</f>
        <v/>
      </c>
      <c r="BK6" s="230" t="str">
        <f>IF(I6="---","",IF(I6="","",(VLOOKUP(I6,List1678356[],2,FALSE))))</f>
        <v/>
      </c>
      <c r="BL6" s="230" t="str">
        <f>IF(J6="---","",IF(J6="","",(VLOOKUP(J6,List1678356[],2,FALSE))))</f>
        <v/>
      </c>
      <c r="BM6" s="230" t="str">
        <f>IF(K6="---","",IF(K6="","",(VLOOKUP(K6,List1678356[],2,FALSE))))</f>
        <v/>
      </c>
      <c r="BN6" s="230" t="str">
        <f>IF(L6="---","",IF(L6="","",(VLOOKUP(L6,List1678356[],2,FALSE))))</f>
        <v/>
      </c>
      <c r="BO6" s="230" t="str">
        <f>IF(M6="---","",IF(M6="","",(VLOOKUP(M6,List1678356[],2,FALSE))))</f>
        <v/>
      </c>
      <c r="BP6" s="230" t="str">
        <f>IF(N6="---","",IF(N6="","",(VLOOKUP(N6,List1678356[],2,FALSE))))</f>
        <v/>
      </c>
      <c r="BQ6" s="230" t="str">
        <f>IF(O6="---","",IF(O6="","",(VLOOKUP(O6,List1678356[],2,FALSE))))</f>
        <v/>
      </c>
      <c r="BR6" s="230" t="str">
        <f>IF(P6="---","",IF(P6="","",(VLOOKUP(P6,List1678356[],2,FALSE))))</f>
        <v/>
      </c>
      <c r="BS6" s="230" t="str">
        <f>IF(Q6="---","",IF(Q6="","",(VLOOKUP(Q6,List1678356[],2,FALSE))))</f>
        <v/>
      </c>
      <c r="BT6" s="230" t="str">
        <f>IF(R6="---","",IF(R6="","",(VLOOKUP(R6,List1678356[],2,FALSE))))</f>
        <v/>
      </c>
      <c r="BU6" s="252" t="s">
        <v>259</v>
      </c>
      <c r="BV6" s="230" t="str">
        <f>IF(Y6="---","",IF(Y6="","",VLOOKUP(Y6,List1678356[],2,FALSE)))</f>
        <v/>
      </c>
      <c r="BW6" s="230" t="str">
        <f>IF(Z6="---","",IF(Z6="","",VLOOKUP(Z6,List1678356[],2,FALSE)))</f>
        <v/>
      </c>
      <c r="BX6" s="230" t="str">
        <f>IF(AA6="---","",IF(AA6="","",VLOOKUP(AA6,List1678356[],2,FALSE)))</f>
        <v/>
      </c>
      <c r="BY6" s="230" t="str">
        <f>IF(AB6="---","",IF(AB6="","",VLOOKUP(AB6,List1678356[],2,FALSE)))</f>
        <v/>
      </c>
      <c r="BZ6" s="230" t="str">
        <f>IF(AC6="---","",IF(AC6="","",VLOOKUP(AC6,List1678356[],2,FALSE)))</f>
        <v/>
      </c>
      <c r="CA6" s="230" t="str">
        <f>IF(AD6="---","",IF(AD6="","",VLOOKUP(AD6,List1678356[],2,FALSE)))</f>
        <v/>
      </c>
      <c r="CB6" s="230" t="str">
        <f>IF(AE6="---","",IF(AE6="","",VLOOKUP(AE6,List1678356[],2,FALSE)))</f>
        <v/>
      </c>
      <c r="CC6" s="230" t="str">
        <f>IF(AF6="---","",IF(AF6="","",VLOOKUP(AF6,List1678356[],2,FALSE)))</f>
        <v/>
      </c>
      <c r="CD6" s="230" t="str">
        <f>IF(AG6="---","",IF(AG6="","",VLOOKUP(AG6,List1678356[],2,FALSE)))</f>
        <v/>
      </c>
      <c r="CE6" s="230" t="str">
        <f>IF(AH6="---","",IF(AH6="","",VLOOKUP(AH6,List1678356[],2,FALSE)))</f>
        <v/>
      </c>
      <c r="CF6" s="252" t="s">
        <v>259</v>
      </c>
      <c r="CG6" s="230" t="str">
        <f t="shared" si="7"/>
        <v>NA</v>
      </c>
      <c r="CH6" s="230" t="str">
        <f t="shared" si="5"/>
        <v>NA</v>
      </c>
      <c r="CI6" s="230" t="str">
        <f t="shared" si="5"/>
        <v>NA</v>
      </c>
      <c r="CJ6" s="230" t="str">
        <f t="shared" si="5"/>
        <v>NA</v>
      </c>
      <c r="CK6" s="230" t="str">
        <f t="shared" si="5"/>
        <v>NA</v>
      </c>
      <c r="CL6" s="230" t="str">
        <f t="shared" si="5"/>
        <v>NA</v>
      </c>
      <c r="CM6" s="230" t="str">
        <f t="shared" si="5"/>
        <v>NA</v>
      </c>
      <c r="CN6" s="230" t="str">
        <f t="shared" si="5"/>
        <v>NA</v>
      </c>
      <c r="CO6" s="230" t="str">
        <f t="shared" si="5"/>
        <v>NA</v>
      </c>
      <c r="CP6" s="230" t="str">
        <f t="shared" si="5"/>
        <v>NA</v>
      </c>
      <c r="CQ6" s="252" t="s">
        <v>259</v>
      </c>
      <c r="CR6" s="230" t="str">
        <f t="shared" si="8"/>
        <v>NA</v>
      </c>
      <c r="CS6" s="230" t="str">
        <f t="shared" si="6"/>
        <v>NA</v>
      </c>
      <c r="CT6" s="230" t="str">
        <f t="shared" si="6"/>
        <v>NA</v>
      </c>
      <c r="CU6" s="230" t="str">
        <f t="shared" si="6"/>
        <v>NA</v>
      </c>
      <c r="CV6" s="230" t="str">
        <f t="shared" si="6"/>
        <v>NA</v>
      </c>
      <c r="CW6" s="230" t="str">
        <f t="shared" si="6"/>
        <v>NA</v>
      </c>
      <c r="CX6" s="230" t="str">
        <f t="shared" si="6"/>
        <v>NA</v>
      </c>
      <c r="CY6" s="230" t="str">
        <f t="shared" si="6"/>
        <v>NA</v>
      </c>
      <c r="CZ6" s="230" t="str">
        <f t="shared" si="6"/>
        <v>NA</v>
      </c>
      <c r="DA6" s="230" t="str">
        <f t="shared" si="6"/>
        <v>NA</v>
      </c>
    </row>
    <row r="7" spans="2:105" ht="13.9" customHeight="1" thickBot="1">
      <c r="B7" s="386"/>
      <c r="C7" s="423"/>
      <c r="D7" s="424"/>
      <c r="E7" s="215" t="s">
        <v>120</v>
      </c>
      <c r="F7" s="220"/>
      <c r="G7" s="221"/>
      <c r="H7" s="25" t="s">
        <v>109</v>
      </c>
      <c r="I7" s="25" t="s">
        <v>109</v>
      </c>
      <c r="J7" s="25" t="s">
        <v>109</v>
      </c>
      <c r="K7" s="25" t="s">
        <v>109</v>
      </c>
      <c r="L7" s="25" t="s">
        <v>109</v>
      </c>
      <c r="M7" s="25" t="s">
        <v>109</v>
      </c>
      <c r="N7" s="25" t="s">
        <v>109</v>
      </c>
      <c r="O7" s="25" t="s">
        <v>109</v>
      </c>
      <c r="P7" s="25" t="s">
        <v>109</v>
      </c>
      <c r="Q7" s="25" t="s">
        <v>109</v>
      </c>
      <c r="R7" s="202" t="s">
        <v>109</v>
      </c>
      <c r="Y7" s="25" t="s">
        <v>109</v>
      </c>
      <c r="Z7" s="25" t="s">
        <v>109</v>
      </c>
      <c r="AA7" s="25" t="s">
        <v>109</v>
      </c>
      <c r="AB7" s="25" t="s">
        <v>109</v>
      </c>
      <c r="AC7" s="202" t="s">
        <v>109</v>
      </c>
      <c r="AD7" s="25" t="s">
        <v>109</v>
      </c>
      <c r="AE7" s="25" t="s">
        <v>109</v>
      </c>
      <c r="AF7" s="25" t="s">
        <v>109</v>
      </c>
      <c r="AG7" s="25" t="s">
        <v>109</v>
      </c>
      <c r="AH7" s="32" t="s">
        <v>109</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30" t="s">
        <v>121</v>
      </c>
      <c r="AX7" s="230" t="str">
        <f t="shared" si="1"/>
        <v>---</v>
      </c>
      <c r="AY7" s="230" t="e">
        <f>VALUE(IF(AX7="---","",VLOOKUP(AX7,List1678356[],2,FALSE)))</f>
        <v>#VALUE!</v>
      </c>
      <c r="AZ7" s="230" t="str">
        <f t="shared" si="2"/>
        <v>---</v>
      </c>
      <c r="BA7" s="230" t="e">
        <f>VALUE(IF(AZ7="---","",VLOOKUP(AZ7,List1678356[],2,FALSE)))</f>
        <v>#VALUE!</v>
      </c>
      <c r="BB7" s="230" t="str">
        <f t="shared" si="3"/>
        <v>---</v>
      </c>
      <c r="BC7" s="230" t="str">
        <f t="shared" si="4"/>
        <v>---</v>
      </c>
      <c r="BI7" s="230" t="s">
        <v>121</v>
      </c>
      <c r="BJ7" s="230" t="str">
        <f>IF(H7="---","",IF(H7="","",(VLOOKUP(H7,List1678356[],2,FALSE))))</f>
        <v/>
      </c>
      <c r="BK7" s="230" t="str">
        <f>IF(I7="---","",IF(I7="","",(VLOOKUP(I7,List1678356[],2,FALSE))))</f>
        <v/>
      </c>
      <c r="BL7" s="230" t="str">
        <f>IF(J7="---","",IF(J7="","",(VLOOKUP(J7,List1678356[],2,FALSE))))</f>
        <v/>
      </c>
      <c r="BM7" s="230" t="str">
        <f>IF(K7="---","",IF(K7="","",(VLOOKUP(K7,List1678356[],2,FALSE))))</f>
        <v/>
      </c>
      <c r="BN7" s="230" t="str">
        <f>IF(L7="---","",IF(L7="","",(VLOOKUP(L7,List1678356[],2,FALSE))))</f>
        <v/>
      </c>
      <c r="BO7" s="230" t="str">
        <f>IF(M7="---","",IF(M7="","",(VLOOKUP(M7,List1678356[],2,FALSE))))</f>
        <v/>
      </c>
      <c r="BP7" s="230" t="str">
        <f>IF(N7="---","",IF(N7="","",(VLOOKUP(N7,List1678356[],2,FALSE))))</f>
        <v/>
      </c>
      <c r="BQ7" s="230" t="str">
        <f>IF(O7="---","",IF(O7="","",(VLOOKUP(O7,List1678356[],2,FALSE))))</f>
        <v/>
      </c>
      <c r="BR7" s="230" t="str">
        <f>IF(P7="---","",IF(P7="","",(VLOOKUP(P7,List1678356[],2,FALSE))))</f>
        <v/>
      </c>
      <c r="BS7" s="230" t="str">
        <f>IF(Q7="---","",IF(Q7="","",(VLOOKUP(Q7,List1678356[],2,FALSE))))</f>
        <v/>
      </c>
      <c r="BT7" s="230" t="str">
        <f>IF(R7="---","",IF(R7="","",(VLOOKUP(R7,List1678356[],2,FALSE))))</f>
        <v/>
      </c>
      <c r="BU7" s="252" t="s">
        <v>121</v>
      </c>
      <c r="BV7" s="230" t="str">
        <f>IF(Y7="---","",IF(Y7="","",VLOOKUP(Y7,List1678356[],2,FALSE)))</f>
        <v/>
      </c>
      <c r="BW7" s="230" t="str">
        <f>IF(Z7="---","",IF(Z7="","",VLOOKUP(Z7,List1678356[],2,FALSE)))</f>
        <v/>
      </c>
      <c r="BX7" s="230" t="str">
        <f>IF(AA7="---","",IF(AA7="","",VLOOKUP(AA7,List1678356[],2,FALSE)))</f>
        <v/>
      </c>
      <c r="BY7" s="230" t="str">
        <f>IF(AB7="---","",IF(AB7="","",VLOOKUP(AB7,List1678356[],2,FALSE)))</f>
        <v/>
      </c>
      <c r="BZ7" s="230" t="str">
        <f>IF(AC7="---","",IF(AC7="","",VLOOKUP(AC7,List1678356[],2,FALSE)))</f>
        <v/>
      </c>
      <c r="CA7" s="230" t="str">
        <f>IF(AD7="---","",IF(AD7="","",VLOOKUP(AD7,List1678356[],2,FALSE)))</f>
        <v/>
      </c>
      <c r="CB7" s="230" t="str">
        <f>IF(AE7="---","",IF(AE7="","",VLOOKUP(AE7,List1678356[],2,FALSE)))</f>
        <v/>
      </c>
      <c r="CC7" s="230" t="str">
        <f>IF(AF7="---","",IF(AF7="","",VLOOKUP(AF7,List1678356[],2,FALSE)))</f>
        <v/>
      </c>
      <c r="CD7" s="230" t="str">
        <f>IF(AG7="---","",IF(AG7="","",VLOOKUP(AG7,List1678356[],2,FALSE)))</f>
        <v/>
      </c>
      <c r="CE7" s="230" t="str">
        <f>IF(AH7="---","",IF(AH7="","",VLOOKUP(AH7,List1678356[],2,FALSE)))</f>
        <v/>
      </c>
      <c r="CF7" s="252" t="s">
        <v>121</v>
      </c>
      <c r="CG7" s="230" t="str">
        <f t="shared" si="7"/>
        <v>NA</v>
      </c>
      <c r="CH7" s="230" t="str">
        <f t="shared" si="5"/>
        <v>NA</v>
      </c>
      <c r="CI7" s="230" t="str">
        <f t="shared" si="5"/>
        <v>NA</v>
      </c>
      <c r="CJ7" s="230" t="str">
        <f t="shared" si="5"/>
        <v>NA</v>
      </c>
      <c r="CK7" s="230" t="str">
        <f t="shared" si="5"/>
        <v>NA</v>
      </c>
      <c r="CL7" s="230" t="str">
        <f t="shared" si="5"/>
        <v>NA</v>
      </c>
      <c r="CM7" s="230" t="str">
        <f t="shared" si="5"/>
        <v>NA</v>
      </c>
      <c r="CN7" s="230" t="str">
        <f t="shared" si="5"/>
        <v>NA</v>
      </c>
      <c r="CO7" s="230" t="str">
        <f t="shared" si="5"/>
        <v>NA</v>
      </c>
      <c r="CP7" s="230" t="str">
        <f t="shared" si="5"/>
        <v>NA</v>
      </c>
      <c r="CQ7" s="252" t="s">
        <v>121</v>
      </c>
      <c r="CR7" s="230" t="str">
        <f t="shared" si="8"/>
        <v>NA</v>
      </c>
      <c r="CS7" s="230" t="str">
        <f t="shared" si="6"/>
        <v>NA</v>
      </c>
      <c r="CT7" s="230" t="str">
        <f t="shared" si="6"/>
        <v>NA</v>
      </c>
      <c r="CU7" s="230" t="str">
        <f t="shared" si="6"/>
        <v>NA</v>
      </c>
      <c r="CV7" s="230" t="str">
        <f t="shared" si="6"/>
        <v>NA</v>
      </c>
      <c r="CW7" s="230" t="str">
        <f t="shared" si="6"/>
        <v>NA</v>
      </c>
      <c r="CX7" s="230" t="str">
        <f t="shared" si="6"/>
        <v>NA</v>
      </c>
      <c r="CY7" s="230" t="str">
        <f t="shared" si="6"/>
        <v>NA</v>
      </c>
      <c r="CZ7" s="230" t="str">
        <f t="shared" si="6"/>
        <v>NA</v>
      </c>
      <c r="DA7" s="230" t="str">
        <f t="shared" si="6"/>
        <v>NA</v>
      </c>
    </row>
    <row r="8" spans="2:105" ht="13.9" customHeight="1" thickBot="1">
      <c r="B8" s="386"/>
      <c r="C8" s="421"/>
      <c r="D8" s="422"/>
      <c r="E8" s="215" t="s">
        <v>122</v>
      </c>
      <c r="F8" s="220"/>
      <c r="G8" s="221"/>
      <c r="H8" s="25" t="s">
        <v>109</v>
      </c>
      <c r="I8" s="25" t="s">
        <v>109</v>
      </c>
      <c r="J8" s="25" t="s">
        <v>109</v>
      </c>
      <c r="K8" s="25" t="s">
        <v>109</v>
      </c>
      <c r="L8" s="25" t="s">
        <v>109</v>
      </c>
      <c r="M8" s="25" t="s">
        <v>109</v>
      </c>
      <c r="N8" s="25" t="s">
        <v>109</v>
      </c>
      <c r="O8" s="25" t="s">
        <v>109</v>
      </c>
      <c r="P8" s="25" t="s">
        <v>109</v>
      </c>
      <c r="Q8" s="25" t="s">
        <v>109</v>
      </c>
      <c r="R8" s="202" t="s">
        <v>109</v>
      </c>
      <c r="Y8" s="25" t="s">
        <v>109</v>
      </c>
      <c r="Z8" s="25" t="s">
        <v>109</v>
      </c>
      <c r="AA8" s="25" t="s">
        <v>109</v>
      </c>
      <c r="AB8" s="25" t="s">
        <v>109</v>
      </c>
      <c r="AC8" s="202" t="s">
        <v>109</v>
      </c>
      <c r="AD8" s="25" t="s">
        <v>109</v>
      </c>
      <c r="AE8" s="25" t="s">
        <v>109</v>
      </c>
      <c r="AF8" s="25" t="s">
        <v>109</v>
      </c>
      <c r="AG8" s="25" t="s">
        <v>109</v>
      </c>
      <c r="AH8" s="32" t="s">
        <v>109</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30" t="s">
        <v>123</v>
      </c>
      <c r="AX8" s="230" t="str">
        <f t="shared" si="1"/>
        <v>---</v>
      </c>
      <c r="AY8" s="230" t="e">
        <f>VALUE(IF(AX8="---","",VLOOKUP(AX8,List1678356[],2,FALSE)))</f>
        <v>#VALUE!</v>
      </c>
      <c r="AZ8" s="230" t="str">
        <f t="shared" si="2"/>
        <v>---</v>
      </c>
      <c r="BA8" s="230" t="e">
        <f>VALUE(IF(AZ8="---","",VLOOKUP(AZ8,List1678356[],2,FALSE)))</f>
        <v>#VALUE!</v>
      </c>
      <c r="BB8" s="230" t="str">
        <f t="shared" si="3"/>
        <v>---</v>
      </c>
      <c r="BC8" s="230" t="str">
        <f t="shared" si="4"/>
        <v>---</v>
      </c>
      <c r="BI8" s="230" t="s">
        <v>123</v>
      </c>
      <c r="BJ8" s="230" t="str">
        <f>IF(H8="---","",IF(H8="","",(VLOOKUP(H8,List1678356[],2,FALSE))))</f>
        <v/>
      </c>
      <c r="BK8" s="230" t="str">
        <f>IF(I8="---","",IF(I8="","",(VLOOKUP(I8,List1678356[],2,FALSE))))</f>
        <v/>
      </c>
      <c r="BL8" s="230" t="str">
        <f>IF(J8="---","",IF(J8="","",(VLOOKUP(J8,List1678356[],2,FALSE))))</f>
        <v/>
      </c>
      <c r="BM8" s="230" t="str">
        <f>IF(K8="---","",IF(K8="","",(VLOOKUP(K8,List1678356[],2,FALSE))))</f>
        <v/>
      </c>
      <c r="BN8" s="230" t="str">
        <f>IF(L8="---","",IF(L8="","",(VLOOKUP(L8,List1678356[],2,FALSE))))</f>
        <v/>
      </c>
      <c r="BO8" s="230" t="str">
        <f>IF(M8="---","",IF(M8="","",(VLOOKUP(M8,List1678356[],2,FALSE))))</f>
        <v/>
      </c>
      <c r="BP8" s="230" t="str">
        <f>IF(N8="---","",IF(N8="","",(VLOOKUP(N8,List1678356[],2,FALSE))))</f>
        <v/>
      </c>
      <c r="BQ8" s="230" t="str">
        <f>IF(O8="---","",IF(O8="","",(VLOOKUP(O8,List1678356[],2,FALSE))))</f>
        <v/>
      </c>
      <c r="BR8" s="230" t="str">
        <f>IF(P8="---","",IF(P8="","",(VLOOKUP(P8,List1678356[],2,FALSE))))</f>
        <v/>
      </c>
      <c r="BS8" s="230" t="str">
        <f>IF(Q8="---","",IF(Q8="","",(VLOOKUP(Q8,List1678356[],2,FALSE))))</f>
        <v/>
      </c>
      <c r="BT8" s="230" t="str">
        <f>IF(R8="---","",IF(R8="","",(VLOOKUP(R8,List1678356[],2,FALSE))))</f>
        <v/>
      </c>
      <c r="BU8" s="252" t="s">
        <v>123</v>
      </c>
      <c r="BV8" s="230" t="str">
        <f>IF(Y8="---","",IF(Y8="","",VLOOKUP(Y8,List1678356[],2,FALSE)))</f>
        <v/>
      </c>
      <c r="BW8" s="230" t="str">
        <f>IF(Z8="---","",IF(Z8="","",VLOOKUP(Z8,List1678356[],2,FALSE)))</f>
        <v/>
      </c>
      <c r="BX8" s="230" t="str">
        <f>IF(AA8="---","",IF(AA8="","",VLOOKUP(AA8,List1678356[],2,FALSE)))</f>
        <v/>
      </c>
      <c r="BY8" s="230" t="str">
        <f>IF(AB8="---","",IF(AB8="","",VLOOKUP(AB8,List1678356[],2,FALSE)))</f>
        <v/>
      </c>
      <c r="BZ8" s="230" t="str">
        <f>IF(AC8="---","",IF(AC8="","",VLOOKUP(AC8,List1678356[],2,FALSE)))</f>
        <v/>
      </c>
      <c r="CA8" s="230" t="str">
        <f>IF(AD8="---","",IF(AD8="","",VLOOKUP(AD8,List1678356[],2,FALSE)))</f>
        <v/>
      </c>
      <c r="CB8" s="230" t="str">
        <f>IF(AE8="---","",IF(AE8="","",VLOOKUP(AE8,List1678356[],2,FALSE)))</f>
        <v/>
      </c>
      <c r="CC8" s="230" t="str">
        <f>IF(AF8="---","",IF(AF8="","",VLOOKUP(AF8,List1678356[],2,FALSE)))</f>
        <v/>
      </c>
      <c r="CD8" s="230" t="str">
        <f>IF(AG8="---","",IF(AG8="","",VLOOKUP(AG8,List1678356[],2,FALSE)))</f>
        <v/>
      </c>
      <c r="CE8" s="230" t="str">
        <f>IF(AH8="---","",IF(AH8="","",VLOOKUP(AH8,List1678356[],2,FALSE)))</f>
        <v/>
      </c>
      <c r="CF8" s="252" t="s">
        <v>123</v>
      </c>
      <c r="CG8" s="230" t="str">
        <f t="shared" si="7"/>
        <v>NA</v>
      </c>
      <c r="CH8" s="230" t="str">
        <f t="shared" si="5"/>
        <v>NA</v>
      </c>
      <c r="CI8" s="230" t="str">
        <f t="shared" si="5"/>
        <v>NA</v>
      </c>
      <c r="CJ8" s="230" t="str">
        <f t="shared" si="5"/>
        <v>NA</v>
      </c>
      <c r="CK8" s="230" t="str">
        <f t="shared" si="5"/>
        <v>NA</v>
      </c>
      <c r="CL8" s="230" t="str">
        <f t="shared" si="5"/>
        <v>NA</v>
      </c>
      <c r="CM8" s="230" t="str">
        <f t="shared" si="5"/>
        <v>NA</v>
      </c>
      <c r="CN8" s="230" t="str">
        <f t="shared" si="5"/>
        <v>NA</v>
      </c>
      <c r="CO8" s="230" t="str">
        <f t="shared" si="5"/>
        <v>NA</v>
      </c>
      <c r="CP8" s="230" t="str">
        <f t="shared" si="5"/>
        <v>NA</v>
      </c>
      <c r="CQ8" s="252" t="s">
        <v>123</v>
      </c>
      <c r="CR8" s="230" t="str">
        <f t="shared" si="8"/>
        <v>NA</v>
      </c>
      <c r="CS8" s="230" t="str">
        <f t="shared" si="6"/>
        <v>NA</v>
      </c>
      <c r="CT8" s="230" t="str">
        <f t="shared" si="6"/>
        <v>NA</v>
      </c>
      <c r="CU8" s="230" t="str">
        <f t="shared" si="6"/>
        <v>NA</v>
      </c>
      <c r="CV8" s="230" t="str">
        <f t="shared" si="6"/>
        <v>NA</v>
      </c>
      <c r="CW8" s="230" t="str">
        <f t="shared" si="6"/>
        <v>NA</v>
      </c>
      <c r="CX8" s="230" t="str">
        <f t="shared" si="6"/>
        <v>NA</v>
      </c>
      <c r="CY8" s="230" t="str">
        <f t="shared" si="6"/>
        <v>NA</v>
      </c>
      <c r="CZ8" s="230" t="str">
        <f t="shared" si="6"/>
        <v>NA</v>
      </c>
      <c r="DA8" s="230" t="str">
        <f t="shared" si="6"/>
        <v>NA</v>
      </c>
    </row>
    <row r="9" spans="2:105" ht="13.9" customHeight="1" thickBot="1">
      <c r="B9" s="386"/>
      <c r="C9" s="419" t="s">
        <v>260</v>
      </c>
      <c r="D9" s="420"/>
      <c r="E9" s="215" t="s">
        <v>261</v>
      </c>
      <c r="F9" s="216"/>
      <c r="G9" s="217"/>
      <c r="H9" s="25" t="s">
        <v>109</v>
      </c>
      <c r="I9" s="25" t="s">
        <v>109</v>
      </c>
      <c r="J9" s="25" t="s">
        <v>109</v>
      </c>
      <c r="K9" s="25" t="s">
        <v>109</v>
      </c>
      <c r="L9" s="25" t="s">
        <v>109</v>
      </c>
      <c r="M9" s="25" t="s">
        <v>109</v>
      </c>
      <c r="N9" s="25" t="s">
        <v>109</v>
      </c>
      <c r="O9" s="25" t="s">
        <v>109</v>
      </c>
      <c r="P9" s="25" t="s">
        <v>109</v>
      </c>
      <c r="Q9" s="25" t="s">
        <v>109</v>
      </c>
      <c r="R9" s="202" t="s">
        <v>109</v>
      </c>
      <c r="Y9" s="25" t="s">
        <v>109</v>
      </c>
      <c r="Z9" s="25" t="s">
        <v>109</v>
      </c>
      <c r="AA9" s="25" t="s">
        <v>109</v>
      </c>
      <c r="AB9" s="25" t="s">
        <v>109</v>
      </c>
      <c r="AC9" s="202" t="s">
        <v>109</v>
      </c>
      <c r="AD9" s="25" t="s">
        <v>109</v>
      </c>
      <c r="AE9" s="25" t="s">
        <v>109</v>
      </c>
      <c r="AF9" s="25" t="s">
        <v>109</v>
      </c>
      <c r="AG9" s="25" t="s">
        <v>109</v>
      </c>
      <c r="AH9" s="32" t="s">
        <v>109</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30" t="s">
        <v>262</v>
      </c>
      <c r="AX9" s="230" t="str">
        <f t="shared" si="1"/>
        <v>---</v>
      </c>
      <c r="AY9" s="230" t="e">
        <f>VALUE(IF(AX9="---","",VLOOKUP(AX9,List1678356[],2,FALSE)))</f>
        <v>#VALUE!</v>
      </c>
      <c r="AZ9" s="230" t="str">
        <f t="shared" si="2"/>
        <v>---</v>
      </c>
      <c r="BA9" s="230" t="e">
        <f>VALUE(IF(AZ9="---","",VLOOKUP(AZ9,List1678356[],2,FALSE)))</f>
        <v>#VALUE!</v>
      </c>
      <c r="BB9" s="230" t="str">
        <f t="shared" si="3"/>
        <v>---</v>
      </c>
      <c r="BC9" s="230" t="str">
        <f t="shared" si="4"/>
        <v>---</v>
      </c>
      <c r="BE9" s="1" t="s">
        <v>263</v>
      </c>
      <c r="BI9" s="230" t="s">
        <v>262</v>
      </c>
      <c r="BJ9" s="230" t="str">
        <f>IF(H9="---","",IF(H9="","",(VLOOKUP(H9,List1678356[],2,FALSE))))</f>
        <v/>
      </c>
      <c r="BK9" s="230" t="str">
        <f>IF(I9="---","",IF(I9="","",(VLOOKUP(I9,List1678356[],2,FALSE))))</f>
        <v/>
      </c>
      <c r="BL9" s="230" t="str">
        <f>IF(J9="---","",IF(J9="","",(VLOOKUP(J9,List1678356[],2,FALSE))))</f>
        <v/>
      </c>
      <c r="BM9" s="230" t="str">
        <f>IF(K9="---","",IF(K9="","",(VLOOKUP(K9,List1678356[],2,FALSE))))</f>
        <v/>
      </c>
      <c r="BN9" s="230" t="str">
        <f>IF(L9="---","",IF(L9="","",(VLOOKUP(L9,List1678356[],2,FALSE))))</f>
        <v/>
      </c>
      <c r="BO9" s="230" t="str">
        <f>IF(M9="---","",IF(M9="","",(VLOOKUP(M9,List1678356[],2,FALSE))))</f>
        <v/>
      </c>
      <c r="BP9" s="230" t="str">
        <f>IF(N9="---","",IF(N9="","",(VLOOKUP(N9,List1678356[],2,FALSE))))</f>
        <v/>
      </c>
      <c r="BQ9" s="230" t="str">
        <f>IF(O9="---","",IF(O9="","",(VLOOKUP(O9,List1678356[],2,FALSE))))</f>
        <v/>
      </c>
      <c r="BR9" s="230" t="str">
        <f>IF(P9="---","",IF(P9="","",(VLOOKUP(P9,List1678356[],2,FALSE))))</f>
        <v/>
      </c>
      <c r="BS9" s="230" t="str">
        <f>IF(Q9="---","",IF(Q9="","",(VLOOKUP(Q9,List1678356[],2,FALSE))))</f>
        <v/>
      </c>
      <c r="BT9" s="230" t="str">
        <f>IF(R9="---","",IF(R9="","",(VLOOKUP(R9,List1678356[],2,FALSE))))</f>
        <v/>
      </c>
      <c r="BU9" s="252" t="s">
        <v>262</v>
      </c>
      <c r="BV9" s="230" t="str">
        <f>IF(Y9="---","",IF(Y9="","",VLOOKUP(Y9,List1678356[],2,FALSE)))</f>
        <v/>
      </c>
      <c r="BW9" s="230" t="str">
        <f>IF(Z9="---","",IF(Z9="","",VLOOKUP(Z9,List1678356[],2,FALSE)))</f>
        <v/>
      </c>
      <c r="BX9" s="230" t="str">
        <f>IF(AA9="---","",IF(AA9="","",VLOOKUP(AA9,List1678356[],2,FALSE)))</f>
        <v/>
      </c>
      <c r="BY9" s="230" t="str">
        <f>IF(AB9="---","",IF(AB9="","",VLOOKUP(AB9,List1678356[],2,FALSE)))</f>
        <v/>
      </c>
      <c r="BZ9" s="230" t="str">
        <f>IF(AC9="---","",IF(AC9="","",VLOOKUP(AC9,List1678356[],2,FALSE)))</f>
        <v/>
      </c>
      <c r="CA9" s="230" t="str">
        <f>IF(AD9="---","",IF(AD9="","",VLOOKUP(AD9,List1678356[],2,FALSE)))</f>
        <v/>
      </c>
      <c r="CB9" s="230" t="str">
        <f>IF(AE9="---","",IF(AE9="","",VLOOKUP(AE9,List1678356[],2,FALSE)))</f>
        <v/>
      </c>
      <c r="CC9" s="230" t="str">
        <f>IF(AF9="---","",IF(AF9="","",VLOOKUP(AF9,List1678356[],2,FALSE)))</f>
        <v/>
      </c>
      <c r="CD9" s="230" t="str">
        <f>IF(AG9="---","",IF(AG9="","",VLOOKUP(AG9,List1678356[],2,FALSE)))</f>
        <v/>
      </c>
      <c r="CE9" s="230" t="str">
        <f>IF(AH9="---","",IF(AH9="","",VLOOKUP(AH9,List1678356[],2,FALSE)))</f>
        <v/>
      </c>
      <c r="CF9" s="252" t="s">
        <v>262</v>
      </c>
      <c r="CG9" s="230" t="str">
        <f t="shared" si="7"/>
        <v>NA</v>
      </c>
      <c r="CH9" s="230" t="str">
        <f t="shared" si="5"/>
        <v>NA</v>
      </c>
      <c r="CI9" s="230" t="str">
        <f t="shared" si="5"/>
        <v>NA</v>
      </c>
      <c r="CJ9" s="230" t="str">
        <f t="shared" si="5"/>
        <v>NA</v>
      </c>
      <c r="CK9" s="230" t="str">
        <f t="shared" si="5"/>
        <v>NA</v>
      </c>
      <c r="CL9" s="230" t="str">
        <f t="shared" si="5"/>
        <v>NA</v>
      </c>
      <c r="CM9" s="230" t="str">
        <f t="shared" si="5"/>
        <v>NA</v>
      </c>
      <c r="CN9" s="230" t="str">
        <f t="shared" si="5"/>
        <v>NA</v>
      </c>
      <c r="CO9" s="230" t="str">
        <f t="shared" si="5"/>
        <v>NA</v>
      </c>
      <c r="CP9" s="230" t="str">
        <f t="shared" si="5"/>
        <v>NA</v>
      </c>
      <c r="CQ9" s="252" t="s">
        <v>262</v>
      </c>
      <c r="CR9" s="230" t="str">
        <f t="shared" si="8"/>
        <v>NA</v>
      </c>
      <c r="CS9" s="230" t="str">
        <f t="shared" si="6"/>
        <v>NA</v>
      </c>
      <c r="CT9" s="230" t="str">
        <f t="shared" si="6"/>
        <v>NA</v>
      </c>
      <c r="CU9" s="230" t="str">
        <f t="shared" si="6"/>
        <v>NA</v>
      </c>
      <c r="CV9" s="230" t="str">
        <f t="shared" si="6"/>
        <v>NA</v>
      </c>
      <c r="CW9" s="230" t="str">
        <f t="shared" si="6"/>
        <v>NA</v>
      </c>
      <c r="CX9" s="230" t="str">
        <f t="shared" si="6"/>
        <v>NA</v>
      </c>
      <c r="CY9" s="230" t="str">
        <f t="shared" si="6"/>
        <v>NA</v>
      </c>
      <c r="CZ9" s="230" t="str">
        <f t="shared" si="6"/>
        <v>NA</v>
      </c>
      <c r="DA9" s="230" t="str">
        <f t="shared" si="6"/>
        <v>NA</v>
      </c>
    </row>
    <row r="10" spans="2:105" ht="13.9" customHeight="1" thickBot="1">
      <c r="B10" s="386"/>
      <c r="C10" s="423"/>
      <c r="D10" s="424"/>
      <c r="E10" s="215" t="s">
        <v>264</v>
      </c>
      <c r="F10" s="216"/>
      <c r="G10" s="217"/>
      <c r="H10" s="25" t="s">
        <v>109</v>
      </c>
      <c r="I10" s="25" t="s">
        <v>109</v>
      </c>
      <c r="J10" s="25" t="s">
        <v>109</v>
      </c>
      <c r="K10" s="25" t="s">
        <v>109</v>
      </c>
      <c r="L10" s="25" t="s">
        <v>109</v>
      </c>
      <c r="M10" s="25" t="s">
        <v>109</v>
      </c>
      <c r="N10" s="25" t="s">
        <v>109</v>
      </c>
      <c r="O10" s="25" t="s">
        <v>109</v>
      </c>
      <c r="P10" s="25" t="s">
        <v>109</v>
      </c>
      <c r="Q10" s="25" t="s">
        <v>109</v>
      </c>
      <c r="R10" s="202" t="s">
        <v>109</v>
      </c>
      <c r="Y10" s="25" t="s">
        <v>109</v>
      </c>
      <c r="Z10" s="25" t="s">
        <v>109</v>
      </c>
      <c r="AA10" s="25" t="s">
        <v>109</v>
      </c>
      <c r="AB10" s="25" t="s">
        <v>109</v>
      </c>
      <c r="AC10" s="202" t="s">
        <v>109</v>
      </c>
      <c r="AD10" s="25" t="s">
        <v>109</v>
      </c>
      <c r="AE10" s="25" t="s">
        <v>109</v>
      </c>
      <c r="AF10" s="25" t="s">
        <v>109</v>
      </c>
      <c r="AG10" s="25" t="s">
        <v>109</v>
      </c>
      <c r="AH10" s="32" t="s">
        <v>109</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30" t="s">
        <v>265</v>
      </c>
      <c r="AX10" s="230" t="str">
        <f t="shared" si="1"/>
        <v>---</v>
      </c>
      <c r="AY10" s="230" t="e">
        <f>VALUE(IF(AX10="---","",VLOOKUP(AX10,List1678356[],2,FALSE)))</f>
        <v>#VALUE!</v>
      </c>
      <c r="AZ10" s="230" t="str">
        <f t="shared" si="2"/>
        <v>---</v>
      </c>
      <c r="BA10" s="230" t="e">
        <f>VALUE(IF(AZ10="---","",VLOOKUP(AZ10,List1678356[],2,FALSE)))</f>
        <v>#VALUE!</v>
      </c>
      <c r="BB10" s="230" t="str">
        <f t="shared" si="3"/>
        <v>---</v>
      </c>
      <c r="BC10" s="230" t="str">
        <f t="shared" si="4"/>
        <v>---</v>
      </c>
      <c r="BE10" s="31" t="s">
        <v>109</v>
      </c>
      <c r="BI10" s="230" t="s">
        <v>265</v>
      </c>
      <c r="BJ10" s="230" t="str">
        <f>IF(H10="---","",IF(H10="","",(VLOOKUP(H10,List1678356[],2,FALSE))))</f>
        <v/>
      </c>
      <c r="BK10" s="230" t="str">
        <f>IF(I10="---","",IF(I10="","",(VLOOKUP(I10,List1678356[],2,FALSE))))</f>
        <v/>
      </c>
      <c r="BL10" s="230" t="str">
        <f>IF(J10="---","",IF(J10="","",(VLOOKUP(J10,List1678356[],2,FALSE))))</f>
        <v/>
      </c>
      <c r="BM10" s="230" t="str">
        <f>IF(K10="---","",IF(K10="","",(VLOOKUP(K10,List1678356[],2,FALSE))))</f>
        <v/>
      </c>
      <c r="BN10" s="230" t="str">
        <f>IF(L10="---","",IF(L10="","",(VLOOKUP(L10,List1678356[],2,FALSE))))</f>
        <v/>
      </c>
      <c r="BO10" s="230" t="str">
        <f>IF(M10="---","",IF(M10="","",(VLOOKUP(M10,List1678356[],2,FALSE))))</f>
        <v/>
      </c>
      <c r="BP10" s="230" t="str">
        <f>IF(N10="---","",IF(N10="","",(VLOOKUP(N10,List1678356[],2,FALSE))))</f>
        <v/>
      </c>
      <c r="BQ10" s="230" t="str">
        <f>IF(O10="---","",IF(O10="","",(VLOOKUP(O10,List1678356[],2,FALSE))))</f>
        <v/>
      </c>
      <c r="BR10" s="230" t="str">
        <f>IF(P10="---","",IF(P10="","",(VLOOKUP(P10,List1678356[],2,FALSE))))</f>
        <v/>
      </c>
      <c r="BS10" s="230" t="str">
        <f>IF(Q10="---","",IF(Q10="","",(VLOOKUP(Q10,List1678356[],2,FALSE))))</f>
        <v/>
      </c>
      <c r="BT10" s="230" t="str">
        <f>IF(R10="---","",IF(R10="","",(VLOOKUP(R10,List1678356[],2,FALSE))))</f>
        <v/>
      </c>
      <c r="BU10" s="252" t="s">
        <v>265</v>
      </c>
      <c r="BV10" s="230" t="str">
        <f>IF(Y10="---","",IF(Y10="","",VLOOKUP(Y10,List1678356[],2,FALSE)))</f>
        <v/>
      </c>
      <c r="BW10" s="230" t="str">
        <f>IF(Z10="---","",IF(Z10="","",VLOOKUP(Z10,List1678356[],2,FALSE)))</f>
        <v/>
      </c>
      <c r="BX10" s="230" t="str">
        <f>IF(AA10="---","",IF(AA10="","",VLOOKUP(AA10,List1678356[],2,FALSE)))</f>
        <v/>
      </c>
      <c r="BY10" s="230" t="str">
        <f>IF(AB10="---","",IF(AB10="","",VLOOKUP(AB10,List1678356[],2,FALSE)))</f>
        <v/>
      </c>
      <c r="BZ10" s="230" t="str">
        <f>IF(AC10="---","",IF(AC10="","",VLOOKUP(AC10,List1678356[],2,FALSE)))</f>
        <v/>
      </c>
      <c r="CA10" s="230" t="str">
        <f>IF(AD10="---","",IF(AD10="","",VLOOKUP(AD10,List1678356[],2,FALSE)))</f>
        <v/>
      </c>
      <c r="CB10" s="230" t="str">
        <f>IF(AE10="---","",IF(AE10="","",VLOOKUP(AE10,List1678356[],2,FALSE)))</f>
        <v/>
      </c>
      <c r="CC10" s="230" t="str">
        <f>IF(AF10="---","",IF(AF10="","",VLOOKUP(AF10,List1678356[],2,FALSE)))</f>
        <v/>
      </c>
      <c r="CD10" s="230" t="str">
        <f>IF(AG10="---","",IF(AG10="","",VLOOKUP(AG10,List1678356[],2,FALSE)))</f>
        <v/>
      </c>
      <c r="CE10" s="230" t="str">
        <f>IF(AH10="---","",IF(AH10="","",VLOOKUP(AH10,List1678356[],2,FALSE)))</f>
        <v/>
      </c>
      <c r="CF10" s="252" t="s">
        <v>265</v>
      </c>
      <c r="CG10" s="230" t="str">
        <f t="shared" si="7"/>
        <v>NA</v>
      </c>
      <c r="CH10" s="230" t="str">
        <f t="shared" si="5"/>
        <v>NA</v>
      </c>
      <c r="CI10" s="230" t="str">
        <f t="shared" si="5"/>
        <v>NA</v>
      </c>
      <c r="CJ10" s="230" t="str">
        <f t="shared" si="5"/>
        <v>NA</v>
      </c>
      <c r="CK10" s="230" t="str">
        <f t="shared" si="5"/>
        <v>NA</v>
      </c>
      <c r="CL10" s="230" t="str">
        <f t="shared" si="5"/>
        <v>NA</v>
      </c>
      <c r="CM10" s="230" t="str">
        <f t="shared" si="5"/>
        <v>NA</v>
      </c>
      <c r="CN10" s="230" t="str">
        <f t="shared" si="5"/>
        <v>NA</v>
      </c>
      <c r="CO10" s="230" t="str">
        <f t="shared" si="5"/>
        <v>NA</v>
      </c>
      <c r="CP10" s="230" t="str">
        <f t="shared" si="5"/>
        <v>NA</v>
      </c>
      <c r="CQ10" s="252" t="s">
        <v>265</v>
      </c>
      <c r="CR10" s="230" t="str">
        <f t="shared" si="8"/>
        <v>NA</v>
      </c>
      <c r="CS10" s="230" t="str">
        <f t="shared" si="6"/>
        <v>NA</v>
      </c>
      <c r="CT10" s="230" t="str">
        <f t="shared" si="6"/>
        <v>NA</v>
      </c>
      <c r="CU10" s="230" t="str">
        <f t="shared" si="6"/>
        <v>NA</v>
      </c>
      <c r="CV10" s="230" t="str">
        <f t="shared" si="6"/>
        <v>NA</v>
      </c>
      <c r="CW10" s="230" t="str">
        <f t="shared" si="6"/>
        <v>NA</v>
      </c>
      <c r="CX10" s="230" t="str">
        <f t="shared" si="6"/>
        <v>NA</v>
      </c>
      <c r="CY10" s="230" t="str">
        <f t="shared" si="6"/>
        <v>NA</v>
      </c>
      <c r="CZ10" s="230" t="str">
        <f t="shared" si="6"/>
        <v>NA</v>
      </c>
      <c r="DA10" s="230" t="str">
        <f t="shared" si="6"/>
        <v>NA</v>
      </c>
    </row>
    <row r="11" spans="2:105" ht="13.9" customHeight="1" thickBot="1">
      <c r="B11" s="387"/>
      <c r="C11" s="421"/>
      <c r="D11" s="422"/>
      <c r="E11" s="215" t="s">
        <v>266</v>
      </c>
      <c r="F11" s="216"/>
      <c r="G11" s="217"/>
      <c r="H11" s="25" t="s">
        <v>109</v>
      </c>
      <c r="I11" s="25" t="s">
        <v>109</v>
      </c>
      <c r="J11" s="25" t="s">
        <v>109</v>
      </c>
      <c r="K11" s="25" t="s">
        <v>109</v>
      </c>
      <c r="L11" s="25" t="s">
        <v>109</v>
      </c>
      <c r="M11" s="25" t="s">
        <v>109</v>
      </c>
      <c r="N11" s="25" t="s">
        <v>109</v>
      </c>
      <c r="O11" s="25" t="s">
        <v>109</v>
      </c>
      <c r="P11" s="25" t="s">
        <v>109</v>
      </c>
      <c r="Q11" s="25" t="s">
        <v>109</v>
      </c>
      <c r="R11" s="202" t="s">
        <v>109</v>
      </c>
      <c r="Y11" s="25" t="s">
        <v>109</v>
      </c>
      <c r="Z11" s="25" t="s">
        <v>109</v>
      </c>
      <c r="AA11" s="25" t="s">
        <v>109</v>
      </c>
      <c r="AB11" s="25" t="s">
        <v>109</v>
      </c>
      <c r="AC11" s="202" t="s">
        <v>109</v>
      </c>
      <c r="AD11" s="25" t="s">
        <v>109</v>
      </c>
      <c r="AE11" s="25" t="s">
        <v>109</v>
      </c>
      <c r="AF11" s="25" t="s">
        <v>109</v>
      </c>
      <c r="AG11" s="25" t="s">
        <v>109</v>
      </c>
      <c r="AH11" s="32" t="s">
        <v>109</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30" t="s">
        <v>267</v>
      </c>
      <c r="AX11" s="230" t="str">
        <f t="shared" si="1"/>
        <v>---</v>
      </c>
      <c r="AY11" s="230" t="e">
        <f>VALUE(IF(AX11="---","",VLOOKUP(AX11,List1678356[],2,FALSE)))</f>
        <v>#VALUE!</v>
      </c>
      <c r="AZ11" s="230" t="str">
        <f t="shared" si="2"/>
        <v>---</v>
      </c>
      <c r="BA11" s="230" t="e">
        <f>VALUE(IF(AZ11="---","",VLOOKUP(AZ11,List1678356[],2,FALSE)))</f>
        <v>#VALUE!</v>
      </c>
      <c r="BB11" s="230" t="str">
        <f t="shared" si="3"/>
        <v>---</v>
      </c>
      <c r="BC11" s="230" t="str">
        <f t="shared" si="4"/>
        <v>---</v>
      </c>
      <c r="BE11" s="1" t="s">
        <v>268</v>
      </c>
      <c r="BI11" s="230" t="s">
        <v>267</v>
      </c>
      <c r="BJ11" s="230" t="str">
        <f>IF(H11="---","",IF(H11="","",(VLOOKUP(H11,List1678356[],2,FALSE))))</f>
        <v/>
      </c>
      <c r="BK11" s="230" t="str">
        <f>IF(I11="---","",IF(I11="","",(VLOOKUP(I11,List1678356[],2,FALSE))))</f>
        <v/>
      </c>
      <c r="BL11" s="230" t="str">
        <f>IF(J11="---","",IF(J11="","",(VLOOKUP(J11,List1678356[],2,FALSE))))</f>
        <v/>
      </c>
      <c r="BM11" s="230" t="str">
        <f>IF(K11="---","",IF(K11="","",(VLOOKUP(K11,List1678356[],2,FALSE))))</f>
        <v/>
      </c>
      <c r="BN11" s="230" t="str">
        <f>IF(L11="---","",IF(L11="","",(VLOOKUP(L11,List1678356[],2,FALSE))))</f>
        <v/>
      </c>
      <c r="BO11" s="230" t="str">
        <f>IF(M11="---","",IF(M11="","",(VLOOKUP(M11,List1678356[],2,FALSE))))</f>
        <v/>
      </c>
      <c r="BP11" s="230" t="str">
        <f>IF(N11="---","",IF(N11="","",(VLOOKUP(N11,List1678356[],2,FALSE))))</f>
        <v/>
      </c>
      <c r="BQ11" s="230" t="str">
        <f>IF(O11="---","",IF(O11="","",(VLOOKUP(O11,List1678356[],2,FALSE))))</f>
        <v/>
      </c>
      <c r="BR11" s="230" t="str">
        <f>IF(P11="---","",IF(P11="","",(VLOOKUP(P11,List1678356[],2,FALSE))))</f>
        <v/>
      </c>
      <c r="BS11" s="230" t="str">
        <f>IF(Q11="---","",IF(Q11="","",(VLOOKUP(Q11,List1678356[],2,FALSE))))</f>
        <v/>
      </c>
      <c r="BT11" s="230" t="str">
        <f>IF(R11="---","",IF(R11="","",(VLOOKUP(R11,List1678356[],2,FALSE))))</f>
        <v/>
      </c>
      <c r="BU11" s="252" t="s">
        <v>267</v>
      </c>
      <c r="BV11" s="230" t="str">
        <f>IF(Y11="---","",IF(Y11="","",VLOOKUP(Y11,List1678356[],2,FALSE)))</f>
        <v/>
      </c>
      <c r="BW11" s="230" t="str">
        <f>IF(Z11="---","",IF(Z11="","",VLOOKUP(Z11,List1678356[],2,FALSE)))</f>
        <v/>
      </c>
      <c r="BX11" s="230" t="str">
        <f>IF(AA11="---","",IF(AA11="","",VLOOKUP(AA11,List1678356[],2,FALSE)))</f>
        <v/>
      </c>
      <c r="BY11" s="230" t="str">
        <f>IF(AB11="---","",IF(AB11="","",VLOOKUP(AB11,List1678356[],2,FALSE)))</f>
        <v/>
      </c>
      <c r="BZ11" s="230" t="str">
        <f>IF(AC11="---","",IF(AC11="","",VLOOKUP(AC11,List1678356[],2,FALSE)))</f>
        <v/>
      </c>
      <c r="CA11" s="230" t="str">
        <f>IF(AD11="---","",IF(AD11="","",VLOOKUP(AD11,List1678356[],2,FALSE)))</f>
        <v/>
      </c>
      <c r="CB11" s="230" t="str">
        <f>IF(AE11="---","",IF(AE11="","",VLOOKUP(AE11,List1678356[],2,FALSE)))</f>
        <v/>
      </c>
      <c r="CC11" s="230" t="str">
        <f>IF(AF11="---","",IF(AF11="","",VLOOKUP(AF11,List1678356[],2,FALSE)))</f>
        <v/>
      </c>
      <c r="CD11" s="230" t="str">
        <f>IF(AG11="---","",IF(AG11="","",VLOOKUP(AG11,List1678356[],2,FALSE)))</f>
        <v/>
      </c>
      <c r="CE11" s="230" t="str">
        <f>IF(AH11="---","",IF(AH11="","",VLOOKUP(AH11,List1678356[],2,FALSE)))</f>
        <v/>
      </c>
      <c r="CF11" s="252" t="s">
        <v>267</v>
      </c>
      <c r="CG11" s="230" t="str">
        <f t="shared" si="7"/>
        <v>NA</v>
      </c>
      <c r="CH11" s="230" t="str">
        <f t="shared" si="5"/>
        <v>NA</v>
      </c>
      <c r="CI11" s="230" t="str">
        <f t="shared" si="5"/>
        <v>NA</v>
      </c>
      <c r="CJ11" s="230" t="str">
        <f t="shared" si="5"/>
        <v>NA</v>
      </c>
      <c r="CK11" s="230" t="str">
        <f t="shared" si="5"/>
        <v>NA</v>
      </c>
      <c r="CL11" s="230" t="str">
        <f t="shared" si="5"/>
        <v>NA</v>
      </c>
      <c r="CM11" s="230" t="str">
        <f t="shared" si="5"/>
        <v>NA</v>
      </c>
      <c r="CN11" s="230" t="str">
        <f t="shared" si="5"/>
        <v>NA</v>
      </c>
      <c r="CO11" s="230" t="str">
        <f t="shared" si="5"/>
        <v>NA</v>
      </c>
      <c r="CP11" s="230" t="str">
        <f t="shared" si="5"/>
        <v>NA</v>
      </c>
      <c r="CQ11" s="252" t="s">
        <v>267</v>
      </c>
      <c r="CR11" s="230" t="str">
        <f t="shared" si="8"/>
        <v>NA</v>
      </c>
      <c r="CS11" s="230" t="str">
        <f t="shared" si="6"/>
        <v>NA</v>
      </c>
      <c r="CT11" s="230" t="str">
        <f t="shared" si="6"/>
        <v>NA</v>
      </c>
      <c r="CU11" s="230" t="str">
        <f t="shared" si="6"/>
        <v>NA</v>
      </c>
      <c r="CV11" s="230" t="str">
        <f t="shared" si="6"/>
        <v>NA</v>
      </c>
      <c r="CW11" s="230" t="str">
        <f t="shared" si="6"/>
        <v>NA</v>
      </c>
      <c r="CX11" s="230" t="str">
        <f t="shared" si="6"/>
        <v>NA</v>
      </c>
      <c r="CY11" s="230" t="str">
        <f t="shared" si="6"/>
        <v>NA</v>
      </c>
      <c r="CZ11" s="230" t="str">
        <f t="shared" si="6"/>
        <v>NA</v>
      </c>
      <c r="DA11" s="230" t="str">
        <f t="shared" si="6"/>
        <v>NA</v>
      </c>
    </row>
    <row r="12" spans="2:105" ht="13.9" customHeight="1" thickBot="1">
      <c r="B12" s="386">
        <v>2</v>
      </c>
      <c r="C12" s="413" t="s">
        <v>124</v>
      </c>
      <c r="D12" s="414"/>
      <c r="E12" s="215" t="s">
        <v>125</v>
      </c>
      <c r="F12" s="218"/>
      <c r="G12" s="219"/>
      <c r="H12" s="25" t="s">
        <v>109</v>
      </c>
      <c r="I12" s="25" t="s">
        <v>109</v>
      </c>
      <c r="J12" s="25" t="s">
        <v>109</v>
      </c>
      <c r="K12" s="25" t="s">
        <v>109</v>
      </c>
      <c r="L12" s="25" t="s">
        <v>109</v>
      </c>
      <c r="M12" s="25" t="s">
        <v>109</v>
      </c>
      <c r="N12" s="25" t="s">
        <v>109</v>
      </c>
      <c r="O12" s="25" t="s">
        <v>109</v>
      </c>
      <c r="P12" s="25" t="s">
        <v>109</v>
      </c>
      <c r="Q12" s="25" t="s">
        <v>109</v>
      </c>
      <c r="R12" s="202" t="s">
        <v>109</v>
      </c>
      <c r="Y12" s="25" t="s">
        <v>109</v>
      </c>
      <c r="Z12" s="25" t="s">
        <v>109</v>
      </c>
      <c r="AA12" s="25" t="s">
        <v>109</v>
      </c>
      <c r="AB12" s="25" t="s">
        <v>109</v>
      </c>
      <c r="AC12" s="202" t="s">
        <v>109</v>
      </c>
      <c r="AD12" s="25" t="s">
        <v>109</v>
      </c>
      <c r="AE12" s="25" t="s">
        <v>109</v>
      </c>
      <c r="AF12" s="25" t="s">
        <v>109</v>
      </c>
      <c r="AG12" s="25" t="s">
        <v>109</v>
      </c>
      <c r="AH12" s="32" t="s">
        <v>109</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31" t="s">
        <v>269</v>
      </c>
      <c r="AX12" s="231" t="str">
        <f t="shared" si="1"/>
        <v>---</v>
      </c>
      <c r="AY12" s="231" t="e">
        <f>VALUE(IF(AX12="---","",VLOOKUP(AX12,List1678356[],2,FALSE)))</f>
        <v>#VALUE!</v>
      </c>
      <c r="AZ12" s="231" t="str">
        <f t="shared" si="2"/>
        <v>---</v>
      </c>
      <c r="BA12" s="231" t="e">
        <f>VALUE(IF(AZ12="---","",VLOOKUP(AZ12,List1678356[],2,FALSE)))</f>
        <v>#VALUE!</v>
      </c>
      <c r="BB12" s="231" t="str">
        <f t="shared" si="3"/>
        <v>---</v>
      </c>
      <c r="BC12" s="231" t="str">
        <f t="shared" si="4"/>
        <v>---</v>
      </c>
      <c r="BE12" s="1" t="s">
        <v>270</v>
      </c>
      <c r="BI12" s="231" t="s">
        <v>269</v>
      </c>
      <c r="BJ12" s="231" t="str">
        <f>IF(H12="---","",IF(H12="","",(VLOOKUP(H12,List1678356[],2,FALSE))))</f>
        <v/>
      </c>
      <c r="BK12" s="231" t="str">
        <f>IF(I12="---","",IF(I12="","",(VLOOKUP(I12,List1678356[],2,FALSE))))</f>
        <v/>
      </c>
      <c r="BL12" s="231" t="str">
        <f>IF(J12="---","",IF(J12="","",(VLOOKUP(J12,List1678356[],2,FALSE))))</f>
        <v/>
      </c>
      <c r="BM12" s="231" t="str">
        <f>IF(K12="---","",IF(K12="","",(VLOOKUP(K12,List1678356[],2,FALSE))))</f>
        <v/>
      </c>
      <c r="BN12" s="231" t="str">
        <f>IF(L12="---","",IF(L12="","",(VLOOKUP(L12,List1678356[],2,FALSE))))</f>
        <v/>
      </c>
      <c r="BO12" s="231" t="str">
        <f>IF(M12="---","",IF(M12="","",(VLOOKUP(M12,List1678356[],2,FALSE))))</f>
        <v/>
      </c>
      <c r="BP12" s="231" t="str">
        <f>IF(N12="---","",IF(N12="","",(VLOOKUP(N12,List1678356[],2,FALSE))))</f>
        <v/>
      </c>
      <c r="BQ12" s="231" t="str">
        <f>IF(O12="---","",IF(O12="","",(VLOOKUP(O12,List1678356[],2,FALSE))))</f>
        <v/>
      </c>
      <c r="BR12" s="231" t="str">
        <f>IF(P12="---","",IF(P12="","",(VLOOKUP(P12,List1678356[],2,FALSE))))</f>
        <v/>
      </c>
      <c r="BS12" s="231" t="str">
        <f>IF(Q12="---","",IF(Q12="","",(VLOOKUP(Q12,List1678356[],2,FALSE))))</f>
        <v/>
      </c>
      <c r="BT12" s="231" t="str">
        <f>IF(R12="---","",IF(R12="","",(VLOOKUP(R12,List1678356[],2,FALSE))))</f>
        <v/>
      </c>
      <c r="BU12" s="252" t="s">
        <v>269</v>
      </c>
      <c r="BV12" s="231" t="str">
        <f>IF(Y12="---","",IF(Y12="","",VLOOKUP(Y12,List1678356[],2,FALSE)))</f>
        <v/>
      </c>
      <c r="BW12" s="231" t="str">
        <f>IF(Z12="---","",IF(Z12="","",VLOOKUP(Z12,List1678356[],2,FALSE)))</f>
        <v/>
      </c>
      <c r="BX12" s="231" t="str">
        <f>IF(AA12="---","",IF(AA12="","",VLOOKUP(AA12,List1678356[],2,FALSE)))</f>
        <v/>
      </c>
      <c r="BY12" s="231" t="str">
        <f>IF(AB12="---","",IF(AB12="","",VLOOKUP(AB12,List1678356[],2,FALSE)))</f>
        <v/>
      </c>
      <c r="BZ12" s="231" t="str">
        <f>IF(AC12="---","",IF(AC12="","",VLOOKUP(AC12,List1678356[],2,FALSE)))</f>
        <v/>
      </c>
      <c r="CA12" s="231" t="str">
        <f>IF(AD12="---","",IF(AD12="","",VLOOKUP(AD12,List1678356[],2,FALSE)))</f>
        <v/>
      </c>
      <c r="CB12" s="231" t="str">
        <f>IF(AE12="---","",IF(AE12="","",VLOOKUP(AE12,List1678356[],2,FALSE)))</f>
        <v/>
      </c>
      <c r="CC12" s="231" t="str">
        <f>IF(AF12="---","",IF(AF12="","",VLOOKUP(AF12,List1678356[],2,FALSE)))</f>
        <v/>
      </c>
      <c r="CD12" s="231" t="str">
        <f>IF(AG12="---","",IF(AG12="","",VLOOKUP(AG12,List1678356[],2,FALSE)))</f>
        <v/>
      </c>
      <c r="CE12" s="231" t="str">
        <f>IF(AH12="---","",IF(AH12="","",VLOOKUP(AH12,List1678356[],2,FALSE)))</f>
        <v/>
      </c>
      <c r="CF12" s="252" t="s">
        <v>269</v>
      </c>
      <c r="CG12" s="231" t="str">
        <f t="shared" si="7"/>
        <v>NA</v>
      </c>
      <c r="CH12" s="231" t="str">
        <f t="shared" si="5"/>
        <v>NA</v>
      </c>
      <c r="CI12" s="231" t="str">
        <f t="shared" si="5"/>
        <v>NA</v>
      </c>
      <c r="CJ12" s="231" t="str">
        <f t="shared" si="5"/>
        <v>NA</v>
      </c>
      <c r="CK12" s="231" t="str">
        <f t="shared" si="5"/>
        <v>NA</v>
      </c>
      <c r="CL12" s="231" t="str">
        <f t="shared" si="5"/>
        <v>NA</v>
      </c>
      <c r="CM12" s="231" t="str">
        <f t="shared" si="5"/>
        <v>NA</v>
      </c>
      <c r="CN12" s="231" t="str">
        <f t="shared" si="5"/>
        <v>NA</v>
      </c>
      <c r="CO12" s="231" t="str">
        <f t="shared" si="5"/>
        <v>NA</v>
      </c>
      <c r="CP12" s="231" t="str">
        <f t="shared" si="5"/>
        <v>NA</v>
      </c>
      <c r="CQ12" s="252" t="s">
        <v>269</v>
      </c>
      <c r="CR12" s="231" t="str">
        <f t="shared" si="8"/>
        <v>NA</v>
      </c>
      <c r="CS12" s="231" t="str">
        <f t="shared" si="6"/>
        <v>NA</v>
      </c>
      <c r="CT12" s="231" t="str">
        <f t="shared" si="6"/>
        <v>NA</v>
      </c>
      <c r="CU12" s="231" t="str">
        <f t="shared" si="6"/>
        <v>NA</v>
      </c>
      <c r="CV12" s="231" t="str">
        <f t="shared" si="6"/>
        <v>NA</v>
      </c>
      <c r="CW12" s="231" t="str">
        <f t="shared" si="6"/>
        <v>NA</v>
      </c>
      <c r="CX12" s="231" t="str">
        <f t="shared" si="6"/>
        <v>NA</v>
      </c>
      <c r="CY12" s="231" t="str">
        <f t="shared" si="6"/>
        <v>NA</v>
      </c>
      <c r="CZ12" s="231" t="str">
        <f t="shared" si="6"/>
        <v>NA</v>
      </c>
      <c r="DA12" s="231" t="str">
        <f t="shared" si="6"/>
        <v>NA</v>
      </c>
    </row>
    <row r="13" spans="2:105" ht="13.9" customHeight="1" thickBot="1">
      <c r="B13" s="386"/>
      <c r="C13" s="415"/>
      <c r="D13" s="416"/>
      <c r="E13" s="215" t="s">
        <v>127</v>
      </c>
      <c r="F13" s="218"/>
      <c r="G13" s="219"/>
      <c r="H13" s="25" t="s">
        <v>109</v>
      </c>
      <c r="I13" s="25" t="s">
        <v>109</v>
      </c>
      <c r="J13" s="25" t="s">
        <v>109</v>
      </c>
      <c r="K13" s="25" t="s">
        <v>109</v>
      </c>
      <c r="L13" s="25" t="s">
        <v>109</v>
      </c>
      <c r="M13" s="25" t="s">
        <v>109</v>
      </c>
      <c r="N13" s="25" t="s">
        <v>109</v>
      </c>
      <c r="O13" s="25" t="s">
        <v>109</v>
      </c>
      <c r="P13" s="25" t="s">
        <v>109</v>
      </c>
      <c r="Q13" s="25" t="s">
        <v>109</v>
      </c>
      <c r="R13" s="202" t="s">
        <v>109</v>
      </c>
      <c r="Y13" s="25" t="s">
        <v>109</v>
      </c>
      <c r="Z13" s="25" t="s">
        <v>109</v>
      </c>
      <c r="AA13" s="25" t="s">
        <v>109</v>
      </c>
      <c r="AB13" s="25" t="s">
        <v>109</v>
      </c>
      <c r="AC13" s="202" t="s">
        <v>109</v>
      </c>
      <c r="AD13" s="25" t="s">
        <v>109</v>
      </c>
      <c r="AE13" s="25" t="s">
        <v>109</v>
      </c>
      <c r="AF13" s="25" t="s">
        <v>109</v>
      </c>
      <c r="AG13" s="25" t="s">
        <v>109</v>
      </c>
      <c r="AH13" s="32" t="s">
        <v>109</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31" t="s">
        <v>271</v>
      </c>
      <c r="AX13" s="231" t="str">
        <f t="shared" si="1"/>
        <v>---</v>
      </c>
      <c r="AY13" s="231" t="e">
        <f>VALUE(IF(AX13="---","",VLOOKUP(AX13,List1678356[],2,FALSE)))</f>
        <v>#VALUE!</v>
      </c>
      <c r="AZ13" s="231" t="str">
        <f t="shared" si="2"/>
        <v>---</v>
      </c>
      <c r="BA13" s="231" t="e">
        <f>VALUE(IF(AZ13="---","",VLOOKUP(AZ13,List1678356[],2,FALSE)))</f>
        <v>#VALUE!</v>
      </c>
      <c r="BB13" s="231" t="str">
        <f t="shared" si="3"/>
        <v>---</v>
      </c>
      <c r="BC13" s="231" t="str">
        <f t="shared" si="4"/>
        <v>---</v>
      </c>
      <c r="BI13" s="231" t="s">
        <v>271</v>
      </c>
      <c r="BJ13" s="231" t="str">
        <f>IF(H13="---","",IF(H13="","",(VLOOKUP(H13,List1678356[],2,FALSE))))</f>
        <v/>
      </c>
      <c r="BK13" s="231" t="str">
        <f>IF(I13="---","",IF(I13="","",(VLOOKUP(I13,List1678356[],2,FALSE))))</f>
        <v/>
      </c>
      <c r="BL13" s="231" t="str">
        <f>IF(J13="---","",IF(J13="","",(VLOOKUP(J13,List1678356[],2,FALSE))))</f>
        <v/>
      </c>
      <c r="BM13" s="231" t="str">
        <f>IF(K13="---","",IF(K13="","",(VLOOKUP(K13,List1678356[],2,FALSE))))</f>
        <v/>
      </c>
      <c r="BN13" s="231" t="str">
        <f>IF(L13="---","",IF(L13="","",(VLOOKUP(L13,List1678356[],2,FALSE))))</f>
        <v/>
      </c>
      <c r="BO13" s="231" t="str">
        <f>IF(M13="---","",IF(M13="","",(VLOOKUP(M13,List1678356[],2,FALSE))))</f>
        <v/>
      </c>
      <c r="BP13" s="231" t="str">
        <f>IF(N13="---","",IF(N13="","",(VLOOKUP(N13,List1678356[],2,FALSE))))</f>
        <v/>
      </c>
      <c r="BQ13" s="231" t="str">
        <f>IF(O13="---","",IF(O13="","",(VLOOKUP(O13,List1678356[],2,FALSE))))</f>
        <v/>
      </c>
      <c r="BR13" s="231" t="str">
        <f>IF(P13="---","",IF(P13="","",(VLOOKUP(P13,List1678356[],2,FALSE))))</f>
        <v/>
      </c>
      <c r="BS13" s="231" t="str">
        <f>IF(Q13="---","",IF(Q13="","",(VLOOKUP(Q13,List1678356[],2,FALSE))))</f>
        <v/>
      </c>
      <c r="BT13" s="231" t="str">
        <f>IF(R13="---","",IF(R13="","",(VLOOKUP(R13,List1678356[],2,FALSE))))</f>
        <v/>
      </c>
      <c r="BU13" s="252" t="s">
        <v>271</v>
      </c>
      <c r="BV13" s="231" t="str">
        <f>IF(Y13="---","",IF(Y13="","",VLOOKUP(Y13,List1678356[],2,FALSE)))</f>
        <v/>
      </c>
      <c r="BW13" s="231" t="str">
        <f>IF(Z13="---","",IF(Z13="","",VLOOKUP(Z13,List1678356[],2,FALSE)))</f>
        <v/>
      </c>
      <c r="BX13" s="231" t="str">
        <f>IF(AA13="---","",IF(AA13="","",VLOOKUP(AA13,List1678356[],2,FALSE)))</f>
        <v/>
      </c>
      <c r="BY13" s="231" t="str">
        <f>IF(AB13="---","",IF(AB13="","",VLOOKUP(AB13,List1678356[],2,FALSE)))</f>
        <v/>
      </c>
      <c r="BZ13" s="231" t="str">
        <f>IF(AC13="---","",IF(AC13="","",VLOOKUP(AC13,List1678356[],2,FALSE)))</f>
        <v/>
      </c>
      <c r="CA13" s="231" t="str">
        <f>IF(AD13="---","",IF(AD13="","",VLOOKUP(AD13,List1678356[],2,FALSE)))</f>
        <v/>
      </c>
      <c r="CB13" s="231" t="str">
        <f>IF(AE13="---","",IF(AE13="","",VLOOKUP(AE13,List1678356[],2,FALSE)))</f>
        <v/>
      </c>
      <c r="CC13" s="231" t="str">
        <f>IF(AF13="---","",IF(AF13="","",VLOOKUP(AF13,List1678356[],2,FALSE)))</f>
        <v/>
      </c>
      <c r="CD13" s="231" t="str">
        <f>IF(AG13="---","",IF(AG13="","",VLOOKUP(AG13,List1678356[],2,FALSE)))</f>
        <v/>
      </c>
      <c r="CE13" s="231" t="str">
        <f>IF(AH13="---","",IF(AH13="","",VLOOKUP(AH13,List1678356[],2,FALSE)))</f>
        <v/>
      </c>
      <c r="CF13" s="252" t="s">
        <v>271</v>
      </c>
      <c r="CG13" s="231" t="str">
        <f t="shared" si="7"/>
        <v>NA</v>
      </c>
      <c r="CH13" s="231" t="str">
        <f t="shared" si="5"/>
        <v>NA</v>
      </c>
      <c r="CI13" s="231" t="str">
        <f t="shared" si="5"/>
        <v>NA</v>
      </c>
      <c r="CJ13" s="231" t="str">
        <f t="shared" si="5"/>
        <v>NA</v>
      </c>
      <c r="CK13" s="231" t="str">
        <f t="shared" si="5"/>
        <v>NA</v>
      </c>
      <c r="CL13" s="231" t="str">
        <f t="shared" si="5"/>
        <v>NA</v>
      </c>
      <c r="CM13" s="231" t="str">
        <f t="shared" si="5"/>
        <v>NA</v>
      </c>
      <c r="CN13" s="231" t="str">
        <f t="shared" si="5"/>
        <v>NA</v>
      </c>
      <c r="CO13" s="231" t="str">
        <f t="shared" si="5"/>
        <v>NA</v>
      </c>
      <c r="CP13" s="231" t="str">
        <f t="shared" si="5"/>
        <v>NA</v>
      </c>
      <c r="CQ13" s="252" t="s">
        <v>271</v>
      </c>
      <c r="CR13" s="231" t="str">
        <f t="shared" si="8"/>
        <v>NA</v>
      </c>
      <c r="CS13" s="231" t="str">
        <f t="shared" si="6"/>
        <v>NA</v>
      </c>
      <c r="CT13" s="231" t="str">
        <f t="shared" si="6"/>
        <v>NA</v>
      </c>
      <c r="CU13" s="231" t="str">
        <f t="shared" si="6"/>
        <v>NA</v>
      </c>
      <c r="CV13" s="231" t="str">
        <f t="shared" si="6"/>
        <v>NA</v>
      </c>
      <c r="CW13" s="231" t="str">
        <f t="shared" si="6"/>
        <v>NA</v>
      </c>
      <c r="CX13" s="231" t="str">
        <f t="shared" si="6"/>
        <v>NA</v>
      </c>
      <c r="CY13" s="231" t="str">
        <f t="shared" si="6"/>
        <v>NA</v>
      </c>
      <c r="CZ13" s="231" t="str">
        <f t="shared" si="6"/>
        <v>NA</v>
      </c>
      <c r="DA13" s="231" t="str">
        <f t="shared" si="6"/>
        <v>NA</v>
      </c>
    </row>
    <row r="14" spans="2:105" ht="13.9" customHeight="1" thickBot="1">
      <c r="B14" s="386"/>
      <c r="C14" s="417"/>
      <c r="D14" s="418"/>
      <c r="E14" s="215" t="s">
        <v>129</v>
      </c>
      <c r="F14" s="218"/>
      <c r="G14" s="219"/>
      <c r="H14" s="25" t="s">
        <v>109</v>
      </c>
      <c r="I14" s="25" t="s">
        <v>109</v>
      </c>
      <c r="J14" s="25" t="s">
        <v>109</v>
      </c>
      <c r="K14" s="25" t="s">
        <v>109</v>
      </c>
      <c r="L14" s="25" t="s">
        <v>109</v>
      </c>
      <c r="M14" s="25" t="s">
        <v>109</v>
      </c>
      <c r="N14" s="25" t="s">
        <v>109</v>
      </c>
      <c r="O14" s="25" t="s">
        <v>109</v>
      </c>
      <c r="P14" s="25" t="s">
        <v>109</v>
      </c>
      <c r="Q14" s="25" t="s">
        <v>109</v>
      </c>
      <c r="R14" s="202" t="s">
        <v>109</v>
      </c>
      <c r="Y14" s="25" t="s">
        <v>109</v>
      </c>
      <c r="Z14" s="25" t="s">
        <v>109</v>
      </c>
      <c r="AA14" s="25" t="s">
        <v>109</v>
      </c>
      <c r="AB14" s="25" t="s">
        <v>109</v>
      </c>
      <c r="AC14" s="202" t="s">
        <v>109</v>
      </c>
      <c r="AD14" s="25" t="s">
        <v>109</v>
      </c>
      <c r="AE14" s="25" t="s">
        <v>109</v>
      </c>
      <c r="AF14" s="25" t="s">
        <v>109</v>
      </c>
      <c r="AG14" s="25" t="s">
        <v>109</v>
      </c>
      <c r="AH14" s="32" t="s">
        <v>109</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V14" s="28"/>
      <c r="AW14" s="231" t="s">
        <v>272</v>
      </c>
      <c r="AX14" s="231" t="str">
        <f t="shared" si="1"/>
        <v>---</v>
      </c>
      <c r="AY14" s="231" t="e">
        <f>VALUE(IF(AX14="---","",VLOOKUP(AX14,List1678356[],2,FALSE)))</f>
        <v>#VALUE!</v>
      </c>
      <c r="AZ14" s="231" t="str">
        <f t="shared" si="2"/>
        <v>---</v>
      </c>
      <c r="BA14" s="231" t="e">
        <f>VALUE(IF(AZ14="---","",VLOOKUP(AZ14,List1678356[],2,FALSE)))</f>
        <v>#VALUE!</v>
      </c>
      <c r="BB14" s="231" t="str">
        <f t="shared" si="3"/>
        <v>---</v>
      </c>
      <c r="BC14" s="231" t="str">
        <f t="shared" si="4"/>
        <v>---</v>
      </c>
      <c r="BI14" s="231" t="s">
        <v>272</v>
      </c>
      <c r="BJ14" s="231" t="str">
        <f>IF(H14="---","",IF(H14="","",(VLOOKUP(H14,List1678356[],2,FALSE))))</f>
        <v/>
      </c>
      <c r="BK14" s="231" t="str">
        <f>IF(I14="---","",IF(I14="","",(VLOOKUP(I14,List1678356[],2,FALSE))))</f>
        <v/>
      </c>
      <c r="BL14" s="231" t="str">
        <f>IF(J14="---","",IF(J14="","",(VLOOKUP(J14,List1678356[],2,FALSE))))</f>
        <v/>
      </c>
      <c r="BM14" s="231" t="str">
        <f>IF(K14="---","",IF(K14="","",(VLOOKUP(K14,List1678356[],2,FALSE))))</f>
        <v/>
      </c>
      <c r="BN14" s="231" t="str">
        <f>IF(L14="---","",IF(L14="","",(VLOOKUP(L14,List1678356[],2,FALSE))))</f>
        <v/>
      </c>
      <c r="BO14" s="231" t="str">
        <f>IF(M14="---","",IF(M14="","",(VLOOKUP(M14,List1678356[],2,FALSE))))</f>
        <v/>
      </c>
      <c r="BP14" s="231" t="str">
        <f>IF(N14="---","",IF(N14="","",(VLOOKUP(N14,List1678356[],2,FALSE))))</f>
        <v/>
      </c>
      <c r="BQ14" s="231" t="str">
        <f>IF(O14="---","",IF(O14="","",(VLOOKUP(O14,List1678356[],2,FALSE))))</f>
        <v/>
      </c>
      <c r="BR14" s="231" t="str">
        <f>IF(P14="---","",IF(P14="","",(VLOOKUP(P14,List1678356[],2,FALSE))))</f>
        <v/>
      </c>
      <c r="BS14" s="231" t="str">
        <f>IF(Q14="---","",IF(Q14="","",(VLOOKUP(Q14,List1678356[],2,FALSE))))</f>
        <v/>
      </c>
      <c r="BT14" s="231" t="str">
        <f>IF(R14="---","",IF(R14="","",(VLOOKUP(R14,List1678356[],2,FALSE))))</f>
        <v/>
      </c>
      <c r="BU14" s="252" t="s">
        <v>272</v>
      </c>
      <c r="BV14" s="231" t="str">
        <f>IF(Y14="---","",IF(Y14="","",VLOOKUP(Y14,List1678356[],2,FALSE)))</f>
        <v/>
      </c>
      <c r="BW14" s="231" t="str">
        <f>IF(Z14="---","",IF(Z14="","",VLOOKUP(Z14,List1678356[],2,FALSE)))</f>
        <v/>
      </c>
      <c r="BX14" s="231" t="str">
        <f>IF(AA14="---","",IF(AA14="","",VLOOKUP(AA14,List1678356[],2,FALSE)))</f>
        <v/>
      </c>
      <c r="BY14" s="231" t="str">
        <f>IF(AB14="---","",IF(AB14="","",VLOOKUP(AB14,List1678356[],2,FALSE)))</f>
        <v/>
      </c>
      <c r="BZ14" s="231" t="str">
        <f>IF(AC14="---","",IF(AC14="","",VLOOKUP(AC14,List1678356[],2,FALSE)))</f>
        <v/>
      </c>
      <c r="CA14" s="231" t="str">
        <f>IF(AD14="---","",IF(AD14="","",VLOOKUP(AD14,List1678356[],2,FALSE)))</f>
        <v/>
      </c>
      <c r="CB14" s="231" t="str">
        <f>IF(AE14="---","",IF(AE14="","",VLOOKUP(AE14,List1678356[],2,FALSE)))</f>
        <v/>
      </c>
      <c r="CC14" s="231" t="str">
        <f>IF(AF14="---","",IF(AF14="","",VLOOKUP(AF14,List1678356[],2,FALSE)))</f>
        <v/>
      </c>
      <c r="CD14" s="231" t="str">
        <f>IF(AG14="---","",IF(AG14="","",VLOOKUP(AG14,List1678356[],2,FALSE)))</f>
        <v/>
      </c>
      <c r="CE14" s="231" t="str">
        <f>IF(AH14="---","",IF(AH14="","",VLOOKUP(AH14,List1678356[],2,FALSE)))</f>
        <v/>
      </c>
      <c r="CF14" s="252" t="s">
        <v>272</v>
      </c>
      <c r="CG14" s="231" t="str">
        <f t="shared" si="7"/>
        <v>NA</v>
      </c>
      <c r="CH14" s="231" t="str">
        <f t="shared" si="5"/>
        <v>NA</v>
      </c>
      <c r="CI14" s="231" t="str">
        <f t="shared" si="5"/>
        <v>NA</v>
      </c>
      <c r="CJ14" s="231" t="str">
        <f t="shared" si="5"/>
        <v>NA</v>
      </c>
      <c r="CK14" s="231" t="str">
        <f t="shared" si="5"/>
        <v>NA</v>
      </c>
      <c r="CL14" s="231" t="str">
        <f t="shared" si="5"/>
        <v>NA</v>
      </c>
      <c r="CM14" s="231" t="str">
        <f t="shared" si="5"/>
        <v>NA</v>
      </c>
      <c r="CN14" s="231" t="str">
        <f t="shared" si="5"/>
        <v>NA</v>
      </c>
      <c r="CO14" s="231" t="str">
        <f t="shared" si="5"/>
        <v>NA</v>
      </c>
      <c r="CP14" s="231" t="str">
        <f t="shared" si="5"/>
        <v>NA</v>
      </c>
      <c r="CQ14" s="252" t="s">
        <v>272</v>
      </c>
      <c r="CR14" s="231" t="str">
        <f t="shared" si="8"/>
        <v>NA</v>
      </c>
      <c r="CS14" s="231" t="str">
        <f t="shared" si="6"/>
        <v>NA</v>
      </c>
      <c r="CT14" s="231" t="str">
        <f t="shared" si="6"/>
        <v>NA</v>
      </c>
      <c r="CU14" s="231" t="str">
        <f t="shared" si="6"/>
        <v>NA</v>
      </c>
      <c r="CV14" s="231" t="str">
        <f t="shared" si="6"/>
        <v>NA</v>
      </c>
      <c r="CW14" s="231" t="str">
        <f t="shared" si="6"/>
        <v>NA</v>
      </c>
      <c r="CX14" s="231" t="str">
        <f t="shared" si="6"/>
        <v>NA</v>
      </c>
      <c r="CY14" s="231" t="str">
        <f t="shared" si="6"/>
        <v>NA</v>
      </c>
      <c r="CZ14" s="231" t="str">
        <f t="shared" si="6"/>
        <v>NA</v>
      </c>
      <c r="DA14" s="231" t="str">
        <f t="shared" si="6"/>
        <v>NA</v>
      </c>
    </row>
    <row r="15" spans="2:105" ht="13.9" customHeight="1" thickBot="1">
      <c r="B15" s="386"/>
      <c r="C15" s="398" t="s">
        <v>131</v>
      </c>
      <c r="D15" s="399"/>
      <c r="E15" s="218" t="s">
        <v>132</v>
      </c>
      <c r="F15" s="218"/>
      <c r="G15" s="219"/>
      <c r="H15" s="25" t="s">
        <v>109</v>
      </c>
      <c r="I15" s="25" t="s">
        <v>109</v>
      </c>
      <c r="J15" s="25" t="s">
        <v>109</v>
      </c>
      <c r="K15" s="25" t="s">
        <v>109</v>
      </c>
      <c r="L15" s="25" t="s">
        <v>109</v>
      </c>
      <c r="M15" s="25" t="s">
        <v>109</v>
      </c>
      <c r="N15" s="25" t="s">
        <v>109</v>
      </c>
      <c r="O15" s="25" t="s">
        <v>109</v>
      </c>
      <c r="P15" s="25" t="s">
        <v>109</v>
      </c>
      <c r="Q15" s="25" t="s">
        <v>109</v>
      </c>
      <c r="R15" s="202" t="s">
        <v>109</v>
      </c>
      <c r="Y15" s="25" t="s">
        <v>109</v>
      </c>
      <c r="Z15" s="25" t="s">
        <v>109</v>
      </c>
      <c r="AA15" s="25" t="s">
        <v>109</v>
      </c>
      <c r="AB15" s="25" t="s">
        <v>109</v>
      </c>
      <c r="AC15" s="202" t="s">
        <v>109</v>
      </c>
      <c r="AD15" s="25" t="s">
        <v>109</v>
      </c>
      <c r="AE15" s="25" t="s">
        <v>109</v>
      </c>
      <c r="AF15" s="25" t="s">
        <v>109</v>
      </c>
      <c r="AG15" s="25" t="s">
        <v>109</v>
      </c>
      <c r="AH15" s="32" t="s">
        <v>109</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V15" s="28"/>
      <c r="AW15" s="231" t="s">
        <v>126</v>
      </c>
      <c r="AX15" s="231" t="str">
        <f t="shared" si="1"/>
        <v>---</v>
      </c>
      <c r="AY15" s="231" t="e">
        <f>VALUE(IF(AX15="---","",VLOOKUP(AX15,List1678356[],2,FALSE)))</f>
        <v>#VALUE!</v>
      </c>
      <c r="AZ15" s="231" t="str">
        <f t="shared" si="2"/>
        <v>---</v>
      </c>
      <c r="BA15" s="231" t="e">
        <f>VALUE(IF(AZ15="---","",VLOOKUP(AZ15,List1678356[],2,FALSE)))</f>
        <v>#VALUE!</v>
      </c>
      <c r="BB15" s="231" t="str">
        <f t="shared" si="3"/>
        <v>---</v>
      </c>
      <c r="BC15" s="231" t="str">
        <f t="shared" si="4"/>
        <v>---</v>
      </c>
      <c r="BI15" s="231" t="s">
        <v>126</v>
      </c>
      <c r="BJ15" s="231" t="str">
        <f>IF(H15="---","",IF(H15="","",(VLOOKUP(H15,List1678356[],2,FALSE))))</f>
        <v/>
      </c>
      <c r="BK15" s="231" t="str">
        <f>IF(I15="---","",IF(I15="","",(VLOOKUP(I15,List1678356[],2,FALSE))))</f>
        <v/>
      </c>
      <c r="BL15" s="231" t="str">
        <f>IF(J15="---","",IF(J15="","",(VLOOKUP(J15,List1678356[],2,FALSE))))</f>
        <v/>
      </c>
      <c r="BM15" s="231" t="str">
        <f>IF(K15="---","",IF(K15="","",(VLOOKUP(K15,List1678356[],2,FALSE))))</f>
        <v/>
      </c>
      <c r="BN15" s="231" t="str">
        <f>IF(L15="---","",IF(L15="","",(VLOOKUP(L15,List1678356[],2,FALSE))))</f>
        <v/>
      </c>
      <c r="BO15" s="231" t="str">
        <f>IF(M15="---","",IF(M15="","",(VLOOKUP(M15,List1678356[],2,FALSE))))</f>
        <v/>
      </c>
      <c r="BP15" s="231" t="str">
        <f>IF(N15="---","",IF(N15="","",(VLOOKUP(N15,List1678356[],2,FALSE))))</f>
        <v/>
      </c>
      <c r="BQ15" s="231" t="str">
        <f>IF(O15="---","",IF(O15="","",(VLOOKUP(O15,List1678356[],2,FALSE))))</f>
        <v/>
      </c>
      <c r="BR15" s="231" t="str">
        <f>IF(P15="---","",IF(P15="","",(VLOOKUP(P15,List1678356[],2,FALSE))))</f>
        <v/>
      </c>
      <c r="BS15" s="231" t="str">
        <f>IF(Q15="---","",IF(Q15="","",(VLOOKUP(Q15,List1678356[],2,FALSE))))</f>
        <v/>
      </c>
      <c r="BT15" s="231" t="str">
        <f>IF(R15="---","",IF(R15="","",(VLOOKUP(R15,List1678356[],2,FALSE))))</f>
        <v/>
      </c>
      <c r="BU15" s="252" t="s">
        <v>126</v>
      </c>
      <c r="BV15" s="231" t="str">
        <f>IF(Y15="---","",IF(Y15="","",VLOOKUP(Y15,List1678356[],2,FALSE)))</f>
        <v/>
      </c>
      <c r="BW15" s="231" t="str">
        <f>IF(Z15="---","",IF(Z15="","",VLOOKUP(Z15,List1678356[],2,FALSE)))</f>
        <v/>
      </c>
      <c r="BX15" s="231" t="str">
        <f>IF(AA15="---","",IF(AA15="","",VLOOKUP(AA15,List1678356[],2,FALSE)))</f>
        <v/>
      </c>
      <c r="BY15" s="231" t="str">
        <f>IF(AB15="---","",IF(AB15="","",VLOOKUP(AB15,List1678356[],2,FALSE)))</f>
        <v/>
      </c>
      <c r="BZ15" s="231" t="str">
        <f>IF(AC15="---","",IF(AC15="","",VLOOKUP(AC15,List1678356[],2,FALSE)))</f>
        <v/>
      </c>
      <c r="CA15" s="231" t="str">
        <f>IF(AD15="---","",IF(AD15="","",VLOOKUP(AD15,List1678356[],2,FALSE)))</f>
        <v/>
      </c>
      <c r="CB15" s="231" t="str">
        <f>IF(AE15="---","",IF(AE15="","",VLOOKUP(AE15,List1678356[],2,FALSE)))</f>
        <v/>
      </c>
      <c r="CC15" s="231" t="str">
        <f>IF(AF15="---","",IF(AF15="","",VLOOKUP(AF15,List1678356[],2,FALSE)))</f>
        <v/>
      </c>
      <c r="CD15" s="231" t="str">
        <f>IF(AG15="---","",IF(AG15="","",VLOOKUP(AG15,List1678356[],2,FALSE)))</f>
        <v/>
      </c>
      <c r="CE15" s="231" t="str">
        <f>IF(AH15="---","",IF(AH15="","",VLOOKUP(AH15,List1678356[],2,FALSE)))</f>
        <v/>
      </c>
      <c r="CF15" s="252" t="s">
        <v>126</v>
      </c>
      <c r="CG15" s="231" t="str">
        <f t="shared" si="7"/>
        <v>NA</v>
      </c>
      <c r="CH15" s="231" t="str">
        <f t="shared" si="5"/>
        <v>NA</v>
      </c>
      <c r="CI15" s="231" t="str">
        <f t="shared" si="5"/>
        <v>NA</v>
      </c>
      <c r="CJ15" s="231" t="str">
        <f t="shared" si="5"/>
        <v>NA</v>
      </c>
      <c r="CK15" s="231" t="str">
        <f t="shared" si="5"/>
        <v>NA</v>
      </c>
      <c r="CL15" s="231" t="str">
        <f t="shared" si="5"/>
        <v>NA</v>
      </c>
      <c r="CM15" s="231" t="str">
        <f t="shared" si="5"/>
        <v>NA</v>
      </c>
      <c r="CN15" s="231" t="str">
        <f t="shared" si="5"/>
        <v>NA</v>
      </c>
      <c r="CO15" s="231" t="str">
        <f t="shared" si="5"/>
        <v>NA</v>
      </c>
      <c r="CP15" s="231" t="str">
        <f t="shared" si="5"/>
        <v>NA</v>
      </c>
      <c r="CQ15" s="252" t="s">
        <v>126</v>
      </c>
      <c r="CR15" s="231" t="str">
        <f t="shared" si="8"/>
        <v>NA</v>
      </c>
      <c r="CS15" s="231" t="str">
        <f t="shared" si="6"/>
        <v>NA</v>
      </c>
      <c r="CT15" s="231" t="str">
        <f t="shared" si="6"/>
        <v>NA</v>
      </c>
      <c r="CU15" s="231" t="str">
        <f t="shared" si="6"/>
        <v>NA</v>
      </c>
      <c r="CV15" s="231" t="str">
        <f t="shared" si="6"/>
        <v>NA</v>
      </c>
      <c r="CW15" s="231" t="str">
        <f t="shared" si="6"/>
        <v>NA</v>
      </c>
      <c r="CX15" s="231" t="str">
        <f t="shared" si="6"/>
        <v>NA</v>
      </c>
      <c r="CY15" s="231" t="str">
        <f t="shared" si="6"/>
        <v>NA</v>
      </c>
      <c r="CZ15" s="231" t="str">
        <f t="shared" si="6"/>
        <v>NA</v>
      </c>
      <c r="DA15" s="231" t="str">
        <f t="shared" si="6"/>
        <v>NA</v>
      </c>
    </row>
    <row r="16" spans="2:105" ht="13.9" customHeight="1" thickBot="1">
      <c r="B16" s="386"/>
      <c r="C16" s="400"/>
      <c r="D16" s="401"/>
      <c r="E16" s="218" t="s">
        <v>134</v>
      </c>
      <c r="F16" s="218"/>
      <c r="G16" s="219"/>
      <c r="H16" s="25" t="s">
        <v>109</v>
      </c>
      <c r="I16" s="25" t="s">
        <v>109</v>
      </c>
      <c r="J16" s="25" t="s">
        <v>109</v>
      </c>
      <c r="K16" s="25" t="s">
        <v>109</v>
      </c>
      <c r="L16" s="25" t="s">
        <v>109</v>
      </c>
      <c r="M16" s="25" t="s">
        <v>109</v>
      </c>
      <c r="N16" s="25" t="s">
        <v>109</v>
      </c>
      <c r="O16" s="25" t="s">
        <v>109</v>
      </c>
      <c r="P16" s="25" t="s">
        <v>109</v>
      </c>
      <c r="Q16" s="25" t="s">
        <v>109</v>
      </c>
      <c r="R16" s="202" t="s">
        <v>109</v>
      </c>
      <c r="Y16" s="25" t="s">
        <v>109</v>
      </c>
      <c r="Z16" s="25" t="s">
        <v>109</v>
      </c>
      <c r="AA16" s="25" t="s">
        <v>109</v>
      </c>
      <c r="AB16" s="25" t="s">
        <v>109</v>
      </c>
      <c r="AC16" s="202" t="s">
        <v>109</v>
      </c>
      <c r="AD16" s="25" t="s">
        <v>109</v>
      </c>
      <c r="AE16" s="25" t="s">
        <v>109</v>
      </c>
      <c r="AF16" s="25" t="s">
        <v>109</v>
      </c>
      <c r="AG16" s="25" t="s">
        <v>109</v>
      </c>
      <c r="AH16" s="32" t="s">
        <v>109</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V16" s="28"/>
      <c r="AW16" s="231" t="s">
        <v>128</v>
      </c>
      <c r="AX16" s="231" t="str">
        <f t="shared" si="1"/>
        <v>---</v>
      </c>
      <c r="AY16" s="231" t="e">
        <f>VALUE(IF(AX16="---","",VLOOKUP(AX16,List1678356[],2,FALSE)))</f>
        <v>#VALUE!</v>
      </c>
      <c r="AZ16" s="231" t="str">
        <f t="shared" si="2"/>
        <v>---</v>
      </c>
      <c r="BA16" s="231" t="e">
        <f>VALUE(IF(AZ16="---","",VLOOKUP(AZ16,List1678356[],2,FALSE)))</f>
        <v>#VALUE!</v>
      </c>
      <c r="BB16" s="231" t="str">
        <f t="shared" si="3"/>
        <v>---</v>
      </c>
      <c r="BC16" s="231" t="str">
        <f t="shared" si="4"/>
        <v>---</v>
      </c>
      <c r="BI16" s="231" t="s">
        <v>128</v>
      </c>
      <c r="BJ16" s="231" t="str">
        <f>IF(H16="---","",IF(H16="","",(VLOOKUP(H16,List1678356[],2,FALSE))))</f>
        <v/>
      </c>
      <c r="BK16" s="231" t="str">
        <f>IF(I16="---","",IF(I16="","",(VLOOKUP(I16,List1678356[],2,FALSE))))</f>
        <v/>
      </c>
      <c r="BL16" s="231" t="str">
        <f>IF(J16="---","",IF(J16="","",(VLOOKUP(J16,List1678356[],2,FALSE))))</f>
        <v/>
      </c>
      <c r="BM16" s="231" t="str">
        <f>IF(K16="---","",IF(K16="","",(VLOOKUP(K16,List1678356[],2,FALSE))))</f>
        <v/>
      </c>
      <c r="BN16" s="231" t="str">
        <f>IF(L16="---","",IF(L16="","",(VLOOKUP(L16,List1678356[],2,FALSE))))</f>
        <v/>
      </c>
      <c r="BO16" s="231" t="str">
        <f>IF(M16="---","",IF(M16="","",(VLOOKUP(M16,List1678356[],2,FALSE))))</f>
        <v/>
      </c>
      <c r="BP16" s="231" t="str">
        <f>IF(N16="---","",IF(N16="","",(VLOOKUP(N16,List1678356[],2,FALSE))))</f>
        <v/>
      </c>
      <c r="BQ16" s="231" t="str">
        <f>IF(O16="---","",IF(O16="","",(VLOOKUP(O16,List1678356[],2,FALSE))))</f>
        <v/>
      </c>
      <c r="BR16" s="231" t="str">
        <f>IF(P16="---","",IF(P16="","",(VLOOKUP(P16,List1678356[],2,FALSE))))</f>
        <v/>
      </c>
      <c r="BS16" s="231" t="str">
        <f>IF(Q16="---","",IF(Q16="","",(VLOOKUP(Q16,List1678356[],2,FALSE))))</f>
        <v/>
      </c>
      <c r="BT16" s="231" t="str">
        <f>IF(R16="---","",IF(R16="","",(VLOOKUP(R16,List1678356[],2,FALSE))))</f>
        <v/>
      </c>
      <c r="BU16" s="252" t="s">
        <v>128</v>
      </c>
      <c r="BV16" s="231" t="str">
        <f>IF(Y16="---","",IF(Y16="","",VLOOKUP(Y16,List1678356[],2,FALSE)))</f>
        <v/>
      </c>
      <c r="BW16" s="231" t="str">
        <f>IF(Z16="---","",IF(Z16="","",VLOOKUP(Z16,List1678356[],2,FALSE)))</f>
        <v/>
      </c>
      <c r="BX16" s="231" t="str">
        <f>IF(AA16="---","",IF(AA16="","",VLOOKUP(AA16,List1678356[],2,FALSE)))</f>
        <v/>
      </c>
      <c r="BY16" s="231" t="str">
        <f>IF(AB16="---","",IF(AB16="","",VLOOKUP(AB16,List1678356[],2,FALSE)))</f>
        <v/>
      </c>
      <c r="BZ16" s="231" t="str">
        <f>IF(AC16="---","",IF(AC16="","",VLOOKUP(AC16,List1678356[],2,FALSE)))</f>
        <v/>
      </c>
      <c r="CA16" s="231" t="str">
        <f>IF(AD16="---","",IF(AD16="","",VLOOKUP(AD16,List1678356[],2,FALSE)))</f>
        <v/>
      </c>
      <c r="CB16" s="231" t="str">
        <f>IF(AE16="---","",IF(AE16="","",VLOOKUP(AE16,List1678356[],2,FALSE)))</f>
        <v/>
      </c>
      <c r="CC16" s="231" t="str">
        <f>IF(AF16="---","",IF(AF16="","",VLOOKUP(AF16,List1678356[],2,FALSE)))</f>
        <v/>
      </c>
      <c r="CD16" s="231" t="str">
        <f>IF(AG16="---","",IF(AG16="","",VLOOKUP(AG16,List1678356[],2,FALSE)))</f>
        <v/>
      </c>
      <c r="CE16" s="231" t="str">
        <f>IF(AH16="---","",IF(AH16="","",VLOOKUP(AH16,List1678356[],2,FALSE)))</f>
        <v/>
      </c>
      <c r="CF16" s="252" t="s">
        <v>128</v>
      </c>
      <c r="CG16" s="231" t="str">
        <f t="shared" si="7"/>
        <v>NA</v>
      </c>
      <c r="CH16" s="231" t="str">
        <f t="shared" si="5"/>
        <v>NA</v>
      </c>
      <c r="CI16" s="231" t="str">
        <f t="shared" si="5"/>
        <v>NA</v>
      </c>
      <c r="CJ16" s="231" t="str">
        <f t="shared" si="5"/>
        <v>NA</v>
      </c>
      <c r="CK16" s="231" t="str">
        <f t="shared" si="5"/>
        <v>NA</v>
      </c>
      <c r="CL16" s="231" t="str">
        <f t="shared" si="5"/>
        <v>NA</v>
      </c>
      <c r="CM16" s="231" t="str">
        <f t="shared" si="5"/>
        <v>NA</v>
      </c>
      <c r="CN16" s="231" t="str">
        <f t="shared" si="5"/>
        <v>NA</v>
      </c>
      <c r="CO16" s="231" t="str">
        <f t="shared" si="5"/>
        <v>NA</v>
      </c>
      <c r="CP16" s="231" t="str">
        <f t="shared" si="5"/>
        <v>NA</v>
      </c>
      <c r="CQ16" s="252" t="s">
        <v>128</v>
      </c>
      <c r="CR16" s="231" t="str">
        <f t="shared" si="8"/>
        <v>NA</v>
      </c>
      <c r="CS16" s="231" t="str">
        <f t="shared" si="6"/>
        <v>NA</v>
      </c>
      <c r="CT16" s="231" t="str">
        <f t="shared" si="6"/>
        <v>NA</v>
      </c>
      <c r="CU16" s="231" t="str">
        <f t="shared" si="6"/>
        <v>NA</v>
      </c>
      <c r="CV16" s="231" t="str">
        <f t="shared" si="6"/>
        <v>NA</v>
      </c>
      <c r="CW16" s="231" t="str">
        <f t="shared" si="6"/>
        <v>NA</v>
      </c>
      <c r="CX16" s="231" t="str">
        <f t="shared" si="6"/>
        <v>NA</v>
      </c>
      <c r="CY16" s="231" t="str">
        <f t="shared" si="6"/>
        <v>NA</v>
      </c>
      <c r="CZ16" s="231" t="str">
        <f t="shared" si="6"/>
        <v>NA</v>
      </c>
      <c r="DA16" s="231" t="str">
        <f t="shared" si="6"/>
        <v>NA</v>
      </c>
    </row>
    <row r="17" spans="2:105" s="8" customFormat="1" ht="13.9" customHeight="1" thickBot="1">
      <c r="B17" s="386"/>
      <c r="C17" s="402"/>
      <c r="D17" s="403"/>
      <c r="E17" s="218" t="s">
        <v>136</v>
      </c>
      <c r="F17" s="218"/>
      <c r="G17" s="219"/>
      <c r="H17" s="25" t="s">
        <v>109</v>
      </c>
      <c r="I17" s="25" t="s">
        <v>109</v>
      </c>
      <c r="J17" s="25" t="s">
        <v>109</v>
      </c>
      <c r="K17" s="25" t="s">
        <v>109</v>
      </c>
      <c r="L17" s="25" t="s">
        <v>109</v>
      </c>
      <c r="M17" s="25" t="s">
        <v>109</v>
      </c>
      <c r="N17" s="25" t="s">
        <v>109</v>
      </c>
      <c r="O17" s="25" t="s">
        <v>109</v>
      </c>
      <c r="P17" s="25" t="s">
        <v>109</v>
      </c>
      <c r="Q17" s="25" t="s">
        <v>109</v>
      </c>
      <c r="R17" s="202" t="s">
        <v>109</v>
      </c>
      <c r="S17" s="1"/>
      <c r="T17" s="1"/>
      <c r="U17" s="1"/>
      <c r="V17" s="1"/>
      <c r="W17" s="1"/>
      <c r="X17" s="1"/>
      <c r="Y17" s="25" t="s">
        <v>109</v>
      </c>
      <c r="Z17" s="25" t="s">
        <v>109</v>
      </c>
      <c r="AA17" s="25" t="s">
        <v>109</v>
      </c>
      <c r="AB17" s="25" t="s">
        <v>109</v>
      </c>
      <c r="AC17" s="202" t="s">
        <v>109</v>
      </c>
      <c r="AD17" s="25" t="s">
        <v>109</v>
      </c>
      <c r="AE17" s="25" t="s">
        <v>109</v>
      </c>
      <c r="AF17" s="25" t="s">
        <v>109</v>
      </c>
      <c r="AG17" s="25" t="s">
        <v>109</v>
      </c>
      <c r="AH17" s="32" t="s">
        <v>109</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31" t="s">
        <v>130</v>
      </c>
      <c r="AX17" s="231" t="str">
        <f t="shared" si="1"/>
        <v>---</v>
      </c>
      <c r="AY17" s="231" t="e">
        <f>VALUE(IF(AX17="---","",VLOOKUP(AX17,List1678356[],2,FALSE)))</f>
        <v>#VALUE!</v>
      </c>
      <c r="AZ17" s="231" t="str">
        <f t="shared" si="2"/>
        <v>---</v>
      </c>
      <c r="BA17" s="231" t="e">
        <f>VALUE(IF(AZ17="---","",VLOOKUP(AZ17,List1678356[],2,FALSE)))</f>
        <v>#VALUE!</v>
      </c>
      <c r="BB17" s="231" t="str">
        <f t="shared" si="3"/>
        <v>---</v>
      </c>
      <c r="BC17" s="231" t="str">
        <f t="shared" si="4"/>
        <v>---</v>
      </c>
      <c r="BD17" s="1"/>
      <c r="BE17" s="1"/>
      <c r="BF17" s="1"/>
      <c r="BG17" s="1"/>
      <c r="BH17" s="1"/>
      <c r="BI17" s="231" t="s">
        <v>130</v>
      </c>
      <c r="BJ17" s="231" t="str">
        <f>IF(H17="---","",IF(H17="","",(VLOOKUP(H17,List1678356[],2,FALSE))))</f>
        <v/>
      </c>
      <c r="BK17" s="231" t="str">
        <f>IF(I17="---","",IF(I17="","",(VLOOKUP(I17,List1678356[],2,FALSE))))</f>
        <v/>
      </c>
      <c r="BL17" s="231" t="str">
        <f>IF(J17="---","",IF(J17="","",(VLOOKUP(J17,List1678356[],2,FALSE))))</f>
        <v/>
      </c>
      <c r="BM17" s="231" t="str">
        <f>IF(K17="---","",IF(K17="","",(VLOOKUP(K17,List1678356[],2,FALSE))))</f>
        <v/>
      </c>
      <c r="BN17" s="231" t="str">
        <f>IF(L17="---","",IF(L17="","",(VLOOKUP(L17,List1678356[],2,FALSE))))</f>
        <v/>
      </c>
      <c r="BO17" s="231" t="str">
        <f>IF(M17="---","",IF(M17="","",(VLOOKUP(M17,List1678356[],2,FALSE))))</f>
        <v/>
      </c>
      <c r="BP17" s="231" t="str">
        <f>IF(N17="---","",IF(N17="","",(VLOOKUP(N17,List1678356[],2,FALSE))))</f>
        <v/>
      </c>
      <c r="BQ17" s="231" t="str">
        <f>IF(O17="---","",IF(O17="","",(VLOOKUP(O17,List1678356[],2,FALSE))))</f>
        <v/>
      </c>
      <c r="BR17" s="231" t="str">
        <f>IF(P17="---","",IF(P17="","",(VLOOKUP(P17,List1678356[],2,FALSE))))</f>
        <v/>
      </c>
      <c r="BS17" s="231" t="str">
        <f>IF(Q17="---","",IF(Q17="","",(VLOOKUP(Q17,List1678356[],2,FALSE))))</f>
        <v/>
      </c>
      <c r="BT17" s="231" t="str">
        <f>IF(R17="---","",IF(R17="","",(VLOOKUP(R17,List1678356[],2,FALSE))))</f>
        <v/>
      </c>
      <c r="BU17" s="252" t="s">
        <v>130</v>
      </c>
      <c r="BV17" s="231" t="str">
        <f>IF(Y17="---","",IF(Y17="","",VLOOKUP(Y17,List1678356[],2,FALSE)))</f>
        <v/>
      </c>
      <c r="BW17" s="231" t="str">
        <f>IF(Z17="---","",IF(Z17="","",VLOOKUP(Z17,List1678356[],2,FALSE)))</f>
        <v/>
      </c>
      <c r="BX17" s="231" t="str">
        <f>IF(AA17="---","",IF(AA17="","",VLOOKUP(AA17,List1678356[],2,FALSE)))</f>
        <v/>
      </c>
      <c r="BY17" s="231" t="str">
        <f>IF(AB17="---","",IF(AB17="","",VLOOKUP(AB17,List1678356[],2,FALSE)))</f>
        <v/>
      </c>
      <c r="BZ17" s="231" t="str">
        <f>IF(AC17="---","",IF(AC17="","",VLOOKUP(AC17,List1678356[],2,FALSE)))</f>
        <v/>
      </c>
      <c r="CA17" s="231" t="str">
        <f>IF(AD17="---","",IF(AD17="","",VLOOKUP(AD17,List1678356[],2,FALSE)))</f>
        <v/>
      </c>
      <c r="CB17" s="231" t="str">
        <f>IF(AE17="---","",IF(AE17="","",VLOOKUP(AE17,List1678356[],2,FALSE)))</f>
        <v/>
      </c>
      <c r="CC17" s="231" t="str">
        <f>IF(AF17="---","",IF(AF17="","",VLOOKUP(AF17,List1678356[],2,FALSE)))</f>
        <v/>
      </c>
      <c r="CD17" s="231" t="str">
        <f>IF(AG17="---","",IF(AG17="","",VLOOKUP(AG17,List1678356[],2,FALSE)))</f>
        <v/>
      </c>
      <c r="CE17" s="231" t="str">
        <f>IF(AH17="---","",IF(AH17="","",VLOOKUP(AH17,List1678356[],2,FALSE)))</f>
        <v/>
      </c>
      <c r="CF17" s="252" t="s">
        <v>130</v>
      </c>
      <c r="CG17" s="231" t="str">
        <f t="shared" si="7"/>
        <v>NA</v>
      </c>
      <c r="CH17" s="231" t="str">
        <f t="shared" si="5"/>
        <v>NA</v>
      </c>
      <c r="CI17" s="231" t="str">
        <f t="shared" si="5"/>
        <v>NA</v>
      </c>
      <c r="CJ17" s="231" t="str">
        <f t="shared" si="5"/>
        <v>NA</v>
      </c>
      <c r="CK17" s="231" t="str">
        <f t="shared" si="5"/>
        <v>NA</v>
      </c>
      <c r="CL17" s="231" t="str">
        <f t="shared" si="5"/>
        <v>NA</v>
      </c>
      <c r="CM17" s="231" t="str">
        <f t="shared" si="5"/>
        <v>NA</v>
      </c>
      <c r="CN17" s="231" t="str">
        <f t="shared" si="5"/>
        <v>NA</v>
      </c>
      <c r="CO17" s="231" t="str">
        <f t="shared" si="5"/>
        <v>NA</v>
      </c>
      <c r="CP17" s="231" t="str">
        <f t="shared" si="5"/>
        <v>NA</v>
      </c>
      <c r="CQ17" s="252" t="s">
        <v>130</v>
      </c>
      <c r="CR17" s="231" t="str">
        <f t="shared" si="8"/>
        <v>NA</v>
      </c>
      <c r="CS17" s="231" t="str">
        <f t="shared" si="6"/>
        <v>NA</v>
      </c>
      <c r="CT17" s="231" t="str">
        <f t="shared" si="6"/>
        <v>NA</v>
      </c>
      <c r="CU17" s="231" t="str">
        <f t="shared" si="6"/>
        <v>NA</v>
      </c>
      <c r="CV17" s="231" t="str">
        <f t="shared" si="6"/>
        <v>NA</v>
      </c>
      <c r="CW17" s="231" t="str">
        <f t="shared" si="6"/>
        <v>NA</v>
      </c>
      <c r="CX17" s="231" t="str">
        <f t="shared" si="6"/>
        <v>NA</v>
      </c>
      <c r="CY17" s="231" t="str">
        <f t="shared" si="6"/>
        <v>NA</v>
      </c>
      <c r="CZ17" s="231" t="str">
        <f t="shared" si="6"/>
        <v>NA</v>
      </c>
      <c r="DA17" s="231" t="str">
        <f t="shared" si="6"/>
        <v>NA</v>
      </c>
    </row>
    <row r="18" spans="2:105" s="8" customFormat="1" ht="13.9" customHeight="1" thickBot="1">
      <c r="B18" s="386"/>
      <c r="C18" s="398" t="s">
        <v>138</v>
      </c>
      <c r="D18" s="399"/>
      <c r="E18" s="218" t="s">
        <v>139</v>
      </c>
      <c r="F18" s="218"/>
      <c r="G18" s="219"/>
      <c r="H18" s="25" t="s">
        <v>109</v>
      </c>
      <c r="I18" s="25" t="s">
        <v>109</v>
      </c>
      <c r="J18" s="25" t="s">
        <v>109</v>
      </c>
      <c r="K18" s="25" t="s">
        <v>109</v>
      </c>
      <c r="L18" s="25" t="s">
        <v>109</v>
      </c>
      <c r="M18" s="25" t="s">
        <v>109</v>
      </c>
      <c r="N18" s="25" t="s">
        <v>109</v>
      </c>
      <c r="O18" s="25" t="s">
        <v>109</v>
      </c>
      <c r="P18" s="25" t="s">
        <v>109</v>
      </c>
      <c r="Q18" s="25" t="s">
        <v>109</v>
      </c>
      <c r="R18" s="202" t="s">
        <v>109</v>
      </c>
      <c r="S18" s="1"/>
      <c r="T18" s="1"/>
      <c r="U18" s="1"/>
      <c r="V18" s="1"/>
      <c r="W18" s="1"/>
      <c r="X18" s="1"/>
      <c r="Y18" s="25" t="s">
        <v>109</v>
      </c>
      <c r="Z18" s="25" t="s">
        <v>109</v>
      </c>
      <c r="AA18" s="25" t="s">
        <v>109</v>
      </c>
      <c r="AB18" s="25" t="s">
        <v>109</v>
      </c>
      <c r="AC18" s="202" t="s">
        <v>109</v>
      </c>
      <c r="AD18" s="25" t="s">
        <v>109</v>
      </c>
      <c r="AE18" s="25" t="s">
        <v>109</v>
      </c>
      <c r="AF18" s="25" t="s">
        <v>109</v>
      </c>
      <c r="AG18" s="25" t="s">
        <v>109</v>
      </c>
      <c r="AH18" s="32" t="s">
        <v>109</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31" t="s">
        <v>133</v>
      </c>
      <c r="AX18" s="231" t="str">
        <f t="shared" si="1"/>
        <v>---</v>
      </c>
      <c r="AY18" s="231" t="e">
        <f>VALUE(IF(AX18="---","",VLOOKUP(AX18,List1678356[],2,FALSE)))</f>
        <v>#VALUE!</v>
      </c>
      <c r="AZ18" s="231" t="str">
        <f t="shared" si="2"/>
        <v>---</v>
      </c>
      <c r="BA18" s="231" t="e">
        <f>VALUE(IF(AZ18="---","",VLOOKUP(AZ18,List1678356[],2,FALSE)))</f>
        <v>#VALUE!</v>
      </c>
      <c r="BB18" s="231" t="str">
        <f t="shared" si="3"/>
        <v>---</v>
      </c>
      <c r="BC18" s="231" t="str">
        <f t="shared" si="4"/>
        <v>---</v>
      </c>
      <c r="BD18" s="1"/>
      <c r="BE18" s="1"/>
      <c r="BF18" s="1"/>
      <c r="BG18" s="1"/>
      <c r="BH18" s="1"/>
      <c r="BI18" s="231" t="s">
        <v>133</v>
      </c>
      <c r="BJ18" s="231" t="str">
        <f>IF(H18="---","",IF(H18="","",(VLOOKUP(H18,List1678356[],2,FALSE))))</f>
        <v/>
      </c>
      <c r="BK18" s="231" t="str">
        <f>IF(I18="---","",IF(I18="","",(VLOOKUP(I18,List1678356[],2,FALSE))))</f>
        <v/>
      </c>
      <c r="BL18" s="231" t="str">
        <f>IF(J18="---","",IF(J18="","",(VLOOKUP(J18,List1678356[],2,FALSE))))</f>
        <v/>
      </c>
      <c r="BM18" s="231" t="str">
        <f>IF(K18="---","",IF(K18="","",(VLOOKUP(K18,List1678356[],2,FALSE))))</f>
        <v/>
      </c>
      <c r="BN18" s="231" t="str">
        <f>IF(L18="---","",IF(L18="","",(VLOOKUP(L18,List1678356[],2,FALSE))))</f>
        <v/>
      </c>
      <c r="BO18" s="231" t="str">
        <f>IF(M18="---","",IF(M18="","",(VLOOKUP(M18,List1678356[],2,FALSE))))</f>
        <v/>
      </c>
      <c r="BP18" s="231" t="str">
        <f>IF(N18="---","",IF(N18="","",(VLOOKUP(N18,List1678356[],2,FALSE))))</f>
        <v/>
      </c>
      <c r="BQ18" s="231" t="str">
        <f>IF(O18="---","",IF(O18="","",(VLOOKUP(O18,List1678356[],2,FALSE))))</f>
        <v/>
      </c>
      <c r="BR18" s="231" t="str">
        <f>IF(P18="---","",IF(P18="","",(VLOOKUP(P18,List1678356[],2,FALSE))))</f>
        <v/>
      </c>
      <c r="BS18" s="231" t="str">
        <f>IF(Q18="---","",IF(Q18="","",(VLOOKUP(Q18,List1678356[],2,FALSE))))</f>
        <v/>
      </c>
      <c r="BT18" s="231" t="str">
        <f>IF(R18="---","",IF(R18="","",(VLOOKUP(R18,List1678356[],2,FALSE))))</f>
        <v/>
      </c>
      <c r="BU18" s="252" t="s">
        <v>133</v>
      </c>
      <c r="BV18" s="231" t="str">
        <f>IF(Y18="---","",IF(Y18="","",VLOOKUP(Y18,List1678356[],2,FALSE)))</f>
        <v/>
      </c>
      <c r="BW18" s="231" t="str">
        <f>IF(Z18="---","",IF(Z18="","",VLOOKUP(Z18,List1678356[],2,FALSE)))</f>
        <v/>
      </c>
      <c r="BX18" s="231" t="str">
        <f>IF(AA18="---","",IF(AA18="","",VLOOKUP(AA18,List1678356[],2,FALSE)))</f>
        <v/>
      </c>
      <c r="BY18" s="231" t="str">
        <f>IF(AB18="---","",IF(AB18="","",VLOOKUP(AB18,List1678356[],2,FALSE)))</f>
        <v/>
      </c>
      <c r="BZ18" s="231" t="str">
        <f>IF(AC18="---","",IF(AC18="","",VLOOKUP(AC18,List1678356[],2,FALSE)))</f>
        <v/>
      </c>
      <c r="CA18" s="231" t="str">
        <f>IF(AD18="---","",IF(AD18="","",VLOOKUP(AD18,List1678356[],2,FALSE)))</f>
        <v/>
      </c>
      <c r="CB18" s="231" t="str">
        <f>IF(AE18="---","",IF(AE18="","",VLOOKUP(AE18,List1678356[],2,FALSE)))</f>
        <v/>
      </c>
      <c r="CC18" s="231" t="str">
        <f>IF(AF18="---","",IF(AF18="","",VLOOKUP(AF18,List1678356[],2,FALSE)))</f>
        <v/>
      </c>
      <c r="CD18" s="231" t="str">
        <f>IF(AG18="---","",IF(AG18="","",VLOOKUP(AG18,List1678356[],2,FALSE)))</f>
        <v/>
      </c>
      <c r="CE18" s="231" t="str">
        <f>IF(AH18="---","",IF(AH18="","",VLOOKUP(AH18,List1678356[],2,FALSE)))</f>
        <v/>
      </c>
      <c r="CF18" s="252" t="s">
        <v>133</v>
      </c>
      <c r="CG18" s="231" t="str">
        <f t="shared" si="7"/>
        <v>NA</v>
      </c>
      <c r="CH18" s="231" t="str">
        <f t="shared" si="5"/>
        <v>NA</v>
      </c>
      <c r="CI18" s="231" t="str">
        <f t="shared" si="5"/>
        <v>NA</v>
      </c>
      <c r="CJ18" s="231" t="str">
        <f t="shared" si="5"/>
        <v>NA</v>
      </c>
      <c r="CK18" s="231" t="str">
        <f t="shared" si="5"/>
        <v>NA</v>
      </c>
      <c r="CL18" s="231" t="str">
        <f t="shared" si="5"/>
        <v>NA</v>
      </c>
      <c r="CM18" s="231" t="str">
        <f t="shared" si="5"/>
        <v>NA</v>
      </c>
      <c r="CN18" s="231" t="str">
        <f t="shared" si="5"/>
        <v>NA</v>
      </c>
      <c r="CO18" s="231" t="str">
        <f t="shared" si="5"/>
        <v>NA</v>
      </c>
      <c r="CP18" s="231" t="str">
        <f t="shared" si="5"/>
        <v>NA</v>
      </c>
      <c r="CQ18" s="252" t="s">
        <v>133</v>
      </c>
      <c r="CR18" s="231" t="str">
        <f t="shared" si="8"/>
        <v>NA</v>
      </c>
      <c r="CS18" s="231" t="str">
        <f t="shared" si="6"/>
        <v>NA</v>
      </c>
      <c r="CT18" s="231" t="str">
        <f t="shared" si="6"/>
        <v>NA</v>
      </c>
      <c r="CU18" s="231" t="str">
        <f t="shared" si="6"/>
        <v>NA</v>
      </c>
      <c r="CV18" s="231" t="str">
        <f t="shared" si="6"/>
        <v>NA</v>
      </c>
      <c r="CW18" s="231" t="str">
        <f t="shared" si="6"/>
        <v>NA</v>
      </c>
      <c r="CX18" s="231" t="str">
        <f t="shared" si="6"/>
        <v>NA</v>
      </c>
      <c r="CY18" s="231" t="str">
        <f t="shared" si="6"/>
        <v>NA</v>
      </c>
      <c r="CZ18" s="231" t="str">
        <f t="shared" si="6"/>
        <v>NA</v>
      </c>
      <c r="DA18" s="231" t="str">
        <f t="shared" si="6"/>
        <v>NA</v>
      </c>
    </row>
    <row r="19" spans="2:105" s="8" customFormat="1" ht="13.9" customHeight="1" thickBot="1">
      <c r="B19" s="386"/>
      <c r="C19" s="400"/>
      <c r="D19" s="401"/>
      <c r="E19" s="218" t="s">
        <v>141</v>
      </c>
      <c r="F19" s="218"/>
      <c r="G19" s="219"/>
      <c r="H19" s="25" t="s">
        <v>109</v>
      </c>
      <c r="I19" s="25" t="s">
        <v>109</v>
      </c>
      <c r="J19" s="25" t="s">
        <v>109</v>
      </c>
      <c r="K19" s="25" t="s">
        <v>109</v>
      </c>
      <c r="L19" s="25" t="s">
        <v>109</v>
      </c>
      <c r="M19" s="25" t="s">
        <v>109</v>
      </c>
      <c r="N19" s="25" t="s">
        <v>109</v>
      </c>
      <c r="O19" s="25" t="s">
        <v>109</v>
      </c>
      <c r="P19" s="25" t="s">
        <v>109</v>
      </c>
      <c r="Q19" s="25" t="s">
        <v>109</v>
      </c>
      <c r="R19" s="202" t="s">
        <v>109</v>
      </c>
      <c r="S19" s="1"/>
      <c r="T19" s="1"/>
      <c r="U19" s="1"/>
      <c r="V19" s="1"/>
      <c r="W19" s="1"/>
      <c r="X19" s="1"/>
      <c r="Y19" s="25" t="s">
        <v>109</v>
      </c>
      <c r="Z19" s="25" t="s">
        <v>109</v>
      </c>
      <c r="AA19" s="25" t="s">
        <v>109</v>
      </c>
      <c r="AB19" s="25" t="s">
        <v>109</v>
      </c>
      <c r="AC19" s="202" t="s">
        <v>109</v>
      </c>
      <c r="AD19" s="25" t="s">
        <v>109</v>
      </c>
      <c r="AE19" s="25" t="s">
        <v>109</v>
      </c>
      <c r="AF19" s="25" t="s">
        <v>109</v>
      </c>
      <c r="AG19" s="25" t="s">
        <v>109</v>
      </c>
      <c r="AH19" s="32" t="s">
        <v>109</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31" t="s">
        <v>135</v>
      </c>
      <c r="AX19" s="231" t="str">
        <f t="shared" si="1"/>
        <v>---</v>
      </c>
      <c r="AY19" s="231" t="e">
        <f>VALUE(IF(AX19="---","",VLOOKUP(AX19,List1678356[],2,FALSE)))</f>
        <v>#VALUE!</v>
      </c>
      <c r="AZ19" s="231" t="str">
        <f t="shared" si="2"/>
        <v>---</v>
      </c>
      <c r="BA19" s="231" t="e">
        <f>VALUE(IF(AZ19="---","",VLOOKUP(AZ19,List1678356[],2,FALSE)))</f>
        <v>#VALUE!</v>
      </c>
      <c r="BB19" s="231" t="str">
        <f t="shared" si="3"/>
        <v>---</v>
      </c>
      <c r="BC19" s="231" t="str">
        <f t="shared" si="4"/>
        <v>---</v>
      </c>
      <c r="BD19" s="1"/>
      <c r="BE19" s="1"/>
      <c r="BF19" s="1"/>
      <c r="BG19" s="1"/>
      <c r="BH19" s="1"/>
      <c r="BI19" s="231" t="s">
        <v>135</v>
      </c>
      <c r="BJ19" s="231" t="str">
        <f>IF(H19="---","",IF(H19="","",(VLOOKUP(H19,List1678356[],2,FALSE))))</f>
        <v/>
      </c>
      <c r="BK19" s="231" t="str">
        <f>IF(I19="---","",IF(I19="","",(VLOOKUP(I19,List1678356[],2,FALSE))))</f>
        <v/>
      </c>
      <c r="BL19" s="231" t="str">
        <f>IF(J19="---","",IF(J19="","",(VLOOKUP(J19,List1678356[],2,FALSE))))</f>
        <v/>
      </c>
      <c r="BM19" s="231" t="str">
        <f>IF(K19="---","",IF(K19="","",(VLOOKUP(K19,List1678356[],2,FALSE))))</f>
        <v/>
      </c>
      <c r="BN19" s="231" t="str">
        <f>IF(L19="---","",IF(L19="","",(VLOOKUP(L19,List1678356[],2,FALSE))))</f>
        <v/>
      </c>
      <c r="BO19" s="231" t="str">
        <f>IF(M19="---","",IF(M19="","",(VLOOKUP(M19,List1678356[],2,FALSE))))</f>
        <v/>
      </c>
      <c r="BP19" s="231" t="str">
        <f>IF(N19="---","",IF(N19="","",(VLOOKUP(N19,List1678356[],2,FALSE))))</f>
        <v/>
      </c>
      <c r="BQ19" s="231" t="str">
        <f>IF(O19="---","",IF(O19="","",(VLOOKUP(O19,List1678356[],2,FALSE))))</f>
        <v/>
      </c>
      <c r="BR19" s="231" t="str">
        <f>IF(P19="---","",IF(P19="","",(VLOOKUP(P19,List1678356[],2,FALSE))))</f>
        <v/>
      </c>
      <c r="BS19" s="231" t="str">
        <f>IF(Q19="---","",IF(Q19="","",(VLOOKUP(Q19,List1678356[],2,FALSE))))</f>
        <v/>
      </c>
      <c r="BT19" s="231" t="str">
        <f>IF(R19="---","",IF(R19="","",(VLOOKUP(R19,List1678356[],2,FALSE))))</f>
        <v/>
      </c>
      <c r="BU19" s="252" t="s">
        <v>135</v>
      </c>
      <c r="BV19" s="231" t="str">
        <f>IF(Y19="---","",IF(Y19="","",VLOOKUP(Y19,List1678356[],2,FALSE)))</f>
        <v/>
      </c>
      <c r="BW19" s="231" t="str">
        <f>IF(Z19="---","",IF(Z19="","",VLOOKUP(Z19,List1678356[],2,FALSE)))</f>
        <v/>
      </c>
      <c r="BX19" s="231" t="str">
        <f>IF(AA19="---","",IF(AA19="","",VLOOKUP(AA19,List1678356[],2,FALSE)))</f>
        <v/>
      </c>
      <c r="BY19" s="231" t="str">
        <f>IF(AB19="---","",IF(AB19="","",VLOOKUP(AB19,List1678356[],2,FALSE)))</f>
        <v/>
      </c>
      <c r="BZ19" s="231" t="str">
        <f>IF(AC19="---","",IF(AC19="","",VLOOKUP(AC19,List1678356[],2,FALSE)))</f>
        <v/>
      </c>
      <c r="CA19" s="231" t="str">
        <f>IF(AD19="---","",IF(AD19="","",VLOOKUP(AD19,List1678356[],2,FALSE)))</f>
        <v/>
      </c>
      <c r="CB19" s="231" t="str">
        <f>IF(AE19="---","",IF(AE19="","",VLOOKUP(AE19,List1678356[],2,FALSE)))</f>
        <v/>
      </c>
      <c r="CC19" s="231" t="str">
        <f>IF(AF19="---","",IF(AF19="","",VLOOKUP(AF19,List1678356[],2,FALSE)))</f>
        <v/>
      </c>
      <c r="CD19" s="231" t="str">
        <f>IF(AG19="---","",IF(AG19="","",VLOOKUP(AG19,List1678356[],2,FALSE)))</f>
        <v/>
      </c>
      <c r="CE19" s="231" t="str">
        <f>IF(AH19="---","",IF(AH19="","",VLOOKUP(AH19,List1678356[],2,FALSE)))</f>
        <v/>
      </c>
      <c r="CF19" s="252" t="s">
        <v>135</v>
      </c>
      <c r="CG19" s="231" t="str">
        <f t="shared" si="7"/>
        <v>NA</v>
      </c>
      <c r="CH19" s="231" t="str">
        <f t="shared" si="5"/>
        <v>NA</v>
      </c>
      <c r="CI19" s="231" t="str">
        <f t="shared" si="5"/>
        <v>NA</v>
      </c>
      <c r="CJ19" s="231" t="str">
        <f t="shared" si="5"/>
        <v>NA</v>
      </c>
      <c r="CK19" s="231" t="str">
        <f t="shared" si="5"/>
        <v>NA</v>
      </c>
      <c r="CL19" s="231" t="str">
        <f t="shared" si="5"/>
        <v>NA</v>
      </c>
      <c r="CM19" s="231" t="str">
        <f t="shared" si="5"/>
        <v>NA</v>
      </c>
      <c r="CN19" s="231" t="str">
        <f t="shared" si="5"/>
        <v>NA</v>
      </c>
      <c r="CO19" s="231" t="str">
        <f t="shared" si="5"/>
        <v>NA</v>
      </c>
      <c r="CP19" s="231" t="str">
        <f t="shared" si="5"/>
        <v>NA</v>
      </c>
      <c r="CQ19" s="252" t="s">
        <v>135</v>
      </c>
      <c r="CR19" s="231" t="str">
        <f t="shared" si="8"/>
        <v>NA</v>
      </c>
      <c r="CS19" s="231" t="str">
        <f t="shared" ref="CR19:DA30" si="9">IF(AND(OR(CH19=1, CH19=1.1),BL19&gt;=BW19),"Achieved",IF(AND(OR(CH19=1, CH19=1.1),BL19&lt;BW19),"Not Achieved","NA"))</f>
        <v>NA</v>
      </c>
      <c r="CT19" s="231" t="str">
        <f t="shared" si="9"/>
        <v>NA</v>
      </c>
      <c r="CU19" s="231" t="str">
        <f t="shared" si="9"/>
        <v>NA</v>
      </c>
      <c r="CV19" s="231" t="str">
        <f t="shared" si="9"/>
        <v>NA</v>
      </c>
      <c r="CW19" s="231" t="str">
        <f t="shared" si="9"/>
        <v>NA</v>
      </c>
      <c r="CX19" s="231" t="str">
        <f t="shared" si="9"/>
        <v>NA</v>
      </c>
      <c r="CY19" s="231" t="str">
        <f t="shared" si="9"/>
        <v>NA</v>
      </c>
      <c r="CZ19" s="231" t="str">
        <f t="shared" si="9"/>
        <v>NA</v>
      </c>
      <c r="DA19" s="231" t="str">
        <f t="shared" si="9"/>
        <v>NA</v>
      </c>
    </row>
    <row r="20" spans="2:105" s="8" customFormat="1" ht="13.9" customHeight="1" thickBot="1">
      <c r="B20" s="386"/>
      <c r="C20" s="402"/>
      <c r="D20" s="403"/>
      <c r="E20" s="218" t="s">
        <v>143</v>
      </c>
      <c r="F20" s="218"/>
      <c r="G20" s="219"/>
      <c r="H20" s="25" t="s">
        <v>109</v>
      </c>
      <c r="I20" s="25" t="s">
        <v>109</v>
      </c>
      <c r="J20" s="25" t="s">
        <v>109</v>
      </c>
      <c r="K20" s="25" t="s">
        <v>109</v>
      </c>
      <c r="L20" s="25" t="s">
        <v>109</v>
      </c>
      <c r="M20" s="25" t="s">
        <v>109</v>
      </c>
      <c r="N20" s="25" t="s">
        <v>109</v>
      </c>
      <c r="O20" s="25" t="s">
        <v>109</v>
      </c>
      <c r="P20" s="25" t="s">
        <v>109</v>
      </c>
      <c r="Q20" s="25" t="s">
        <v>109</v>
      </c>
      <c r="R20" s="202" t="s">
        <v>109</v>
      </c>
      <c r="S20" s="1"/>
      <c r="T20" s="1"/>
      <c r="U20" s="1"/>
      <c r="V20" s="1"/>
      <c r="W20" s="1"/>
      <c r="X20" s="1"/>
      <c r="Y20" s="25" t="s">
        <v>109</v>
      </c>
      <c r="Z20" s="25" t="s">
        <v>109</v>
      </c>
      <c r="AA20" s="25" t="s">
        <v>109</v>
      </c>
      <c r="AB20" s="25" t="s">
        <v>109</v>
      </c>
      <c r="AC20" s="202" t="s">
        <v>109</v>
      </c>
      <c r="AD20" s="25" t="s">
        <v>109</v>
      </c>
      <c r="AE20" s="25" t="s">
        <v>109</v>
      </c>
      <c r="AF20" s="25" t="s">
        <v>109</v>
      </c>
      <c r="AG20" s="25" t="s">
        <v>109</v>
      </c>
      <c r="AH20" s="32" t="s">
        <v>109</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31" t="s">
        <v>137</v>
      </c>
      <c r="AX20" s="231" t="str">
        <f t="shared" si="1"/>
        <v>---</v>
      </c>
      <c r="AY20" s="231" t="e">
        <f>VALUE(IF(AX20="---","",VLOOKUP(AX20,List1678356[],2,FALSE)))</f>
        <v>#VALUE!</v>
      </c>
      <c r="AZ20" s="231" t="str">
        <f t="shared" si="2"/>
        <v>---</v>
      </c>
      <c r="BA20" s="231" t="e">
        <f>VALUE(IF(AZ20="---","",VLOOKUP(AZ20,List1678356[],2,FALSE)))</f>
        <v>#VALUE!</v>
      </c>
      <c r="BB20" s="231" t="str">
        <f t="shared" si="3"/>
        <v>---</v>
      </c>
      <c r="BC20" s="231" t="str">
        <f t="shared" si="4"/>
        <v>---</v>
      </c>
      <c r="BD20" s="1"/>
      <c r="BE20" s="1"/>
      <c r="BF20" s="1"/>
      <c r="BG20" s="1"/>
      <c r="BH20" s="1"/>
      <c r="BI20" s="231" t="s">
        <v>137</v>
      </c>
      <c r="BJ20" s="231" t="str">
        <f>IF(H20="---","",IF(H20="","",(VLOOKUP(H20,List1678356[],2,FALSE))))</f>
        <v/>
      </c>
      <c r="BK20" s="231" t="str">
        <f>IF(I20="---","",IF(I20="","",(VLOOKUP(I20,List1678356[],2,FALSE))))</f>
        <v/>
      </c>
      <c r="BL20" s="231" t="str">
        <f>IF(J20="---","",IF(J20="","",(VLOOKUP(J20,List1678356[],2,FALSE))))</f>
        <v/>
      </c>
      <c r="BM20" s="231" t="str">
        <f>IF(K20="---","",IF(K20="","",(VLOOKUP(K20,List1678356[],2,FALSE))))</f>
        <v/>
      </c>
      <c r="BN20" s="231" t="str">
        <f>IF(L20="---","",IF(L20="","",(VLOOKUP(L20,List1678356[],2,FALSE))))</f>
        <v/>
      </c>
      <c r="BO20" s="231" t="str">
        <f>IF(M20="---","",IF(M20="","",(VLOOKUP(M20,List1678356[],2,FALSE))))</f>
        <v/>
      </c>
      <c r="BP20" s="231" t="str">
        <f>IF(N20="---","",IF(N20="","",(VLOOKUP(N20,List1678356[],2,FALSE))))</f>
        <v/>
      </c>
      <c r="BQ20" s="231" t="str">
        <f>IF(O20="---","",IF(O20="","",(VLOOKUP(O20,List1678356[],2,FALSE))))</f>
        <v/>
      </c>
      <c r="BR20" s="231" t="str">
        <f>IF(P20="---","",IF(P20="","",(VLOOKUP(P20,List1678356[],2,FALSE))))</f>
        <v/>
      </c>
      <c r="BS20" s="231" t="str">
        <f>IF(Q20="---","",IF(Q20="","",(VLOOKUP(Q20,List1678356[],2,FALSE))))</f>
        <v/>
      </c>
      <c r="BT20" s="231" t="str">
        <f>IF(R20="---","",IF(R20="","",(VLOOKUP(R20,List1678356[],2,FALSE))))</f>
        <v/>
      </c>
      <c r="BU20" s="252" t="s">
        <v>137</v>
      </c>
      <c r="BV20" s="231" t="str">
        <f>IF(Y20="---","",IF(Y20="","",VLOOKUP(Y20,List1678356[],2,FALSE)))</f>
        <v/>
      </c>
      <c r="BW20" s="231" t="str">
        <f>IF(Z20="---","",IF(Z20="","",VLOOKUP(Z20,List1678356[],2,FALSE)))</f>
        <v/>
      </c>
      <c r="BX20" s="231" t="str">
        <f>IF(AA20="---","",IF(AA20="","",VLOOKUP(AA20,List1678356[],2,FALSE)))</f>
        <v/>
      </c>
      <c r="BY20" s="231" t="str">
        <f>IF(AB20="---","",IF(AB20="","",VLOOKUP(AB20,List1678356[],2,FALSE)))</f>
        <v/>
      </c>
      <c r="BZ20" s="231" t="str">
        <f>IF(AC20="---","",IF(AC20="","",VLOOKUP(AC20,List1678356[],2,FALSE)))</f>
        <v/>
      </c>
      <c r="CA20" s="231" t="str">
        <f>IF(AD20="---","",IF(AD20="","",VLOOKUP(AD20,List1678356[],2,FALSE)))</f>
        <v/>
      </c>
      <c r="CB20" s="231" t="str">
        <f>IF(AE20="---","",IF(AE20="","",VLOOKUP(AE20,List1678356[],2,FALSE)))</f>
        <v/>
      </c>
      <c r="CC20" s="231" t="str">
        <f>IF(AF20="---","",IF(AF20="","",VLOOKUP(AF20,List1678356[],2,FALSE)))</f>
        <v/>
      </c>
      <c r="CD20" s="231" t="str">
        <f>IF(AG20="---","",IF(AG20="","",VLOOKUP(AG20,List1678356[],2,FALSE)))</f>
        <v/>
      </c>
      <c r="CE20" s="231" t="str">
        <f>IF(AH20="---","",IF(AH20="","",VLOOKUP(AH20,List1678356[],2,FALSE)))</f>
        <v/>
      </c>
      <c r="CF20" s="252" t="s">
        <v>137</v>
      </c>
      <c r="CG20" s="231" t="str">
        <f t="shared" si="7"/>
        <v>NA</v>
      </c>
      <c r="CH20" s="231" t="str">
        <f t="shared" si="5"/>
        <v>NA</v>
      </c>
      <c r="CI20" s="231" t="str">
        <f t="shared" si="5"/>
        <v>NA</v>
      </c>
      <c r="CJ20" s="231" t="str">
        <f t="shared" si="5"/>
        <v>NA</v>
      </c>
      <c r="CK20" s="231" t="str">
        <f t="shared" si="5"/>
        <v>NA</v>
      </c>
      <c r="CL20" s="231" t="str">
        <f t="shared" si="5"/>
        <v>NA</v>
      </c>
      <c r="CM20" s="231" t="str">
        <f t="shared" si="5"/>
        <v>NA</v>
      </c>
      <c r="CN20" s="231" t="str">
        <f t="shared" si="5"/>
        <v>NA</v>
      </c>
      <c r="CO20" s="231" t="str">
        <f t="shared" si="5"/>
        <v>NA</v>
      </c>
      <c r="CP20" s="231" t="str">
        <f t="shared" si="5"/>
        <v>NA</v>
      </c>
      <c r="CQ20" s="252" t="s">
        <v>137</v>
      </c>
      <c r="CR20" s="231" t="str">
        <f t="shared" si="8"/>
        <v>NA</v>
      </c>
      <c r="CS20" s="231" t="str">
        <f t="shared" si="9"/>
        <v>NA</v>
      </c>
      <c r="CT20" s="231" t="str">
        <f t="shared" si="9"/>
        <v>NA</v>
      </c>
      <c r="CU20" s="231" t="str">
        <f t="shared" si="9"/>
        <v>NA</v>
      </c>
      <c r="CV20" s="231" t="str">
        <f t="shared" si="9"/>
        <v>NA</v>
      </c>
      <c r="CW20" s="231" t="str">
        <f t="shared" si="9"/>
        <v>NA</v>
      </c>
      <c r="CX20" s="231" t="str">
        <f t="shared" si="9"/>
        <v>NA</v>
      </c>
      <c r="CY20" s="231" t="str">
        <f t="shared" si="9"/>
        <v>NA</v>
      </c>
      <c r="CZ20" s="231" t="str">
        <f t="shared" si="9"/>
        <v>NA</v>
      </c>
      <c r="DA20" s="231" t="str">
        <f t="shared" si="9"/>
        <v>NA</v>
      </c>
    </row>
    <row r="21" spans="2:105" s="8" customFormat="1" ht="13.9" customHeight="1" thickBot="1">
      <c r="B21" s="386"/>
      <c r="C21" s="398" t="s">
        <v>145</v>
      </c>
      <c r="D21" s="399"/>
      <c r="E21" s="218" t="s">
        <v>146</v>
      </c>
      <c r="F21" s="218"/>
      <c r="G21" s="219"/>
      <c r="H21" s="25" t="s">
        <v>109</v>
      </c>
      <c r="I21" s="25" t="s">
        <v>109</v>
      </c>
      <c r="J21" s="25" t="s">
        <v>109</v>
      </c>
      <c r="K21" s="25" t="s">
        <v>109</v>
      </c>
      <c r="L21" s="25" t="s">
        <v>109</v>
      </c>
      <c r="M21" s="25" t="s">
        <v>109</v>
      </c>
      <c r="N21" s="25" t="s">
        <v>109</v>
      </c>
      <c r="O21" s="25" t="s">
        <v>109</v>
      </c>
      <c r="P21" s="25" t="s">
        <v>109</v>
      </c>
      <c r="Q21" s="25" t="s">
        <v>109</v>
      </c>
      <c r="R21" s="202" t="s">
        <v>109</v>
      </c>
      <c r="S21" s="1"/>
      <c r="T21" s="1"/>
      <c r="U21" s="1"/>
      <c r="V21" s="1"/>
      <c r="W21" s="1"/>
      <c r="X21" s="1"/>
      <c r="Y21" s="25" t="s">
        <v>109</v>
      </c>
      <c r="Z21" s="25" t="s">
        <v>109</v>
      </c>
      <c r="AA21" s="25" t="s">
        <v>109</v>
      </c>
      <c r="AB21" s="25" t="s">
        <v>109</v>
      </c>
      <c r="AC21" s="202" t="s">
        <v>109</v>
      </c>
      <c r="AD21" s="25" t="s">
        <v>109</v>
      </c>
      <c r="AE21" s="25" t="s">
        <v>109</v>
      </c>
      <c r="AF21" s="25" t="s">
        <v>109</v>
      </c>
      <c r="AG21" s="25" t="s">
        <v>109</v>
      </c>
      <c r="AH21" s="32" t="s">
        <v>109</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31" t="s">
        <v>140</v>
      </c>
      <c r="AX21" s="231" t="str">
        <f t="shared" si="1"/>
        <v>---</v>
      </c>
      <c r="AY21" s="231" t="e">
        <f>VALUE(IF(AX21="---","",VLOOKUP(AX21,List1678356[],2,FALSE)))</f>
        <v>#VALUE!</v>
      </c>
      <c r="AZ21" s="231" t="str">
        <f t="shared" si="2"/>
        <v>---</v>
      </c>
      <c r="BA21" s="231" t="e">
        <f>VALUE(IF(AZ21="---","",VLOOKUP(AZ21,List1678356[],2,FALSE)))</f>
        <v>#VALUE!</v>
      </c>
      <c r="BB21" s="231" t="str">
        <f t="shared" si="3"/>
        <v>---</v>
      </c>
      <c r="BC21" s="231" t="str">
        <f t="shared" si="4"/>
        <v>---</v>
      </c>
      <c r="BD21" s="1"/>
      <c r="BE21" s="1"/>
      <c r="BF21" s="1"/>
      <c r="BG21" s="1"/>
      <c r="BH21" s="1"/>
      <c r="BI21" s="231" t="s">
        <v>140</v>
      </c>
      <c r="BJ21" s="231" t="str">
        <f>IF(H21="---","",IF(H21="","",(VLOOKUP(H21,List1678356[],2,FALSE))))</f>
        <v/>
      </c>
      <c r="BK21" s="231" t="str">
        <f>IF(I21="---","",IF(I21="","",(VLOOKUP(I21,List1678356[],2,FALSE))))</f>
        <v/>
      </c>
      <c r="BL21" s="231" t="str">
        <f>IF(J21="---","",IF(J21="","",(VLOOKUP(J21,List1678356[],2,FALSE))))</f>
        <v/>
      </c>
      <c r="BM21" s="231" t="str">
        <f>IF(K21="---","",IF(K21="","",(VLOOKUP(K21,List1678356[],2,FALSE))))</f>
        <v/>
      </c>
      <c r="BN21" s="231" t="str">
        <f>IF(L21="---","",IF(L21="","",(VLOOKUP(L21,List1678356[],2,FALSE))))</f>
        <v/>
      </c>
      <c r="BO21" s="231" t="str">
        <f>IF(M21="---","",IF(M21="","",(VLOOKUP(M21,List1678356[],2,FALSE))))</f>
        <v/>
      </c>
      <c r="BP21" s="231" t="str">
        <f>IF(N21="---","",IF(N21="","",(VLOOKUP(N21,List1678356[],2,FALSE))))</f>
        <v/>
      </c>
      <c r="BQ21" s="231" t="str">
        <f>IF(O21="---","",IF(O21="","",(VLOOKUP(O21,List1678356[],2,FALSE))))</f>
        <v/>
      </c>
      <c r="BR21" s="231" t="str">
        <f>IF(P21="---","",IF(P21="","",(VLOOKUP(P21,List1678356[],2,FALSE))))</f>
        <v/>
      </c>
      <c r="BS21" s="231" t="str">
        <f>IF(Q21="---","",IF(Q21="","",(VLOOKUP(Q21,List1678356[],2,FALSE))))</f>
        <v/>
      </c>
      <c r="BT21" s="231" t="str">
        <f>IF(R21="---","",IF(R21="","",(VLOOKUP(R21,List1678356[],2,FALSE))))</f>
        <v/>
      </c>
      <c r="BU21" s="252" t="s">
        <v>140</v>
      </c>
      <c r="BV21" s="231" t="str">
        <f>IF(Y21="---","",IF(Y21="","",VLOOKUP(Y21,List1678356[],2,FALSE)))</f>
        <v/>
      </c>
      <c r="BW21" s="231" t="str">
        <f>IF(Z21="---","",IF(Z21="","",VLOOKUP(Z21,List1678356[],2,FALSE)))</f>
        <v/>
      </c>
      <c r="BX21" s="231" t="str">
        <f>IF(AA21="---","",IF(AA21="","",VLOOKUP(AA21,List1678356[],2,FALSE)))</f>
        <v/>
      </c>
      <c r="BY21" s="231" t="str">
        <f>IF(AB21="---","",IF(AB21="","",VLOOKUP(AB21,List1678356[],2,FALSE)))</f>
        <v/>
      </c>
      <c r="BZ21" s="231" t="str">
        <f>IF(AC21="---","",IF(AC21="","",VLOOKUP(AC21,List1678356[],2,FALSE)))</f>
        <v/>
      </c>
      <c r="CA21" s="231" t="str">
        <f>IF(AD21="---","",IF(AD21="","",VLOOKUP(AD21,List1678356[],2,FALSE)))</f>
        <v/>
      </c>
      <c r="CB21" s="231" t="str">
        <f>IF(AE21="---","",IF(AE21="","",VLOOKUP(AE21,List1678356[],2,FALSE)))</f>
        <v/>
      </c>
      <c r="CC21" s="231" t="str">
        <f>IF(AF21="---","",IF(AF21="","",VLOOKUP(AF21,List1678356[],2,FALSE)))</f>
        <v/>
      </c>
      <c r="CD21" s="231" t="str">
        <f>IF(AG21="---","",IF(AG21="","",VLOOKUP(AG21,List1678356[],2,FALSE)))</f>
        <v/>
      </c>
      <c r="CE21" s="231" t="str">
        <f>IF(AH21="---","",IF(AH21="","",VLOOKUP(AH21,List1678356[],2,FALSE)))</f>
        <v/>
      </c>
      <c r="CF21" s="252" t="s">
        <v>140</v>
      </c>
      <c r="CG21" s="231" t="str">
        <f t="shared" si="7"/>
        <v>NA</v>
      </c>
      <c r="CH21" s="231" t="str">
        <f t="shared" si="5"/>
        <v>NA</v>
      </c>
      <c r="CI21" s="231" t="str">
        <f t="shared" si="5"/>
        <v>NA</v>
      </c>
      <c r="CJ21" s="231" t="str">
        <f t="shared" si="5"/>
        <v>NA</v>
      </c>
      <c r="CK21" s="231" t="str">
        <f t="shared" si="5"/>
        <v>NA</v>
      </c>
      <c r="CL21" s="231" t="str">
        <f t="shared" si="5"/>
        <v>NA</v>
      </c>
      <c r="CM21" s="231" t="str">
        <f t="shared" si="5"/>
        <v>NA</v>
      </c>
      <c r="CN21" s="231" t="str">
        <f t="shared" si="5"/>
        <v>NA</v>
      </c>
      <c r="CO21" s="231" t="str">
        <f t="shared" si="5"/>
        <v>NA</v>
      </c>
      <c r="CP21" s="231" t="str">
        <f t="shared" si="5"/>
        <v>NA</v>
      </c>
      <c r="CQ21" s="252" t="s">
        <v>140</v>
      </c>
      <c r="CR21" s="231" t="str">
        <f t="shared" si="8"/>
        <v>NA</v>
      </c>
      <c r="CS21" s="231" t="str">
        <f t="shared" si="9"/>
        <v>NA</v>
      </c>
      <c r="CT21" s="231" t="str">
        <f t="shared" si="9"/>
        <v>NA</v>
      </c>
      <c r="CU21" s="231" t="str">
        <f t="shared" si="9"/>
        <v>NA</v>
      </c>
      <c r="CV21" s="231" t="str">
        <f t="shared" si="9"/>
        <v>NA</v>
      </c>
      <c r="CW21" s="231" t="str">
        <f t="shared" si="9"/>
        <v>NA</v>
      </c>
      <c r="CX21" s="231" t="str">
        <f t="shared" si="9"/>
        <v>NA</v>
      </c>
      <c r="CY21" s="231" t="str">
        <f t="shared" si="9"/>
        <v>NA</v>
      </c>
      <c r="CZ21" s="231" t="str">
        <f t="shared" si="9"/>
        <v>NA</v>
      </c>
      <c r="DA21" s="231" t="str">
        <f t="shared" si="9"/>
        <v>NA</v>
      </c>
    </row>
    <row r="22" spans="2:105" s="8" customFormat="1" ht="13.9" customHeight="1" thickBot="1">
      <c r="B22" s="386"/>
      <c r="C22" s="400"/>
      <c r="D22" s="401"/>
      <c r="E22" s="218" t="s">
        <v>148</v>
      </c>
      <c r="F22" s="218"/>
      <c r="G22" s="219"/>
      <c r="H22" s="25" t="s">
        <v>109</v>
      </c>
      <c r="I22" s="25" t="s">
        <v>109</v>
      </c>
      <c r="J22" s="25" t="s">
        <v>109</v>
      </c>
      <c r="K22" s="25" t="s">
        <v>109</v>
      </c>
      <c r="L22" s="25" t="s">
        <v>109</v>
      </c>
      <c r="M22" s="25" t="s">
        <v>109</v>
      </c>
      <c r="N22" s="25" t="s">
        <v>109</v>
      </c>
      <c r="O22" s="25" t="s">
        <v>109</v>
      </c>
      <c r="P22" s="25" t="s">
        <v>109</v>
      </c>
      <c r="Q22" s="25" t="s">
        <v>109</v>
      </c>
      <c r="R22" s="202" t="s">
        <v>109</v>
      </c>
      <c r="S22" s="1"/>
      <c r="T22" s="1"/>
      <c r="U22" s="1"/>
      <c r="V22" s="1"/>
      <c r="W22" s="1"/>
      <c r="X22" s="1"/>
      <c r="Y22" s="25" t="s">
        <v>109</v>
      </c>
      <c r="Z22" s="25" t="s">
        <v>109</v>
      </c>
      <c r="AA22" s="25" t="s">
        <v>109</v>
      </c>
      <c r="AB22" s="25" t="s">
        <v>109</v>
      </c>
      <c r="AC22" s="202" t="s">
        <v>109</v>
      </c>
      <c r="AD22" s="25" t="s">
        <v>109</v>
      </c>
      <c r="AE22" s="25" t="s">
        <v>109</v>
      </c>
      <c r="AF22" s="25" t="s">
        <v>109</v>
      </c>
      <c r="AG22" s="25" t="s">
        <v>109</v>
      </c>
      <c r="AH22" s="32" t="s">
        <v>109</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31" t="s">
        <v>142</v>
      </c>
      <c r="AX22" s="231" t="str">
        <f t="shared" si="1"/>
        <v>---</v>
      </c>
      <c r="AY22" s="231" t="e">
        <f>VALUE(IF(AX22="---","",VLOOKUP(AX22,List1678356[],2,FALSE)))</f>
        <v>#VALUE!</v>
      </c>
      <c r="AZ22" s="231" t="str">
        <f t="shared" si="2"/>
        <v>---</v>
      </c>
      <c r="BA22" s="231" t="e">
        <f>VALUE(IF(AZ22="---","",VLOOKUP(AZ22,List1678356[],2,FALSE)))</f>
        <v>#VALUE!</v>
      </c>
      <c r="BB22" s="231" t="str">
        <f t="shared" si="3"/>
        <v>---</v>
      </c>
      <c r="BC22" s="231" t="str">
        <f t="shared" si="4"/>
        <v>---</v>
      </c>
      <c r="BD22" s="1"/>
      <c r="BE22" s="1"/>
      <c r="BF22" s="1"/>
      <c r="BG22" s="1"/>
      <c r="BH22" s="1"/>
      <c r="BI22" s="231" t="s">
        <v>142</v>
      </c>
      <c r="BJ22" s="231" t="str">
        <f>IF(H22="---","",IF(H22="","",(VLOOKUP(H22,List1678356[],2,FALSE))))</f>
        <v/>
      </c>
      <c r="BK22" s="231" t="str">
        <f>IF(I22="---","",IF(I22="","",(VLOOKUP(I22,List1678356[],2,FALSE))))</f>
        <v/>
      </c>
      <c r="BL22" s="231" t="str">
        <f>IF(J22="---","",IF(J22="","",(VLOOKUP(J22,List1678356[],2,FALSE))))</f>
        <v/>
      </c>
      <c r="BM22" s="231" t="str">
        <f>IF(K22="---","",IF(K22="","",(VLOOKUP(K22,List1678356[],2,FALSE))))</f>
        <v/>
      </c>
      <c r="BN22" s="231" t="str">
        <f>IF(L22="---","",IF(L22="","",(VLOOKUP(L22,List1678356[],2,FALSE))))</f>
        <v/>
      </c>
      <c r="BO22" s="231" t="str">
        <f>IF(M22="---","",IF(M22="","",(VLOOKUP(M22,List1678356[],2,FALSE))))</f>
        <v/>
      </c>
      <c r="BP22" s="231" t="str">
        <f>IF(N22="---","",IF(N22="","",(VLOOKUP(N22,List1678356[],2,FALSE))))</f>
        <v/>
      </c>
      <c r="BQ22" s="231" t="str">
        <f>IF(O22="---","",IF(O22="","",(VLOOKUP(O22,List1678356[],2,FALSE))))</f>
        <v/>
      </c>
      <c r="BR22" s="231" t="str">
        <f>IF(P22="---","",IF(P22="","",(VLOOKUP(P22,List1678356[],2,FALSE))))</f>
        <v/>
      </c>
      <c r="BS22" s="231" t="str">
        <f>IF(Q22="---","",IF(Q22="","",(VLOOKUP(Q22,List1678356[],2,FALSE))))</f>
        <v/>
      </c>
      <c r="BT22" s="231" t="str">
        <f>IF(R22="---","",IF(R22="","",(VLOOKUP(R22,List1678356[],2,FALSE))))</f>
        <v/>
      </c>
      <c r="BU22" s="252" t="s">
        <v>142</v>
      </c>
      <c r="BV22" s="231" t="str">
        <f>IF(Y22="---","",IF(Y22="","",VLOOKUP(Y22,List1678356[],2,FALSE)))</f>
        <v/>
      </c>
      <c r="BW22" s="231" t="str">
        <f>IF(Z22="---","",IF(Z22="","",VLOOKUP(Z22,List1678356[],2,FALSE)))</f>
        <v/>
      </c>
      <c r="BX22" s="231" t="str">
        <f>IF(AA22="---","",IF(AA22="","",VLOOKUP(AA22,List1678356[],2,FALSE)))</f>
        <v/>
      </c>
      <c r="BY22" s="231" t="str">
        <f>IF(AB22="---","",IF(AB22="","",VLOOKUP(AB22,List1678356[],2,FALSE)))</f>
        <v/>
      </c>
      <c r="BZ22" s="231" t="str">
        <f>IF(AC22="---","",IF(AC22="","",VLOOKUP(AC22,List1678356[],2,FALSE)))</f>
        <v/>
      </c>
      <c r="CA22" s="231" t="str">
        <f>IF(AD22="---","",IF(AD22="","",VLOOKUP(AD22,List1678356[],2,FALSE)))</f>
        <v/>
      </c>
      <c r="CB22" s="231" t="str">
        <f>IF(AE22="---","",IF(AE22="","",VLOOKUP(AE22,List1678356[],2,FALSE)))</f>
        <v/>
      </c>
      <c r="CC22" s="231" t="str">
        <f>IF(AF22="---","",IF(AF22="","",VLOOKUP(AF22,List1678356[],2,FALSE)))</f>
        <v/>
      </c>
      <c r="CD22" s="231" t="str">
        <f>IF(AG22="---","",IF(AG22="","",VLOOKUP(AG22,List1678356[],2,FALSE)))</f>
        <v/>
      </c>
      <c r="CE22" s="231" t="str">
        <f>IF(AH22="---","",IF(AH22="","",VLOOKUP(AH22,List1678356[],2,FALSE)))</f>
        <v/>
      </c>
      <c r="CF22" s="252" t="s">
        <v>142</v>
      </c>
      <c r="CG22" s="231" t="str">
        <f t="shared" si="7"/>
        <v>NA</v>
      </c>
      <c r="CH22" s="231" t="str">
        <f t="shared" si="5"/>
        <v>NA</v>
      </c>
      <c r="CI22" s="231" t="str">
        <f t="shared" si="5"/>
        <v>NA</v>
      </c>
      <c r="CJ22" s="231" t="str">
        <f t="shared" si="5"/>
        <v>NA</v>
      </c>
      <c r="CK22" s="231" t="str">
        <f t="shared" si="5"/>
        <v>NA</v>
      </c>
      <c r="CL22" s="231" t="str">
        <f t="shared" si="5"/>
        <v>NA</v>
      </c>
      <c r="CM22" s="231" t="str">
        <f t="shared" si="5"/>
        <v>NA</v>
      </c>
      <c r="CN22" s="231" t="str">
        <f t="shared" si="5"/>
        <v>NA</v>
      </c>
      <c r="CO22" s="231" t="str">
        <f t="shared" si="5"/>
        <v>NA</v>
      </c>
      <c r="CP22" s="231" t="str">
        <f t="shared" si="5"/>
        <v>NA</v>
      </c>
      <c r="CQ22" s="252" t="s">
        <v>142</v>
      </c>
      <c r="CR22" s="231" t="str">
        <f t="shared" si="8"/>
        <v>NA</v>
      </c>
      <c r="CS22" s="231" t="str">
        <f t="shared" si="9"/>
        <v>NA</v>
      </c>
      <c r="CT22" s="231" t="str">
        <f t="shared" si="9"/>
        <v>NA</v>
      </c>
      <c r="CU22" s="231" t="str">
        <f t="shared" si="9"/>
        <v>NA</v>
      </c>
      <c r="CV22" s="231" t="str">
        <f t="shared" si="9"/>
        <v>NA</v>
      </c>
      <c r="CW22" s="231" t="str">
        <f t="shared" si="9"/>
        <v>NA</v>
      </c>
      <c r="CX22" s="231" t="str">
        <f t="shared" si="9"/>
        <v>NA</v>
      </c>
      <c r="CY22" s="231" t="str">
        <f t="shared" si="9"/>
        <v>NA</v>
      </c>
      <c r="CZ22" s="231" t="str">
        <f t="shared" si="9"/>
        <v>NA</v>
      </c>
      <c r="DA22" s="231" t="str">
        <f t="shared" si="9"/>
        <v>NA</v>
      </c>
    </row>
    <row r="23" spans="2:105" s="8" customFormat="1" ht="13.9" customHeight="1" thickBot="1">
      <c r="B23" s="387"/>
      <c r="C23" s="402"/>
      <c r="D23" s="403"/>
      <c r="E23" s="218" t="s">
        <v>150</v>
      </c>
      <c r="F23" s="218"/>
      <c r="G23" s="219"/>
      <c r="H23" s="25" t="s">
        <v>109</v>
      </c>
      <c r="I23" s="25" t="s">
        <v>109</v>
      </c>
      <c r="J23" s="25" t="s">
        <v>109</v>
      </c>
      <c r="K23" s="25" t="s">
        <v>109</v>
      </c>
      <c r="L23" s="25" t="s">
        <v>109</v>
      </c>
      <c r="M23" s="25" t="s">
        <v>109</v>
      </c>
      <c r="N23" s="25" t="s">
        <v>109</v>
      </c>
      <c r="O23" s="25" t="s">
        <v>109</v>
      </c>
      <c r="P23" s="25" t="s">
        <v>109</v>
      </c>
      <c r="Q23" s="25" t="s">
        <v>109</v>
      </c>
      <c r="R23" s="202" t="s">
        <v>109</v>
      </c>
      <c r="S23" s="1"/>
      <c r="T23" s="1"/>
      <c r="U23" s="1"/>
      <c r="V23" s="1"/>
      <c r="W23" s="1"/>
      <c r="X23" s="1"/>
      <c r="Y23" s="25" t="s">
        <v>109</v>
      </c>
      <c r="Z23" s="25" t="s">
        <v>109</v>
      </c>
      <c r="AA23" s="25" t="s">
        <v>109</v>
      </c>
      <c r="AB23" s="25" t="s">
        <v>109</v>
      </c>
      <c r="AC23" s="202" t="s">
        <v>109</v>
      </c>
      <c r="AD23" s="25" t="s">
        <v>109</v>
      </c>
      <c r="AE23" s="25" t="s">
        <v>109</v>
      </c>
      <c r="AF23" s="25" t="s">
        <v>109</v>
      </c>
      <c r="AG23" s="25" t="s">
        <v>109</v>
      </c>
      <c r="AH23" s="32" t="s">
        <v>109</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31" t="s">
        <v>144</v>
      </c>
      <c r="AX23" s="231" t="str">
        <f t="shared" si="1"/>
        <v>---</v>
      </c>
      <c r="AY23" s="231" t="e">
        <f>VALUE(IF(AX23="---","",VLOOKUP(AX23,List1678356[],2,FALSE)))</f>
        <v>#VALUE!</v>
      </c>
      <c r="AZ23" s="231" t="str">
        <f t="shared" si="2"/>
        <v>---</v>
      </c>
      <c r="BA23" s="231" t="e">
        <f>VALUE(IF(AZ23="---","",VLOOKUP(AZ23,List1678356[],2,FALSE)))</f>
        <v>#VALUE!</v>
      </c>
      <c r="BB23" s="231" t="str">
        <f t="shared" si="3"/>
        <v>---</v>
      </c>
      <c r="BC23" s="231" t="str">
        <f t="shared" si="4"/>
        <v>---</v>
      </c>
      <c r="BD23" s="1"/>
      <c r="BE23" s="1"/>
      <c r="BF23" s="1"/>
      <c r="BG23" s="1"/>
      <c r="BH23" s="1"/>
      <c r="BI23" s="231" t="s">
        <v>144</v>
      </c>
      <c r="BJ23" s="231" t="str">
        <f>IF(H23="---","",IF(H23="","",(VLOOKUP(H23,List1678356[],2,FALSE))))</f>
        <v/>
      </c>
      <c r="BK23" s="231" t="str">
        <f>IF(I23="---","",IF(I23="","",(VLOOKUP(I23,List1678356[],2,FALSE))))</f>
        <v/>
      </c>
      <c r="BL23" s="231" t="str">
        <f>IF(J23="---","",IF(J23="","",(VLOOKUP(J23,List1678356[],2,FALSE))))</f>
        <v/>
      </c>
      <c r="BM23" s="231" t="str">
        <f>IF(K23="---","",IF(K23="","",(VLOOKUP(K23,List1678356[],2,FALSE))))</f>
        <v/>
      </c>
      <c r="BN23" s="231" t="str">
        <f>IF(L23="---","",IF(L23="","",(VLOOKUP(L23,List1678356[],2,FALSE))))</f>
        <v/>
      </c>
      <c r="BO23" s="231" t="str">
        <f>IF(M23="---","",IF(M23="","",(VLOOKUP(M23,List1678356[],2,FALSE))))</f>
        <v/>
      </c>
      <c r="BP23" s="231" t="str">
        <f>IF(N23="---","",IF(N23="","",(VLOOKUP(N23,List1678356[],2,FALSE))))</f>
        <v/>
      </c>
      <c r="BQ23" s="231" t="str">
        <f>IF(O23="---","",IF(O23="","",(VLOOKUP(O23,List1678356[],2,FALSE))))</f>
        <v/>
      </c>
      <c r="BR23" s="231" t="str">
        <f>IF(P23="---","",IF(P23="","",(VLOOKUP(P23,List1678356[],2,FALSE))))</f>
        <v/>
      </c>
      <c r="BS23" s="231" t="str">
        <f>IF(Q23="---","",IF(Q23="","",(VLOOKUP(Q23,List1678356[],2,FALSE))))</f>
        <v/>
      </c>
      <c r="BT23" s="231" t="str">
        <f>IF(R23="---","",IF(R23="","",(VLOOKUP(R23,List1678356[],2,FALSE))))</f>
        <v/>
      </c>
      <c r="BU23" s="252" t="s">
        <v>144</v>
      </c>
      <c r="BV23" s="231" t="str">
        <f>IF(Y23="---","",IF(Y23="","",VLOOKUP(Y23,List1678356[],2,FALSE)))</f>
        <v/>
      </c>
      <c r="BW23" s="231" t="str">
        <f>IF(Z23="---","",IF(Z23="","",VLOOKUP(Z23,List1678356[],2,FALSE)))</f>
        <v/>
      </c>
      <c r="BX23" s="231" t="str">
        <f>IF(AA23="---","",IF(AA23="","",VLOOKUP(AA23,List1678356[],2,FALSE)))</f>
        <v/>
      </c>
      <c r="BY23" s="231" t="str">
        <f>IF(AB23="---","",IF(AB23="","",VLOOKUP(AB23,List1678356[],2,FALSE)))</f>
        <v/>
      </c>
      <c r="BZ23" s="231" t="str">
        <f>IF(AC23="---","",IF(AC23="","",VLOOKUP(AC23,List1678356[],2,FALSE)))</f>
        <v/>
      </c>
      <c r="CA23" s="231" t="str">
        <f>IF(AD23="---","",IF(AD23="","",VLOOKUP(AD23,List1678356[],2,FALSE)))</f>
        <v/>
      </c>
      <c r="CB23" s="231" t="str">
        <f>IF(AE23="---","",IF(AE23="","",VLOOKUP(AE23,List1678356[],2,FALSE)))</f>
        <v/>
      </c>
      <c r="CC23" s="231" t="str">
        <f>IF(AF23="---","",IF(AF23="","",VLOOKUP(AF23,List1678356[],2,FALSE)))</f>
        <v/>
      </c>
      <c r="CD23" s="231" t="str">
        <f>IF(AG23="---","",IF(AG23="","",VLOOKUP(AG23,List1678356[],2,FALSE)))</f>
        <v/>
      </c>
      <c r="CE23" s="231" t="str">
        <f>IF(AH23="---","",IF(AH23="","",VLOOKUP(AH23,List1678356[],2,FALSE)))</f>
        <v/>
      </c>
      <c r="CF23" s="252" t="s">
        <v>144</v>
      </c>
      <c r="CG23" s="231" t="str">
        <f t="shared" si="7"/>
        <v>NA</v>
      </c>
      <c r="CH23" s="231" t="str">
        <f t="shared" si="5"/>
        <v>NA</v>
      </c>
      <c r="CI23" s="231" t="str">
        <f t="shared" si="5"/>
        <v>NA</v>
      </c>
      <c r="CJ23" s="231" t="str">
        <f t="shared" si="5"/>
        <v>NA</v>
      </c>
      <c r="CK23" s="231" t="str">
        <f t="shared" si="5"/>
        <v>NA</v>
      </c>
      <c r="CL23" s="231" t="str">
        <f t="shared" si="5"/>
        <v>NA</v>
      </c>
      <c r="CM23" s="231" t="str">
        <f t="shared" si="5"/>
        <v>NA</v>
      </c>
      <c r="CN23" s="231" t="str">
        <f t="shared" si="5"/>
        <v>NA</v>
      </c>
      <c r="CO23" s="231" t="str">
        <f t="shared" si="5"/>
        <v>NA</v>
      </c>
      <c r="CP23" s="231" t="str">
        <f t="shared" si="5"/>
        <v>NA</v>
      </c>
      <c r="CQ23" s="252" t="s">
        <v>144</v>
      </c>
      <c r="CR23" s="231" t="str">
        <f t="shared" si="8"/>
        <v>NA</v>
      </c>
      <c r="CS23" s="231" t="str">
        <f t="shared" si="9"/>
        <v>NA</v>
      </c>
      <c r="CT23" s="231" t="str">
        <f t="shared" si="9"/>
        <v>NA</v>
      </c>
      <c r="CU23" s="231" t="str">
        <f t="shared" si="9"/>
        <v>NA</v>
      </c>
      <c r="CV23" s="231" t="str">
        <f t="shared" si="9"/>
        <v>NA</v>
      </c>
      <c r="CW23" s="231" t="str">
        <f t="shared" si="9"/>
        <v>NA</v>
      </c>
      <c r="CX23" s="231" t="str">
        <f t="shared" si="9"/>
        <v>NA</v>
      </c>
      <c r="CY23" s="231" t="str">
        <f t="shared" si="9"/>
        <v>NA</v>
      </c>
      <c r="CZ23" s="231" t="str">
        <f t="shared" si="9"/>
        <v>NA</v>
      </c>
      <c r="DA23" s="231" t="str">
        <f t="shared" si="9"/>
        <v>NA</v>
      </c>
    </row>
    <row r="24" spans="2:105" s="8" customFormat="1" ht="13.9" customHeight="1" thickBot="1">
      <c r="B24" s="385">
        <v>3</v>
      </c>
      <c r="C24" s="404" t="s">
        <v>152</v>
      </c>
      <c r="D24" s="405"/>
      <c r="E24" s="218" t="s">
        <v>153</v>
      </c>
      <c r="F24" s="218"/>
      <c r="G24" s="219"/>
      <c r="H24" s="25" t="s">
        <v>109</v>
      </c>
      <c r="I24" s="25" t="s">
        <v>109</v>
      </c>
      <c r="J24" s="25" t="s">
        <v>109</v>
      </c>
      <c r="K24" s="25" t="s">
        <v>109</v>
      </c>
      <c r="L24" s="25" t="s">
        <v>109</v>
      </c>
      <c r="M24" s="25" t="s">
        <v>109</v>
      </c>
      <c r="N24" s="25" t="s">
        <v>109</v>
      </c>
      <c r="O24" s="25" t="s">
        <v>109</v>
      </c>
      <c r="P24" s="25" t="s">
        <v>109</v>
      </c>
      <c r="Q24" s="25" t="s">
        <v>109</v>
      </c>
      <c r="R24" s="202" t="s">
        <v>109</v>
      </c>
      <c r="S24" s="1"/>
      <c r="T24" s="1"/>
      <c r="U24" s="1"/>
      <c r="V24" s="1"/>
      <c r="W24" s="1"/>
      <c r="X24" s="1"/>
      <c r="Y24" s="25" t="s">
        <v>109</v>
      </c>
      <c r="Z24" s="25" t="s">
        <v>109</v>
      </c>
      <c r="AA24" s="25" t="s">
        <v>109</v>
      </c>
      <c r="AB24" s="25" t="s">
        <v>109</v>
      </c>
      <c r="AC24" s="202" t="s">
        <v>109</v>
      </c>
      <c r="AD24" s="25" t="s">
        <v>109</v>
      </c>
      <c r="AE24" s="25" t="s">
        <v>109</v>
      </c>
      <c r="AF24" s="25" t="s">
        <v>109</v>
      </c>
      <c r="AG24" s="25" t="s">
        <v>109</v>
      </c>
      <c r="AH24" s="32" t="s">
        <v>109</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32" t="s">
        <v>154</v>
      </c>
      <c r="AX24" s="232" t="str">
        <f t="shared" si="1"/>
        <v>---</v>
      </c>
      <c r="AY24" s="232" t="e">
        <f>VALUE(IF(AX24="---","",VLOOKUP(AX24,List1678356[],2,FALSE)))</f>
        <v>#VALUE!</v>
      </c>
      <c r="AZ24" s="232" t="str">
        <f t="shared" si="2"/>
        <v>---</v>
      </c>
      <c r="BA24" s="232" t="e">
        <f>VALUE(IF(AZ24="---","",VLOOKUP(AZ24,List1678356[],2,FALSE)))</f>
        <v>#VALUE!</v>
      </c>
      <c r="BB24" s="232" t="str">
        <f t="shared" si="3"/>
        <v>---</v>
      </c>
      <c r="BC24" s="232" t="str">
        <f t="shared" si="4"/>
        <v>---</v>
      </c>
      <c r="BD24" s="1"/>
      <c r="BE24" s="1"/>
      <c r="BF24" s="1"/>
      <c r="BG24" s="1"/>
      <c r="BH24" s="1"/>
      <c r="BI24" s="232" t="s">
        <v>154</v>
      </c>
      <c r="BJ24" s="232" t="str">
        <f>IF(H24="---","",IF(H24="","",(VLOOKUP(H24,List1678356[],2,FALSE))))</f>
        <v/>
      </c>
      <c r="BK24" s="232" t="str">
        <f>IF(I24="---","",IF(I24="","",(VLOOKUP(I24,List1678356[],2,FALSE))))</f>
        <v/>
      </c>
      <c r="BL24" s="232" t="str">
        <f>IF(J24="---","",IF(J24="","",(VLOOKUP(J24,List1678356[],2,FALSE))))</f>
        <v/>
      </c>
      <c r="BM24" s="232" t="str">
        <f>IF(K24="---","",IF(K24="","",(VLOOKUP(K24,List1678356[],2,FALSE))))</f>
        <v/>
      </c>
      <c r="BN24" s="232" t="str">
        <f>IF(L24="---","",IF(L24="","",(VLOOKUP(L24,List1678356[],2,FALSE))))</f>
        <v/>
      </c>
      <c r="BO24" s="232" t="str">
        <f>IF(M24="---","",IF(M24="","",(VLOOKUP(M24,List1678356[],2,FALSE))))</f>
        <v/>
      </c>
      <c r="BP24" s="232" t="str">
        <f>IF(N24="---","",IF(N24="","",(VLOOKUP(N24,List1678356[],2,FALSE))))</f>
        <v/>
      </c>
      <c r="BQ24" s="232" t="str">
        <f>IF(O24="---","",IF(O24="","",(VLOOKUP(O24,List1678356[],2,FALSE))))</f>
        <v/>
      </c>
      <c r="BR24" s="232" t="str">
        <f>IF(P24="---","",IF(P24="","",(VLOOKUP(P24,List1678356[],2,FALSE))))</f>
        <v/>
      </c>
      <c r="BS24" s="232" t="str">
        <f>IF(Q24="---","",IF(Q24="","",(VLOOKUP(Q24,List1678356[],2,FALSE))))</f>
        <v/>
      </c>
      <c r="BT24" s="232" t="str">
        <f>IF(R24="---","",IF(R24="","",(VLOOKUP(R24,List1678356[],2,FALSE))))</f>
        <v/>
      </c>
      <c r="BU24" s="252" t="s">
        <v>154</v>
      </c>
      <c r="BV24" s="232" t="str">
        <f>IF(Y24="---","",IF(Y24="","",VLOOKUP(Y24,List1678356[],2,FALSE)))</f>
        <v/>
      </c>
      <c r="BW24" s="232" t="str">
        <f>IF(Z24="---","",IF(Z24="","",VLOOKUP(Z24,List1678356[],2,FALSE)))</f>
        <v/>
      </c>
      <c r="BX24" s="232" t="str">
        <f>IF(AA24="---","",IF(AA24="","",VLOOKUP(AA24,List1678356[],2,FALSE)))</f>
        <v/>
      </c>
      <c r="BY24" s="232" t="str">
        <f>IF(AB24="---","",IF(AB24="","",VLOOKUP(AB24,List1678356[],2,FALSE)))</f>
        <v/>
      </c>
      <c r="BZ24" s="232" t="str">
        <f>IF(AC24="---","",IF(AC24="","",VLOOKUP(AC24,List1678356[],2,FALSE)))</f>
        <v/>
      </c>
      <c r="CA24" s="232" t="str">
        <f>IF(AD24="---","",IF(AD24="","",VLOOKUP(AD24,List1678356[],2,FALSE)))</f>
        <v/>
      </c>
      <c r="CB24" s="232" t="str">
        <f>IF(AE24="---","",IF(AE24="","",VLOOKUP(AE24,List1678356[],2,FALSE)))</f>
        <v/>
      </c>
      <c r="CC24" s="232" t="str">
        <f>IF(AF24="---","",IF(AF24="","",VLOOKUP(AF24,List1678356[],2,FALSE)))</f>
        <v/>
      </c>
      <c r="CD24" s="232" t="str">
        <f>IF(AG24="---","",IF(AG24="","",VLOOKUP(AG24,List1678356[],2,FALSE)))</f>
        <v/>
      </c>
      <c r="CE24" s="232" t="str">
        <f>IF(AH24="---","",IF(AH24="","",VLOOKUP(AH24,List1678356[],2,FALSE)))</f>
        <v/>
      </c>
      <c r="CF24" s="252" t="s">
        <v>154</v>
      </c>
      <c r="CG24" s="232" t="str">
        <f t="shared" si="7"/>
        <v>NA</v>
      </c>
      <c r="CH24" s="232" t="str">
        <f t="shared" si="5"/>
        <v>NA</v>
      </c>
      <c r="CI24" s="232" t="str">
        <f t="shared" si="5"/>
        <v>NA</v>
      </c>
      <c r="CJ24" s="232" t="str">
        <f t="shared" si="5"/>
        <v>NA</v>
      </c>
      <c r="CK24" s="232" t="str">
        <f t="shared" si="5"/>
        <v>NA</v>
      </c>
      <c r="CL24" s="232" t="str">
        <f t="shared" si="5"/>
        <v>NA</v>
      </c>
      <c r="CM24" s="232" t="str">
        <f t="shared" si="5"/>
        <v>NA</v>
      </c>
      <c r="CN24" s="232" t="str">
        <f t="shared" si="5"/>
        <v>NA</v>
      </c>
      <c r="CO24" s="232" t="str">
        <f t="shared" si="5"/>
        <v>NA</v>
      </c>
      <c r="CP24" s="232" t="str">
        <f t="shared" si="5"/>
        <v>NA</v>
      </c>
      <c r="CQ24" s="252" t="s">
        <v>154</v>
      </c>
      <c r="CR24" s="232" t="str">
        <f t="shared" si="8"/>
        <v>NA</v>
      </c>
      <c r="CS24" s="232" t="str">
        <f t="shared" si="9"/>
        <v>NA</v>
      </c>
      <c r="CT24" s="232" t="str">
        <f t="shared" si="9"/>
        <v>NA</v>
      </c>
      <c r="CU24" s="232" t="str">
        <f t="shared" si="9"/>
        <v>NA</v>
      </c>
      <c r="CV24" s="232" t="str">
        <f t="shared" si="9"/>
        <v>NA</v>
      </c>
      <c r="CW24" s="232" t="str">
        <f t="shared" si="9"/>
        <v>NA</v>
      </c>
      <c r="CX24" s="232" t="str">
        <f t="shared" si="9"/>
        <v>NA</v>
      </c>
      <c r="CY24" s="232" t="str">
        <f t="shared" si="9"/>
        <v>NA</v>
      </c>
      <c r="CZ24" s="232" t="str">
        <f t="shared" si="9"/>
        <v>NA</v>
      </c>
      <c r="DA24" s="232" t="str">
        <f t="shared" si="9"/>
        <v>NA</v>
      </c>
    </row>
    <row r="25" spans="2:105" s="8" customFormat="1" ht="13.9" customHeight="1" thickBot="1">
      <c r="B25" s="386"/>
      <c r="C25" s="406"/>
      <c r="D25" s="407"/>
      <c r="E25" s="218" t="s">
        <v>155</v>
      </c>
      <c r="F25" s="218"/>
      <c r="G25" s="219"/>
      <c r="H25" s="25" t="s">
        <v>109</v>
      </c>
      <c r="I25" s="25" t="s">
        <v>109</v>
      </c>
      <c r="J25" s="25" t="s">
        <v>109</v>
      </c>
      <c r="K25" s="25" t="s">
        <v>109</v>
      </c>
      <c r="L25" s="25" t="s">
        <v>109</v>
      </c>
      <c r="M25" s="25" t="s">
        <v>109</v>
      </c>
      <c r="N25" s="25" t="s">
        <v>109</v>
      </c>
      <c r="O25" s="25" t="s">
        <v>109</v>
      </c>
      <c r="P25" s="25" t="s">
        <v>109</v>
      </c>
      <c r="Q25" s="25" t="s">
        <v>109</v>
      </c>
      <c r="R25" s="202" t="s">
        <v>109</v>
      </c>
      <c r="S25" s="1"/>
      <c r="T25" s="1"/>
      <c r="U25" s="1"/>
      <c r="V25" s="1"/>
      <c r="W25" s="1"/>
      <c r="X25" s="1"/>
      <c r="Y25" s="25" t="s">
        <v>109</v>
      </c>
      <c r="Z25" s="25" t="s">
        <v>109</v>
      </c>
      <c r="AA25" s="25" t="s">
        <v>109</v>
      </c>
      <c r="AB25" s="25" t="s">
        <v>109</v>
      </c>
      <c r="AC25" s="202" t="s">
        <v>109</v>
      </c>
      <c r="AD25" s="25" t="s">
        <v>109</v>
      </c>
      <c r="AE25" s="25" t="s">
        <v>109</v>
      </c>
      <c r="AF25" s="25" t="s">
        <v>109</v>
      </c>
      <c r="AG25" s="25" t="s">
        <v>109</v>
      </c>
      <c r="AH25" s="32" t="s">
        <v>109</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32" t="s">
        <v>156</v>
      </c>
      <c r="AX25" s="232" t="str">
        <f t="shared" si="1"/>
        <v>---</v>
      </c>
      <c r="AY25" s="232" t="e">
        <f>VALUE(IF(AX25="---","",VLOOKUP(AX25,List1678356[],2,FALSE)))</f>
        <v>#VALUE!</v>
      </c>
      <c r="AZ25" s="232" t="str">
        <f t="shared" si="2"/>
        <v>---</v>
      </c>
      <c r="BA25" s="232" t="e">
        <f>VALUE(IF(AZ25="---","",VLOOKUP(AZ25,List1678356[],2,FALSE)))</f>
        <v>#VALUE!</v>
      </c>
      <c r="BB25" s="232" t="str">
        <f t="shared" si="3"/>
        <v>---</v>
      </c>
      <c r="BC25" s="232" t="str">
        <f t="shared" si="4"/>
        <v>---</v>
      </c>
      <c r="BD25" s="1"/>
      <c r="BE25" s="1"/>
      <c r="BF25" s="1"/>
      <c r="BG25" s="1"/>
      <c r="BH25" s="1"/>
      <c r="BI25" s="232" t="s">
        <v>156</v>
      </c>
      <c r="BJ25" s="232" t="str">
        <f>IF(H25="---","",IF(H25="","",(VLOOKUP(H25,List1678356[],2,FALSE))))</f>
        <v/>
      </c>
      <c r="BK25" s="232" t="str">
        <f>IF(I25="---","",IF(I25="","",(VLOOKUP(I25,List1678356[],2,FALSE))))</f>
        <v/>
      </c>
      <c r="BL25" s="232" t="str">
        <f>IF(J25="---","",IF(J25="","",(VLOOKUP(J25,List1678356[],2,FALSE))))</f>
        <v/>
      </c>
      <c r="BM25" s="232" t="str">
        <f>IF(K25="---","",IF(K25="","",(VLOOKUP(K25,List1678356[],2,FALSE))))</f>
        <v/>
      </c>
      <c r="BN25" s="232" t="str">
        <f>IF(L25="---","",IF(L25="","",(VLOOKUP(L25,List1678356[],2,FALSE))))</f>
        <v/>
      </c>
      <c r="BO25" s="232" t="str">
        <f>IF(M25="---","",IF(M25="","",(VLOOKUP(M25,List1678356[],2,FALSE))))</f>
        <v/>
      </c>
      <c r="BP25" s="232" t="str">
        <f>IF(N25="---","",IF(N25="","",(VLOOKUP(N25,List1678356[],2,FALSE))))</f>
        <v/>
      </c>
      <c r="BQ25" s="232" t="str">
        <f>IF(O25="---","",IF(O25="","",(VLOOKUP(O25,List1678356[],2,FALSE))))</f>
        <v/>
      </c>
      <c r="BR25" s="232" t="str">
        <f>IF(P25="---","",IF(P25="","",(VLOOKUP(P25,List1678356[],2,FALSE))))</f>
        <v/>
      </c>
      <c r="BS25" s="232" t="str">
        <f>IF(Q25="---","",IF(Q25="","",(VLOOKUP(Q25,List1678356[],2,FALSE))))</f>
        <v/>
      </c>
      <c r="BT25" s="232" t="str">
        <f>IF(R25="---","",IF(R25="","",(VLOOKUP(R25,List1678356[],2,FALSE))))</f>
        <v/>
      </c>
      <c r="BU25" s="252" t="s">
        <v>156</v>
      </c>
      <c r="BV25" s="232" t="str">
        <f>IF(Y25="---","",IF(Y25="","",VLOOKUP(Y25,List1678356[],2,FALSE)))</f>
        <v/>
      </c>
      <c r="BW25" s="232" t="str">
        <f>IF(Z25="---","",IF(Z25="","",VLOOKUP(Z25,List1678356[],2,FALSE)))</f>
        <v/>
      </c>
      <c r="BX25" s="232" t="str">
        <f>IF(AA25="---","",IF(AA25="","",VLOOKUP(AA25,List1678356[],2,FALSE)))</f>
        <v/>
      </c>
      <c r="BY25" s="232" t="str">
        <f>IF(AB25="---","",IF(AB25="","",VLOOKUP(AB25,List1678356[],2,FALSE)))</f>
        <v/>
      </c>
      <c r="BZ25" s="232" t="str">
        <f>IF(AC25="---","",IF(AC25="","",VLOOKUP(AC25,List1678356[],2,FALSE)))</f>
        <v/>
      </c>
      <c r="CA25" s="232" t="str">
        <f>IF(AD25="---","",IF(AD25="","",VLOOKUP(AD25,List1678356[],2,FALSE)))</f>
        <v/>
      </c>
      <c r="CB25" s="232" t="str">
        <f>IF(AE25="---","",IF(AE25="","",VLOOKUP(AE25,List1678356[],2,FALSE)))</f>
        <v/>
      </c>
      <c r="CC25" s="232" t="str">
        <f>IF(AF25="---","",IF(AF25="","",VLOOKUP(AF25,List1678356[],2,FALSE)))</f>
        <v/>
      </c>
      <c r="CD25" s="232" t="str">
        <f>IF(AG25="---","",IF(AG25="","",VLOOKUP(AG25,List1678356[],2,FALSE)))</f>
        <v/>
      </c>
      <c r="CE25" s="232" t="str">
        <f>IF(AH25="---","",IF(AH25="","",VLOOKUP(AH25,List1678356[],2,FALSE)))</f>
        <v/>
      </c>
      <c r="CF25" s="252" t="s">
        <v>156</v>
      </c>
      <c r="CG25" s="232" t="str">
        <f t="shared" si="7"/>
        <v>NA</v>
      </c>
      <c r="CH25" s="232" t="str">
        <f t="shared" si="5"/>
        <v>NA</v>
      </c>
      <c r="CI25" s="232" t="str">
        <f t="shared" si="5"/>
        <v>NA</v>
      </c>
      <c r="CJ25" s="232" t="str">
        <f t="shared" si="5"/>
        <v>NA</v>
      </c>
      <c r="CK25" s="232" t="str">
        <f t="shared" si="5"/>
        <v>NA</v>
      </c>
      <c r="CL25" s="232" t="str">
        <f t="shared" si="5"/>
        <v>NA</v>
      </c>
      <c r="CM25" s="232" t="str">
        <f t="shared" si="5"/>
        <v>NA</v>
      </c>
      <c r="CN25" s="232" t="str">
        <f t="shared" si="5"/>
        <v>NA</v>
      </c>
      <c r="CO25" s="232" t="str">
        <f t="shared" si="5"/>
        <v>NA</v>
      </c>
      <c r="CP25" s="232" t="str">
        <f t="shared" si="5"/>
        <v>NA</v>
      </c>
      <c r="CQ25" s="252" t="s">
        <v>156</v>
      </c>
      <c r="CR25" s="232" t="str">
        <f t="shared" si="8"/>
        <v>NA</v>
      </c>
      <c r="CS25" s="232" t="str">
        <f t="shared" si="9"/>
        <v>NA</v>
      </c>
      <c r="CT25" s="232" t="str">
        <f t="shared" si="9"/>
        <v>NA</v>
      </c>
      <c r="CU25" s="232" t="str">
        <f t="shared" si="9"/>
        <v>NA</v>
      </c>
      <c r="CV25" s="232" t="str">
        <f t="shared" si="9"/>
        <v>NA</v>
      </c>
      <c r="CW25" s="232" t="str">
        <f t="shared" si="9"/>
        <v>NA</v>
      </c>
      <c r="CX25" s="232" t="str">
        <f t="shared" si="9"/>
        <v>NA</v>
      </c>
      <c r="CY25" s="232" t="str">
        <f t="shared" si="9"/>
        <v>NA</v>
      </c>
      <c r="CZ25" s="232" t="str">
        <f t="shared" si="9"/>
        <v>NA</v>
      </c>
      <c r="DA25" s="232" t="str">
        <f t="shared" si="9"/>
        <v>NA</v>
      </c>
    </row>
    <row r="26" spans="2:105" s="8" customFormat="1" ht="13.9" customHeight="1" thickBot="1">
      <c r="B26" s="386"/>
      <c r="C26" s="408"/>
      <c r="D26" s="409"/>
      <c r="E26" s="218" t="s">
        <v>157</v>
      </c>
      <c r="F26" s="218"/>
      <c r="G26" s="219"/>
      <c r="H26" s="25" t="s">
        <v>109</v>
      </c>
      <c r="I26" s="25" t="s">
        <v>109</v>
      </c>
      <c r="J26" s="25" t="s">
        <v>109</v>
      </c>
      <c r="K26" s="25" t="s">
        <v>109</v>
      </c>
      <c r="L26" s="25" t="s">
        <v>109</v>
      </c>
      <c r="M26" s="25" t="s">
        <v>109</v>
      </c>
      <c r="N26" s="25" t="s">
        <v>109</v>
      </c>
      <c r="O26" s="25" t="s">
        <v>109</v>
      </c>
      <c r="P26" s="25" t="s">
        <v>109</v>
      </c>
      <c r="Q26" s="25" t="s">
        <v>109</v>
      </c>
      <c r="R26" s="202" t="s">
        <v>109</v>
      </c>
      <c r="S26" s="1"/>
      <c r="T26" s="1"/>
      <c r="U26" s="1"/>
      <c r="V26" s="1"/>
      <c r="W26" s="1"/>
      <c r="X26" s="1"/>
      <c r="Y26" s="25" t="s">
        <v>109</v>
      </c>
      <c r="Z26" s="25" t="s">
        <v>109</v>
      </c>
      <c r="AA26" s="25" t="s">
        <v>109</v>
      </c>
      <c r="AB26" s="25" t="s">
        <v>109</v>
      </c>
      <c r="AC26" s="202" t="s">
        <v>109</v>
      </c>
      <c r="AD26" s="25" t="s">
        <v>109</v>
      </c>
      <c r="AE26" s="25" t="s">
        <v>109</v>
      </c>
      <c r="AF26" s="25" t="s">
        <v>109</v>
      </c>
      <c r="AG26" s="25" t="s">
        <v>109</v>
      </c>
      <c r="AH26" s="32" t="s">
        <v>109</v>
      </c>
      <c r="AK26" s="27" t="str">
        <f t="shared" si="0"/>
        <v/>
      </c>
      <c r="AL26" s="27" t="str">
        <f t="shared" si="0"/>
        <v/>
      </c>
      <c r="AM26" s="27" t="str">
        <f t="shared" si="0"/>
        <v/>
      </c>
      <c r="AN26" s="27" t="str">
        <f t="shared" si="0"/>
        <v/>
      </c>
      <c r="AO26" s="27" t="str">
        <f t="shared" si="0"/>
        <v/>
      </c>
      <c r="AP26" s="27" t="str">
        <f t="shared" si="0"/>
        <v/>
      </c>
      <c r="AQ26" s="27" t="str">
        <f t="shared" si="0"/>
        <v/>
      </c>
      <c r="AR26" s="27" t="str">
        <f t="shared" si="0"/>
        <v/>
      </c>
      <c r="AS26" s="27" t="str">
        <f t="shared" si="0"/>
        <v/>
      </c>
      <c r="AT26" s="27" t="str">
        <f t="shared" si="0"/>
        <v/>
      </c>
      <c r="AU26" s="1"/>
      <c r="AV26" s="28"/>
      <c r="AW26" s="232" t="s">
        <v>158</v>
      </c>
      <c r="AX26" s="232" t="str">
        <f t="shared" si="1"/>
        <v>---</v>
      </c>
      <c r="AY26" s="232" t="e">
        <f>VALUE(IF(AX26="---","",VLOOKUP(AX26,List1678356[],2,FALSE)))</f>
        <v>#VALUE!</v>
      </c>
      <c r="AZ26" s="232" t="str">
        <f t="shared" si="2"/>
        <v>---</v>
      </c>
      <c r="BA26" s="232" t="e">
        <f>VALUE(IF(AZ26="---","",VLOOKUP(AZ26,List1678356[],2,FALSE)))</f>
        <v>#VALUE!</v>
      </c>
      <c r="BB26" s="232" t="str">
        <f t="shared" si="3"/>
        <v>---</v>
      </c>
      <c r="BC26" s="232" t="str">
        <f t="shared" si="4"/>
        <v>---</v>
      </c>
      <c r="BD26" s="1"/>
      <c r="BE26" s="1"/>
      <c r="BF26" s="1"/>
      <c r="BG26" s="1"/>
      <c r="BH26" s="1"/>
      <c r="BI26" s="232" t="s">
        <v>158</v>
      </c>
      <c r="BJ26" s="232" t="str">
        <f>IF(H26="---","",IF(H26="","",(VLOOKUP(H26,List1678356[],2,FALSE))))</f>
        <v/>
      </c>
      <c r="BK26" s="232" t="str">
        <f>IF(I26="---","",IF(I26="","",(VLOOKUP(I26,List1678356[],2,FALSE))))</f>
        <v/>
      </c>
      <c r="BL26" s="232" t="str">
        <f>IF(J26="---","",IF(J26="","",(VLOOKUP(J26,List1678356[],2,FALSE))))</f>
        <v/>
      </c>
      <c r="BM26" s="232" t="str">
        <f>IF(K26="---","",IF(K26="","",(VLOOKUP(K26,List1678356[],2,FALSE))))</f>
        <v/>
      </c>
      <c r="BN26" s="232" t="str">
        <f>IF(L26="---","",IF(L26="","",(VLOOKUP(L26,List1678356[],2,FALSE))))</f>
        <v/>
      </c>
      <c r="BO26" s="232" t="str">
        <f>IF(M26="---","",IF(M26="","",(VLOOKUP(M26,List1678356[],2,FALSE))))</f>
        <v/>
      </c>
      <c r="BP26" s="232" t="str">
        <f>IF(N26="---","",IF(N26="","",(VLOOKUP(N26,List1678356[],2,FALSE))))</f>
        <v/>
      </c>
      <c r="BQ26" s="232" t="str">
        <f>IF(O26="---","",IF(O26="","",(VLOOKUP(O26,List1678356[],2,FALSE))))</f>
        <v/>
      </c>
      <c r="BR26" s="232" t="str">
        <f>IF(P26="---","",IF(P26="","",(VLOOKUP(P26,List1678356[],2,FALSE))))</f>
        <v/>
      </c>
      <c r="BS26" s="232" t="str">
        <f>IF(Q26="---","",IF(Q26="","",(VLOOKUP(Q26,List1678356[],2,FALSE))))</f>
        <v/>
      </c>
      <c r="BT26" s="232" t="str">
        <f>IF(R26="---","",IF(R26="","",(VLOOKUP(R26,List1678356[],2,FALSE))))</f>
        <v/>
      </c>
      <c r="BU26" s="252" t="s">
        <v>158</v>
      </c>
      <c r="BV26" s="232" t="str">
        <f>IF(Y26="---","",IF(Y26="","",VLOOKUP(Y26,List1678356[],2,FALSE)))</f>
        <v/>
      </c>
      <c r="BW26" s="232" t="str">
        <f>IF(Z26="---","",IF(Z26="","",VLOOKUP(Z26,List1678356[],2,FALSE)))</f>
        <v/>
      </c>
      <c r="BX26" s="232" t="str">
        <f>IF(AA26="---","",IF(AA26="","",VLOOKUP(AA26,List1678356[],2,FALSE)))</f>
        <v/>
      </c>
      <c r="BY26" s="232" t="str">
        <f>IF(AB26="---","",IF(AB26="","",VLOOKUP(AB26,List1678356[],2,FALSE)))</f>
        <v/>
      </c>
      <c r="BZ26" s="232" t="str">
        <f>IF(AC26="---","",IF(AC26="","",VLOOKUP(AC26,List1678356[],2,FALSE)))</f>
        <v/>
      </c>
      <c r="CA26" s="232" t="str">
        <f>IF(AD26="---","",IF(AD26="","",VLOOKUP(AD26,List1678356[],2,FALSE)))</f>
        <v/>
      </c>
      <c r="CB26" s="232" t="str">
        <f>IF(AE26="---","",IF(AE26="","",VLOOKUP(AE26,List1678356[],2,FALSE)))</f>
        <v/>
      </c>
      <c r="CC26" s="232" t="str">
        <f>IF(AF26="---","",IF(AF26="","",VLOOKUP(AF26,List1678356[],2,FALSE)))</f>
        <v/>
      </c>
      <c r="CD26" s="232" t="str">
        <f>IF(AG26="---","",IF(AG26="","",VLOOKUP(AG26,List1678356[],2,FALSE)))</f>
        <v/>
      </c>
      <c r="CE26" s="232" t="str">
        <f>IF(AH26="---","",IF(AH26="","",VLOOKUP(AH26,List1678356[],2,FALSE)))</f>
        <v/>
      </c>
      <c r="CF26" s="252" t="s">
        <v>158</v>
      </c>
      <c r="CG26" s="232" t="str">
        <f t="shared" si="7"/>
        <v>NA</v>
      </c>
      <c r="CH26" s="232" t="str">
        <f t="shared" si="5"/>
        <v>NA</v>
      </c>
      <c r="CI26" s="232" t="str">
        <f t="shared" si="5"/>
        <v>NA</v>
      </c>
      <c r="CJ26" s="232" t="str">
        <f t="shared" si="5"/>
        <v>NA</v>
      </c>
      <c r="CK26" s="232" t="str">
        <f t="shared" si="5"/>
        <v>NA</v>
      </c>
      <c r="CL26" s="232" t="str">
        <f t="shared" si="5"/>
        <v>NA</v>
      </c>
      <c r="CM26" s="232" t="str">
        <f t="shared" si="5"/>
        <v>NA</v>
      </c>
      <c r="CN26" s="232" t="str">
        <f t="shared" si="5"/>
        <v>NA</v>
      </c>
      <c r="CO26" s="232" t="str">
        <f t="shared" si="5"/>
        <v>NA</v>
      </c>
      <c r="CP26" s="232" t="str">
        <f t="shared" si="5"/>
        <v>NA</v>
      </c>
      <c r="CQ26" s="252" t="s">
        <v>158</v>
      </c>
      <c r="CR26" s="232" t="str">
        <f t="shared" si="8"/>
        <v>NA</v>
      </c>
      <c r="CS26" s="232" t="str">
        <f t="shared" si="9"/>
        <v>NA</v>
      </c>
      <c r="CT26" s="232" t="str">
        <f t="shared" si="9"/>
        <v>NA</v>
      </c>
      <c r="CU26" s="232" t="str">
        <f t="shared" si="9"/>
        <v>NA</v>
      </c>
      <c r="CV26" s="232" t="str">
        <f t="shared" si="9"/>
        <v>NA</v>
      </c>
      <c r="CW26" s="232" t="str">
        <f t="shared" si="9"/>
        <v>NA</v>
      </c>
      <c r="CX26" s="232" t="str">
        <f t="shared" si="9"/>
        <v>NA</v>
      </c>
      <c r="CY26" s="232" t="str">
        <f t="shared" si="9"/>
        <v>NA</v>
      </c>
      <c r="CZ26" s="232" t="str">
        <f t="shared" si="9"/>
        <v>NA</v>
      </c>
      <c r="DA26" s="232" t="str">
        <f t="shared" si="9"/>
        <v>NA</v>
      </c>
    </row>
    <row r="27" spans="2:105" s="8" customFormat="1" ht="13.9" customHeight="1" thickBot="1">
      <c r="B27" s="386"/>
      <c r="C27" s="404" t="s">
        <v>159</v>
      </c>
      <c r="D27" s="405"/>
      <c r="E27" s="218" t="s">
        <v>231</v>
      </c>
      <c r="F27" s="218"/>
      <c r="G27" s="219"/>
      <c r="H27" s="25" t="s">
        <v>109</v>
      </c>
      <c r="I27" s="25" t="s">
        <v>109</v>
      </c>
      <c r="J27" s="25" t="s">
        <v>109</v>
      </c>
      <c r="K27" s="25" t="s">
        <v>109</v>
      </c>
      <c r="L27" s="25" t="s">
        <v>109</v>
      </c>
      <c r="M27" s="25" t="s">
        <v>109</v>
      </c>
      <c r="N27" s="25" t="s">
        <v>109</v>
      </c>
      <c r="O27" s="25" t="s">
        <v>109</v>
      </c>
      <c r="P27" s="25" t="s">
        <v>109</v>
      </c>
      <c r="Q27" s="25" t="s">
        <v>109</v>
      </c>
      <c r="R27" s="202" t="s">
        <v>109</v>
      </c>
      <c r="S27" s="1"/>
      <c r="T27" s="1"/>
      <c r="U27" s="1"/>
      <c r="V27" s="1"/>
      <c r="W27" s="1"/>
      <c r="X27" s="1"/>
      <c r="Y27" s="25" t="s">
        <v>109</v>
      </c>
      <c r="Z27" s="25" t="s">
        <v>109</v>
      </c>
      <c r="AA27" s="25" t="s">
        <v>109</v>
      </c>
      <c r="AB27" s="25" t="s">
        <v>109</v>
      </c>
      <c r="AC27" s="202" t="s">
        <v>109</v>
      </c>
      <c r="AD27" s="25" t="s">
        <v>109</v>
      </c>
      <c r="AE27" s="25" t="s">
        <v>109</v>
      </c>
      <c r="AF27" s="25" t="s">
        <v>109</v>
      </c>
      <c r="AG27" s="25" t="s">
        <v>109</v>
      </c>
      <c r="AH27" s="32" t="s">
        <v>109</v>
      </c>
      <c r="AK27" s="27" t="str">
        <f t="shared" si="0"/>
        <v/>
      </c>
      <c r="AL27" s="27" t="str">
        <f t="shared" si="0"/>
        <v/>
      </c>
      <c r="AM27" s="27" t="str">
        <f t="shared" si="0"/>
        <v/>
      </c>
      <c r="AN27" s="27" t="str">
        <f t="shared" si="0"/>
        <v/>
      </c>
      <c r="AO27" s="27" t="str">
        <f t="shared" si="0"/>
        <v/>
      </c>
      <c r="AP27" s="27" t="str">
        <f t="shared" si="0"/>
        <v/>
      </c>
      <c r="AQ27" s="27" t="str">
        <f t="shared" si="0"/>
        <v/>
      </c>
      <c r="AR27" s="27" t="str">
        <f t="shared" si="0"/>
        <v/>
      </c>
      <c r="AS27" s="27" t="str">
        <f t="shared" si="0"/>
        <v/>
      </c>
      <c r="AT27" s="27" t="str">
        <f t="shared" si="0"/>
        <v/>
      </c>
      <c r="AU27" s="1"/>
      <c r="AV27" s="28"/>
      <c r="AW27" s="232" t="s">
        <v>161</v>
      </c>
      <c r="AX27" s="232" t="str">
        <f t="shared" si="1"/>
        <v>---</v>
      </c>
      <c r="AY27" s="232" t="e">
        <f>VALUE(IF(AX27="---","",VLOOKUP(AX27,List1678356[],2,FALSE)))</f>
        <v>#VALUE!</v>
      </c>
      <c r="AZ27" s="232" t="str">
        <f t="shared" si="2"/>
        <v>---</v>
      </c>
      <c r="BA27" s="232" t="e">
        <f>VALUE(IF(AZ27="---","",VLOOKUP(AZ27,List1678356[],2,FALSE)))</f>
        <v>#VALUE!</v>
      </c>
      <c r="BB27" s="232" t="str">
        <f t="shared" si="3"/>
        <v>---</v>
      </c>
      <c r="BC27" s="232" t="str">
        <f t="shared" si="4"/>
        <v>---</v>
      </c>
      <c r="BD27" s="1"/>
      <c r="BE27" s="1"/>
      <c r="BF27" s="1"/>
      <c r="BG27" s="1"/>
      <c r="BH27" s="1"/>
      <c r="BI27" s="232" t="s">
        <v>161</v>
      </c>
      <c r="BJ27" s="232" t="str">
        <f>IF(H27="---","",IF(H27="","",(VLOOKUP(H27,List1678356[],2,FALSE))))</f>
        <v/>
      </c>
      <c r="BK27" s="232" t="str">
        <f>IF(I27="---","",IF(I27="","",(VLOOKUP(I27,List1678356[],2,FALSE))))</f>
        <v/>
      </c>
      <c r="BL27" s="232" t="str">
        <f>IF(J27="---","",IF(J27="","",(VLOOKUP(J27,List1678356[],2,FALSE))))</f>
        <v/>
      </c>
      <c r="BM27" s="232" t="str">
        <f>IF(K27="---","",IF(K27="","",(VLOOKUP(K27,List1678356[],2,FALSE))))</f>
        <v/>
      </c>
      <c r="BN27" s="232" t="str">
        <f>IF(L27="---","",IF(L27="","",(VLOOKUP(L27,List1678356[],2,FALSE))))</f>
        <v/>
      </c>
      <c r="BO27" s="232" t="str">
        <f>IF(M27="---","",IF(M27="","",(VLOOKUP(M27,List1678356[],2,FALSE))))</f>
        <v/>
      </c>
      <c r="BP27" s="232" t="str">
        <f>IF(N27="---","",IF(N27="","",(VLOOKUP(N27,List1678356[],2,FALSE))))</f>
        <v/>
      </c>
      <c r="BQ27" s="232" t="str">
        <f>IF(O27="---","",IF(O27="","",(VLOOKUP(O27,List1678356[],2,FALSE))))</f>
        <v/>
      </c>
      <c r="BR27" s="232" t="str">
        <f>IF(P27="---","",IF(P27="","",(VLOOKUP(P27,List1678356[],2,FALSE))))</f>
        <v/>
      </c>
      <c r="BS27" s="232" t="str">
        <f>IF(Q27="---","",IF(Q27="","",(VLOOKUP(Q27,List1678356[],2,FALSE))))</f>
        <v/>
      </c>
      <c r="BT27" s="232" t="str">
        <f>IF(R27="---","",IF(R27="","",(VLOOKUP(R27,List1678356[],2,FALSE))))</f>
        <v/>
      </c>
      <c r="BU27" s="252" t="s">
        <v>161</v>
      </c>
      <c r="BV27" s="232" t="str">
        <f>IF(Y27="---","",IF(Y27="","",VLOOKUP(Y27,List1678356[],2,FALSE)))</f>
        <v/>
      </c>
      <c r="BW27" s="232" t="str">
        <f>IF(Z27="---","",IF(Z27="","",VLOOKUP(Z27,List1678356[],2,FALSE)))</f>
        <v/>
      </c>
      <c r="BX27" s="232" t="str">
        <f>IF(AA27="---","",IF(AA27="","",VLOOKUP(AA27,List1678356[],2,FALSE)))</f>
        <v/>
      </c>
      <c r="BY27" s="232" t="str">
        <f>IF(AB27="---","",IF(AB27="","",VLOOKUP(AB27,List1678356[],2,FALSE)))</f>
        <v/>
      </c>
      <c r="BZ27" s="232" t="str">
        <f>IF(AC27="---","",IF(AC27="","",VLOOKUP(AC27,List1678356[],2,FALSE)))</f>
        <v/>
      </c>
      <c r="CA27" s="232" t="str">
        <f>IF(AD27="---","",IF(AD27="","",VLOOKUP(AD27,List1678356[],2,FALSE)))</f>
        <v/>
      </c>
      <c r="CB27" s="232" t="str">
        <f>IF(AE27="---","",IF(AE27="","",VLOOKUP(AE27,List1678356[],2,FALSE)))</f>
        <v/>
      </c>
      <c r="CC27" s="232" t="str">
        <f>IF(AF27="---","",IF(AF27="","",VLOOKUP(AF27,List1678356[],2,FALSE)))</f>
        <v/>
      </c>
      <c r="CD27" s="232" t="str">
        <f>IF(AG27="---","",IF(AG27="","",VLOOKUP(AG27,List1678356[],2,FALSE)))</f>
        <v/>
      </c>
      <c r="CE27" s="232" t="str">
        <f>IF(AH27="---","",IF(AH27="","",VLOOKUP(AH27,List1678356[],2,FALSE)))</f>
        <v/>
      </c>
      <c r="CF27" s="252" t="s">
        <v>161</v>
      </c>
      <c r="CG27" s="232" t="str">
        <f t="shared" si="7"/>
        <v>NA</v>
      </c>
      <c r="CH27" s="232" t="str">
        <f t="shared" si="5"/>
        <v>NA</v>
      </c>
      <c r="CI27" s="232" t="str">
        <f t="shared" si="5"/>
        <v>NA</v>
      </c>
      <c r="CJ27" s="232" t="str">
        <f t="shared" si="5"/>
        <v>NA</v>
      </c>
      <c r="CK27" s="232" t="str">
        <f t="shared" si="5"/>
        <v>NA</v>
      </c>
      <c r="CL27" s="232" t="str">
        <f t="shared" si="5"/>
        <v>NA</v>
      </c>
      <c r="CM27" s="232" t="str">
        <f t="shared" si="5"/>
        <v>NA</v>
      </c>
      <c r="CN27" s="232" t="str">
        <f t="shared" si="5"/>
        <v>NA</v>
      </c>
      <c r="CO27" s="232" t="str">
        <f t="shared" si="5"/>
        <v>NA</v>
      </c>
      <c r="CP27" s="232" t="str">
        <f t="shared" si="5"/>
        <v>NA</v>
      </c>
      <c r="CQ27" s="252" t="s">
        <v>161</v>
      </c>
      <c r="CR27" s="232" t="str">
        <f t="shared" si="8"/>
        <v>NA</v>
      </c>
      <c r="CS27" s="232" t="str">
        <f t="shared" si="9"/>
        <v>NA</v>
      </c>
      <c r="CT27" s="232" t="str">
        <f t="shared" si="9"/>
        <v>NA</v>
      </c>
      <c r="CU27" s="232" t="str">
        <f t="shared" si="9"/>
        <v>NA</v>
      </c>
      <c r="CV27" s="232" t="str">
        <f t="shared" si="9"/>
        <v>NA</v>
      </c>
      <c r="CW27" s="232" t="str">
        <f t="shared" si="9"/>
        <v>NA</v>
      </c>
      <c r="CX27" s="232" t="str">
        <f t="shared" si="9"/>
        <v>NA</v>
      </c>
      <c r="CY27" s="232" t="str">
        <f t="shared" si="9"/>
        <v>NA</v>
      </c>
      <c r="CZ27" s="232" t="str">
        <f t="shared" si="9"/>
        <v>NA</v>
      </c>
      <c r="DA27" s="232" t="str">
        <f t="shared" si="9"/>
        <v>NA</v>
      </c>
    </row>
    <row r="28" spans="2:105" s="8" customFormat="1" ht="13.9" customHeight="1" thickBot="1">
      <c r="B28" s="386"/>
      <c r="C28" s="406"/>
      <c r="D28" s="407"/>
      <c r="E28" s="218" t="s">
        <v>232</v>
      </c>
      <c r="F28" s="218"/>
      <c r="G28" s="219"/>
      <c r="H28" s="25" t="s">
        <v>109</v>
      </c>
      <c r="I28" s="25" t="s">
        <v>109</v>
      </c>
      <c r="J28" s="25" t="s">
        <v>109</v>
      </c>
      <c r="K28" s="25" t="s">
        <v>109</v>
      </c>
      <c r="L28" s="25" t="s">
        <v>109</v>
      </c>
      <c r="M28" s="25" t="s">
        <v>109</v>
      </c>
      <c r="N28" s="25" t="s">
        <v>109</v>
      </c>
      <c r="O28" s="25" t="s">
        <v>109</v>
      </c>
      <c r="P28" s="25" t="s">
        <v>109</v>
      </c>
      <c r="Q28" s="25" t="s">
        <v>109</v>
      </c>
      <c r="R28" s="202" t="s">
        <v>109</v>
      </c>
      <c r="S28" s="1"/>
      <c r="T28" s="1"/>
      <c r="U28" s="1"/>
      <c r="V28" s="1"/>
      <c r="W28" s="1"/>
      <c r="X28" s="1"/>
      <c r="Y28" s="25" t="s">
        <v>109</v>
      </c>
      <c r="Z28" s="25" t="s">
        <v>109</v>
      </c>
      <c r="AA28" s="25" t="s">
        <v>109</v>
      </c>
      <c r="AB28" s="25" t="s">
        <v>109</v>
      </c>
      <c r="AC28" s="202" t="s">
        <v>109</v>
      </c>
      <c r="AD28" s="25" t="s">
        <v>109</v>
      </c>
      <c r="AE28" s="25" t="s">
        <v>109</v>
      </c>
      <c r="AF28" s="25" t="s">
        <v>109</v>
      </c>
      <c r="AG28" s="25" t="s">
        <v>109</v>
      </c>
      <c r="AH28" s="32" t="s">
        <v>109</v>
      </c>
      <c r="AK28" s="27" t="str">
        <f t="shared" si="0"/>
        <v/>
      </c>
      <c r="AL28" s="27" t="str">
        <f t="shared" si="0"/>
        <v/>
      </c>
      <c r="AM28" s="27" t="str">
        <f t="shared" si="0"/>
        <v/>
      </c>
      <c r="AN28" s="27" t="str">
        <f t="shared" si="0"/>
        <v/>
      </c>
      <c r="AO28" s="27" t="str">
        <f t="shared" si="0"/>
        <v/>
      </c>
      <c r="AP28" s="27" t="str">
        <f t="shared" ref="AP28:AT30" si="10">IFERROR(IF(N28="---","",IF(AD28="---","No Target Set",IF(CA28=BP28,"On Target",IF(CA28&gt;BP28,"Behind",IF(CA28&lt;BP28,"On Target"))))),"")</f>
        <v/>
      </c>
      <c r="AQ28" s="27" t="str">
        <f t="shared" si="10"/>
        <v/>
      </c>
      <c r="AR28" s="27" t="str">
        <f t="shared" si="10"/>
        <v/>
      </c>
      <c r="AS28" s="27" t="str">
        <f t="shared" si="10"/>
        <v/>
      </c>
      <c r="AT28" s="27" t="str">
        <f t="shared" si="10"/>
        <v/>
      </c>
      <c r="AU28" s="1"/>
      <c r="AV28" s="28"/>
      <c r="AW28" s="232" t="s">
        <v>163</v>
      </c>
      <c r="AX28" s="232" t="str">
        <f t="shared" si="1"/>
        <v>---</v>
      </c>
      <c r="AY28" s="232" t="e">
        <f>VALUE(IF(AX28="---","",VLOOKUP(AX28,List1678356[],2,FALSE)))</f>
        <v>#VALUE!</v>
      </c>
      <c r="AZ28" s="232" t="str">
        <f t="shared" si="2"/>
        <v>---</v>
      </c>
      <c r="BA28" s="232" t="e">
        <f>VALUE(IF(AZ28="---","",VLOOKUP(AZ28,List1678356[],2,FALSE)))</f>
        <v>#VALUE!</v>
      </c>
      <c r="BB28" s="232" t="str">
        <f t="shared" si="3"/>
        <v>---</v>
      </c>
      <c r="BC28" s="232" t="str">
        <f t="shared" si="4"/>
        <v>---</v>
      </c>
      <c r="BD28" s="1"/>
      <c r="BE28" s="1"/>
      <c r="BF28" s="1"/>
      <c r="BG28" s="1"/>
      <c r="BH28" s="1"/>
      <c r="BI28" s="232" t="s">
        <v>163</v>
      </c>
      <c r="BJ28" s="232" t="str">
        <f>IF(H28="---","",IF(H28="","",(VLOOKUP(H28,List1678356[],2,FALSE))))</f>
        <v/>
      </c>
      <c r="BK28" s="232" t="str">
        <f>IF(I28="---","",IF(I28="","",(VLOOKUP(I28,List1678356[],2,FALSE))))</f>
        <v/>
      </c>
      <c r="BL28" s="232" t="str">
        <f>IF(J28="---","",IF(J28="","",(VLOOKUP(J28,List1678356[],2,FALSE))))</f>
        <v/>
      </c>
      <c r="BM28" s="232" t="str">
        <f>IF(K28="---","",IF(K28="","",(VLOOKUP(K28,List1678356[],2,FALSE))))</f>
        <v/>
      </c>
      <c r="BN28" s="232" t="str">
        <f>IF(L28="---","",IF(L28="","",(VLOOKUP(L28,List1678356[],2,FALSE))))</f>
        <v/>
      </c>
      <c r="BO28" s="232" t="str">
        <f>IF(M28="---","",IF(M28="","",(VLOOKUP(M28,List1678356[],2,FALSE))))</f>
        <v/>
      </c>
      <c r="BP28" s="232" t="str">
        <f>IF(N28="---","",IF(N28="","",(VLOOKUP(N28,List1678356[],2,FALSE))))</f>
        <v/>
      </c>
      <c r="BQ28" s="232" t="str">
        <f>IF(O28="---","",IF(O28="","",(VLOOKUP(O28,List1678356[],2,FALSE))))</f>
        <v/>
      </c>
      <c r="BR28" s="232" t="str">
        <f>IF(P28="---","",IF(P28="","",(VLOOKUP(P28,List1678356[],2,FALSE))))</f>
        <v/>
      </c>
      <c r="BS28" s="232" t="str">
        <f>IF(Q28="---","",IF(Q28="","",(VLOOKUP(Q28,List1678356[],2,FALSE))))</f>
        <v/>
      </c>
      <c r="BT28" s="232" t="str">
        <f>IF(R28="---","",IF(R28="","",(VLOOKUP(R28,List1678356[],2,FALSE))))</f>
        <v/>
      </c>
      <c r="BU28" s="252" t="s">
        <v>163</v>
      </c>
      <c r="BV28" s="232" t="str">
        <f>IF(Y28="---","",IF(Y28="","",VLOOKUP(Y28,List1678356[],2,FALSE)))</f>
        <v/>
      </c>
      <c r="BW28" s="232" t="str">
        <f>IF(Z28="---","",IF(Z28="","",VLOOKUP(Z28,List1678356[],2,FALSE)))</f>
        <v/>
      </c>
      <c r="BX28" s="232" t="str">
        <f>IF(AA28="---","",IF(AA28="","",VLOOKUP(AA28,List1678356[],2,FALSE)))</f>
        <v/>
      </c>
      <c r="BY28" s="232" t="str">
        <f>IF(AB28="---","",IF(AB28="","",VLOOKUP(AB28,List1678356[],2,FALSE)))</f>
        <v/>
      </c>
      <c r="BZ28" s="232" t="str">
        <f>IF(AC28="---","",IF(AC28="","",VLOOKUP(AC28,List1678356[],2,FALSE)))</f>
        <v/>
      </c>
      <c r="CA28" s="232" t="str">
        <f>IF(AD28="---","",IF(AD28="","",VLOOKUP(AD28,List1678356[],2,FALSE)))</f>
        <v/>
      </c>
      <c r="CB28" s="232" t="str">
        <f>IF(AE28="---","",IF(AE28="","",VLOOKUP(AE28,List1678356[],2,FALSE)))</f>
        <v/>
      </c>
      <c r="CC28" s="232" t="str">
        <f>IF(AF28="---","",IF(AF28="","",VLOOKUP(AF28,List1678356[],2,FALSE)))</f>
        <v/>
      </c>
      <c r="CD28" s="232" t="str">
        <f>IF(AG28="---","",IF(AG28="","",VLOOKUP(AG28,List1678356[],2,FALSE)))</f>
        <v/>
      </c>
      <c r="CE28" s="232" t="str">
        <f>IF(AH28="---","",IF(AH28="","",VLOOKUP(AH28,List1678356[],2,FALSE)))</f>
        <v/>
      </c>
      <c r="CF28" s="252" t="s">
        <v>163</v>
      </c>
      <c r="CG28" s="232" t="str">
        <f t="shared" si="7"/>
        <v>NA</v>
      </c>
      <c r="CH28" s="232" t="str">
        <f t="shared" si="5"/>
        <v>NA</v>
      </c>
      <c r="CI28" s="232" t="str">
        <f t="shared" si="5"/>
        <v>NA</v>
      </c>
      <c r="CJ28" s="232" t="str">
        <f t="shared" si="5"/>
        <v>NA</v>
      </c>
      <c r="CK28" s="232" t="str">
        <f t="shared" si="5"/>
        <v>NA</v>
      </c>
      <c r="CL28" s="232" t="str">
        <f t="shared" si="5"/>
        <v>NA</v>
      </c>
      <c r="CM28" s="232" t="str">
        <f t="shared" si="5"/>
        <v>NA</v>
      </c>
      <c r="CN28" s="232" t="str">
        <f t="shared" si="5"/>
        <v>NA</v>
      </c>
      <c r="CO28" s="232" t="str">
        <f t="shared" si="5"/>
        <v>NA</v>
      </c>
      <c r="CP28" s="232" t="str">
        <f t="shared" si="5"/>
        <v>NA</v>
      </c>
      <c r="CQ28" s="252" t="s">
        <v>163</v>
      </c>
      <c r="CR28" s="232" t="str">
        <f t="shared" si="8"/>
        <v>NA</v>
      </c>
      <c r="CS28" s="232" t="str">
        <f t="shared" si="9"/>
        <v>NA</v>
      </c>
      <c r="CT28" s="232" t="str">
        <f t="shared" si="9"/>
        <v>NA</v>
      </c>
      <c r="CU28" s="232" t="str">
        <f t="shared" si="9"/>
        <v>NA</v>
      </c>
      <c r="CV28" s="232" t="str">
        <f t="shared" si="9"/>
        <v>NA</v>
      </c>
      <c r="CW28" s="232" t="str">
        <f t="shared" si="9"/>
        <v>NA</v>
      </c>
      <c r="CX28" s="232" t="str">
        <f t="shared" si="9"/>
        <v>NA</v>
      </c>
      <c r="CY28" s="232" t="str">
        <f t="shared" si="9"/>
        <v>NA</v>
      </c>
      <c r="CZ28" s="232" t="str">
        <f t="shared" si="9"/>
        <v>NA</v>
      </c>
      <c r="DA28" s="232" t="str">
        <f t="shared" si="9"/>
        <v>NA</v>
      </c>
    </row>
    <row r="29" spans="2:105" s="8" customFormat="1" ht="13.9" customHeight="1" thickBot="1">
      <c r="B29" s="386"/>
      <c r="C29" s="406"/>
      <c r="D29" s="407"/>
      <c r="E29" s="218" t="s">
        <v>164</v>
      </c>
      <c r="F29" s="218"/>
      <c r="G29" s="219"/>
      <c r="H29" s="25" t="s">
        <v>109</v>
      </c>
      <c r="I29" s="25" t="s">
        <v>109</v>
      </c>
      <c r="J29" s="25" t="s">
        <v>109</v>
      </c>
      <c r="K29" s="25" t="s">
        <v>109</v>
      </c>
      <c r="L29" s="25" t="s">
        <v>109</v>
      </c>
      <c r="M29" s="25" t="s">
        <v>109</v>
      </c>
      <c r="N29" s="25" t="s">
        <v>109</v>
      </c>
      <c r="O29" s="25" t="s">
        <v>109</v>
      </c>
      <c r="P29" s="25" t="s">
        <v>109</v>
      </c>
      <c r="Q29" s="25" t="s">
        <v>109</v>
      </c>
      <c r="R29" s="202" t="s">
        <v>109</v>
      </c>
      <c r="S29" s="1"/>
      <c r="T29" s="1"/>
      <c r="U29" s="1"/>
      <c r="V29" s="1"/>
      <c r="W29" s="1"/>
      <c r="X29" s="1"/>
      <c r="Y29" s="25" t="s">
        <v>109</v>
      </c>
      <c r="Z29" s="25" t="s">
        <v>109</v>
      </c>
      <c r="AA29" s="25" t="s">
        <v>109</v>
      </c>
      <c r="AB29" s="25" t="s">
        <v>109</v>
      </c>
      <c r="AC29" s="202" t="s">
        <v>109</v>
      </c>
      <c r="AD29" s="25" t="s">
        <v>109</v>
      </c>
      <c r="AE29" s="25" t="s">
        <v>109</v>
      </c>
      <c r="AF29" s="25" t="s">
        <v>109</v>
      </c>
      <c r="AG29" s="25" t="s">
        <v>109</v>
      </c>
      <c r="AH29" s="32" t="s">
        <v>109</v>
      </c>
      <c r="AK29" s="27" t="str">
        <f t="shared" ref="AK29:AO30" si="11">IFERROR(IF(I29="---","",IF(Y29="---","No Target Set",IF(BV29=BK29,"On Target",IF(BV29&gt;BK29,"Behind",IF(BV29&lt;BK29,"On Target"))))),"")</f>
        <v/>
      </c>
      <c r="AL29" s="27" t="str">
        <f t="shared" si="11"/>
        <v/>
      </c>
      <c r="AM29" s="27" t="str">
        <f t="shared" si="11"/>
        <v/>
      </c>
      <c r="AN29" s="27" t="str">
        <f t="shared" si="11"/>
        <v/>
      </c>
      <c r="AO29" s="27" t="str">
        <f t="shared" si="11"/>
        <v/>
      </c>
      <c r="AP29" s="27" t="str">
        <f t="shared" si="10"/>
        <v/>
      </c>
      <c r="AQ29" s="27" t="str">
        <f t="shared" si="10"/>
        <v/>
      </c>
      <c r="AR29" s="27" t="str">
        <f t="shared" si="10"/>
        <v/>
      </c>
      <c r="AS29" s="27" t="str">
        <f t="shared" si="10"/>
        <v/>
      </c>
      <c r="AT29" s="27" t="str">
        <f t="shared" si="10"/>
        <v/>
      </c>
      <c r="AU29" s="1"/>
      <c r="AV29" s="28"/>
      <c r="AW29" s="232" t="s">
        <v>165</v>
      </c>
      <c r="AX29" s="232" t="str">
        <f t="shared" si="1"/>
        <v>---</v>
      </c>
      <c r="AY29" s="232" t="e">
        <f>VALUE(IF(AX29="---","",VLOOKUP(AX29,List1678356[],2,FALSE)))</f>
        <v>#VALUE!</v>
      </c>
      <c r="AZ29" s="232" t="str">
        <f t="shared" si="2"/>
        <v>---</v>
      </c>
      <c r="BA29" s="232" t="e">
        <f>VALUE(IF(AZ29="---","",VLOOKUP(AZ29,List1678356[],2,FALSE)))</f>
        <v>#VALUE!</v>
      </c>
      <c r="BB29" s="232" t="str">
        <f t="shared" si="3"/>
        <v>---</v>
      </c>
      <c r="BC29" s="232" t="str">
        <f t="shared" si="4"/>
        <v>---</v>
      </c>
      <c r="BD29" s="1"/>
      <c r="BE29" s="1"/>
      <c r="BF29" s="1"/>
      <c r="BG29" s="1"/>
      <c r="BH29" s="1"/>
      <c r="BI29" s="232" t="s">
        <v>165</v>
      </c>
      <c r="BJ29" s="232" t="str">
        <f>IF(H29="---","",IF(H29="","",(VLOOKUP(H29,List1678356[],2,FALSE))))</f>
        <v/>
      </c>
      <c r="BK29" s="232" t="str">
        <f>IF(I29="---","",IF(I29="","",(VLOOKUP(I29,List1678356[],2,FALSE))))</f>
        <v/>
      </c>
      <c r="BL29" s="232" t="str">
        <f>IF(J29="---","",IF(J29="","",(VLOOKUP(J29,List1678356[],2,FALSE))))</f>
        <v/>
      </c>
      <c r="BM29" s="232" t="str">
        <f>IF(K29="---","",IF(K29="","",(VLOOKUP(K29,List1678356[],2,FALSE))))</f>
        <v/>
      </c>
      <c r="BN29" s="232" t="str">
        <f>IF(L29="---","",IF(L29="","",(VLOOKUP(L29,List1678356[],2,FALSE))))</f>
        <v/>
      </c>
      <c r="BO29" s="232" t="str">
        <f>IF(M29="---","",IF(M29="","",(VLOOKUP(M29,List1678356[],2,FALSE))))</f>
        <v/>
      </c>
      <c r="BP29" s="232" t="str">
        <f>IF(N29="---","",IF(N29="","",(VLOOKUP(N29,List1678356[],2,FALSE))))</f>
        <v/>
      </c>
      <c r="BQ29" s="232" t="str">
        <f>IF(O29="---","",IF(O29="","",(VLOOKUP(O29,List1678356[],2,FALSE))))</f>
        <v/>
      </c>
      <c r="BR29" s="232" t="str">
        <f>IF(P29="---","",IF(P29="","",(VLOOKUP(P29,List1678356[],2,FALSE))))</f>
        <v/>
      </c>
      <c r="BS29" s="232" t="str">
        <f>IF(Q29="---","",IF(Q29="","",(VLOOKUP(Q29,List1678356[],2,FALSE))))</f>
        <v/>
      </c>
      <c r="BT29" s="232" t="str">
        <f>IF(R29="---","",IF(R29="","",(VLOOKUP(R29,List1678356[],2,FALSE))))</f>
        <v/>
      </c>
      <c r="BU29" s="252" t="s">
        <v>165</v>
      </c>
      <c r="BV29" s="232" t="str">
        <f>IF(Y29="---","",IF(Y29="","",VLOOKUP(Y29,List1678356[],2,FALSE)))</f>
        <v/>
      </c>
      <c r="BW29" s="232" t="str">
        <f>IF(Z29="---","",IF(Z29="","",VLOOKUP(Z29,List1678356[],2,FALSE)))</f>
        <v/>
      </c>
      <c r="BX29" s="232" t="str">
        <f>IF(AA29="---","",IF(AA29="","",VLOOKUP(AA29,List1678356[],2,FALSE)))</f>
        <v/>
      </c>
      <c r="BY29" s="232" t="str">
        <f>IF(AB29="---","",IF(AB29="","",VLOOKUP(AB29,List1678356[],2,FALSE)))</f>
        <v/>
      </c>
      <c r="BZ29" s="232" t="str">
        <f>IF(AC29="---","",IF(AC29="","",VLOOKUP(AC29,List1678356[],2,FALSE)))</f>
        <v/>
      </c>
      <c r="CA29" s="232" t="str">
        <f>IF(AD29="---","",IF(AD29="","",VLOOKUP(AD29,List1678356[],2,FALSE)))</f>
        <v/>
      </c>
      <c r="CB29" s="232" t="str">
        <f>IF(AE29="---","",IF(AE29="","",VLOOKUP(AE29,List1678356[],2,FALSE)))</f>
        <v/>
      </c>
      <c r="CC29" s="232" t="str">
        <f>IF(AF29="---","",IF(AF29="","",VLOOKUP(AF29,List1678356[],2,FALSE)))</f>
        <v/>
      </c>
      <c r="CD29" s="232" t="str">
        <f>IF(AG29="---","",IF(AG29="","",VLOOKUP(AG29,List1678356[],2,FALSE)))</f>
        <v/>
      </c>
      <c r="CE29" s="232" t="str">
        <f>IF(AH29="---","",IF(AH29="","",VLOOKUP(AH29,List1678356[],2,FALSE)))</f>
        <v/>
      </c>
      <c r="CF29" s="252" t="s">
        <v>165</v>
      </c>
      <c r="CG29" s="232" t="str">
        <f t="shared" si="7"/>
        <v>NA</v>
      </c>
      <c r="CH29" s="232" t="str">
        <f t="shared" si="5"/>
        <v>NA</v>
      </c>
      <c r="CI29" s="232" t="str">
        <f t="shared" si="5"/>
        <v>NA</v>
      </c>
      <c r="CJ29" s="232" t="str">
        <f t="shared" si="5"/>
        <v>NA</v>
      </c>
      <c r="CK29" s="232" t="str">
        <f t="shared" si="5"/>
        <v>NA</v>
      </c>
      <c r="CL29" s="232" t="str">
        <f t="shared" si="5"/>
        <v>NA</v>
      </c>
      <c r="CM29" s="232" t="str">
        <f t="shared" si="5"/>
        <v>NA</v>
      </c>
      <c r="CN29" s="232" t="str">
        <f t="shared" si="5"/>
        <v>NA</v>
      </c>
      <c r="CO29" s="232" t="str">
        <f t="shared" si="5"/>
        <v>NA</v>
      </c>
      <c r="CP29" s="232" t="str">
        <f t="shared" si="5"/>
        <v>NA</v>
      </c>
      <c r="CQ29" s="252" t="s">
        <v>165</v>
      </c>
      <c r="CR29" s="232" t="str">
        <f t="shared" si="8"/>
        <v>NA</v>
      </c>
      <c r="CS29" s="232" t="str">
        <f t="shared" si="9"/>
        <v>NA</v>
      </c>
      <c r="CT29" s="232" t="str">
        <f t="shared" si="9"/>
        <v>NA</v>
      </c>
      <c r="CU29" s="232" t="str">
        <f t="shared" si="9"/>
        <v>NA</v>
      </c>
      <c r="CV29" s="232" t="str">
        <f t="shared" si="9"/>
        <v>NA</v>
      </c>
      <c r="CW29" s="232" t="str">
        <f t="shared" si="9"/>
        <v>NA</v>
      </c>
      <c r="CX29" s="232" t="str">
        <f t="shared" si="9"/>
        <v>NA</v>
      </c>
      <c r="CY29" s="232" t="str">
        <f t="shared" si="9"/>
        <v>NA</v>
      </c>
      <c r="CZ29" s="232" t="str">
        <f t="shared" si="9"/>
        <v>NA</v>
      </c>
      <c r="DA29" s="232" t="str">
        <f t="shared" si="9"/>
        <v>NA</v>
      </c>
    </row>
    <row r="30" spans="2:105" s="8" customFormat="1" ht="13.9" customHeight="1" thickBot="1">
      <c r="B30" s="387"/>
      <c r="C30" s="408"/>
      <c r="D30" s="409"/>
      <c r="E30" s="218" t="s">
        <v>273</v>
      </c>
      <c r="F30" s="218"/>
      <c r="G30" s="219"/>
      <c r="H30" s="203" t="s">
        <v>109</v>
      </c>
      <c r="I30" s="203" t="s">
        <v>109</v>
      </c>
      <c r="J30" s="203" t="s">
        <v>109</v>
      </c>
      <c r="K30" s="203" t="s">
        <v>109</v>
      </c>
      <c r="L30" s="36" t="s">
        <v>109</v>
      </c>
      <c r="M30" s="36" t="s">
        <v>109</v>
      </c>
      <c r="N30" s="36" t="s">
        <v>109</v>
      </c>
      <c r="O30" s="36" t="s">
        <v>109</v>
      </c>
      <c r="P30" s="36" t="s">
        <v>109</v>
      </c>
      <c r="Q30" s="36" t="s">
        <v>109</v>
      </c>
      <c r="R30" s="203" t="s">
        <v>109</v>
      </c>
      <c r="S30" s="1"/>
      <c r="T30" s="1"/>
      <c r="U30" s="1"/>
      <c r="V30" s="1"/>
      <c r="W30" s="1"/>
      <c r="X30" s="1"/>
      <c r="Y30" s="203" t="s">
        <v>109</v>
      </c>
      <c r="Z30" s="203" t="s">
        <v>109</v>
      </c>
      <c r="AA30" s="203" t="s">
        <v>109</v>
      </c>
      <c r="AB30" s="203" t="s">
        <v>109</v>
      </c>
      <c r="AC30" s="203" t="s">
        <v>109</v>
      </c>
      <c r="AD30" s="25" t="s">
        <v>109</v>
      </c>
      <c r="AE30" s="25" t="s">
        <v>109</v>
      </c>
      <c r="AF30" s="25" t="s">
        <v>109</v>
      </c>
      <c r="AG30" s="25" t="s">
        <v>109</v>
      </c>
      <c r="AH30" s="164" t="s">
        <v>109</v>
      </c>
      <c r="AK30" s="27" t="str">
        <f t="shared" si="11"/>
        <v/>
      </c>
      <c r="AL30" s="27" t="str">
        <f t="shared" si="11"/>
        <v/>
      </c>
      <c r="AM30" s="27" t="str">
        <f t="shared" si="11"/>
        <v/>
      </c>
      <c r="AN30" s="27" t="str">
        <f t="shared" si="11"/>
        <v/>
      </c>
      <c r="AO30" s="27" t="str">
        <f t="shared" si="11"/>
        <v/>
      </c>
      <c r="AP30" s="27" t="str">
        <f t="shared" si="10"/>
        <v/>
      </c>
      <c r="AQ30" s="27" t="str">
        <f t="shared" si="10"/>
        <v/>
      </c>
      <c r="AR30" s="27" t="str">
        <f t="shared" si="10"/>
        <v/>
      </c>
      <c r="AS30" s="27" t="str">
        <f t="shared" si="10"/>
        <v/>
      </c>
      <c r="AT30" s="27" t="str">
        <f t="shared" si="10"/>
        <v/>
      </c>
      <c r="AU30" s="1"/>
      <c r="AV30" s="28"/>
      <c r="AW30" s="232" t="s">
        <v>167</v>
      </c>
      <c r="AX30" s="232" t="str">
        <f t="shared" si="1"/>
        <v>---</v>
      </c>
      <c r="AY30" s="232" t="e">
        <f>VALUE(IF(AX30="---","",VLOOKUP(AX30,List1678356[],2,FALSE)))</f>
        <v>#VALUE!</v>
      </c>
      <c r="AZ30" s="232" t="str">
        <f t="shared" si="2"/>
        <v>---</v>
      </c>
      <c r="BA30" s="232" t="e">
        <f>VALUE(IF(AZ30="---","",VLOOKUP(AZ30,List1678356[],2,FALSE)))</f>
        <v>#VALUE!</v>
      </c>
      <c r="BB30" s="232" t="str">
        <f t="shared" si="3"/>
        <v>---</v>
      </c>
      <c r="BC30" s="232" t="str">
        <f t="shared" si="4"/>
        <v>---</v>
      </c>
      <c r="BD30" s="1"/>
      <c r="BE30" s="1"/>
      <c r="BF30" s="1"/>
      <c r="BG30" s="1"/>
      <c r="BH30" s="1"/>
      <c r="BI30" s="232" t="s">
        <v>167</v>
      </c>
      <c r="BJ30" s="232" t="str">
        <f>IF(H30="---","",IF(H30="","",(VLOOKUP(H30,List1678356[],2,FALSE))))</f>
        <v/>
      </c>
      <c r="BK30" s="232" t="str">
        <f>IF(I30="---","",IF(I30="","",(VLOOKUP(I30,List1678356[],2,FALSE))))</f>
        <v/>
      </c>
      <c r="BL30" s="232" t="str">
        <f>IF(J30="---","",IF(J30="","",(VLOOKUP(J30,List1678356[],2,FALSE))))</f>
        <v/>
      </c>
      <c r="BM30" s="232" t="str">
        <f>IF(K30="---","",IF(K30="","",(VLOOKUP(K30,List1678356[],2,FALSE))))</f>
        <v/>
      </c>
      <c r="BN30" s="232" t="str">
        <f>IF(L30="---","",IF(L30="","",(VLOOKUP(L30,List1678356[],2,FALSE))))</f>
        <v/>
      </c>
      <c r="BO30" s="232" t="str">
        <f>IF(M30="---","",IF(M30="","",(VLOOKUP(M30,List1678356[],2,FALSE))))</f>
        <v/>
      </c>
      <c r="BP30" s="232" t="str">
        <f>IF(N30="---","",IF(N30="","",(VLOOKUP(N30,List1678356[],2,FALSE))))</f>
        <v/>
      </c>
      <c r="BQ30" s="232" t="str">
        <f>IF(O30="---","",IF(O30="","",(VLOOKUP(O30,List1678356[],2,FALSE))))</f>
        <v/>
      </c>
      <c r="BR30" s="232" t="str">
        <f>IF(P30="---","",IF(P30="","",(VLOOKUP(P30,List1678356[],2,FALSE))))</f>
        <v/>
      </c>
      <c r="BS30" s="232" t="str">
        <f>IF(Q30="---","",IF(Q30="","",(VLOOKUP(Q30,List1678356[],2,FALSE))))</f>
        <v/>
      </c>
      <c r="BT30" s="232" t="str">
        <f>IF(R30="---","",IF(R30="","",(VLOOKUP(R30,List1678356[],2,FALSE))))</f>
        <v/>
      </c>
      <c r="BU30" s="252" t="s">
        <v>167</v>
      </c>
      <c r="BV30" s="232" t="str">
        <f>IF(Y30="---","",IF(Y30="","",VLOOKUP(Y30,List1678356[],2,FALSE)))</f>
        <v/>
      </c>
      <c r="BW30" s="232" t="str">
        <f>IF(Z30="---","",IF(Z30="","",VLOOKUP(Z30,List1678356[],2,FALSE)))</f>
        <v/>
      </c>
      <c r="BX30" s="232" t="str">
        <f>IF(AA30="---","",IF(AA30="","",VLOOKUP(AA30,List1678356[],2,FALSE)))</f>
        <v/>
      </c>
      <c r="BY30" s="232" t="str">
        <f>IF(AB30="---","",IF(AB30="","",VLOOKUP(AB30,List1678356[],2,FALSE)))</f>
        <v/>
      </c>
      <c r="BZ30" s="232" t="str">
        <f>IF(AC30="---","",IF(AC30="","",VLOOKUP(AC30,List1678356[],2,FALSE)))</f>
        <v/>
      </c>
      <c r="CA30" s="232" t="str">
        <f>IF(AD30="---","",IF(AD30="","",VLOOKUP(AD30,List1678356[],2,FALSE)))</f>
        <v/>
      </c>
      <c r="CB30" s="232" t="str">
        <f>IF(AE30="---","",IF(AE30="","",VLOOKUP(AE30,List1678356[],2,FALSE)))</f>
        <v/>
      </c>
      <c r="CC30" s="232" t="str">
        <f>IF(AF30="---","",IF(AF30="","",VLOOKUP(AF30,List1678356[],2,FALSE)))</f>
        <v/>
      </c>
      <c r="CD30" s="232" t="str">
        <f>IF(AG30="---","",IF(AG30="","",VLOOKUP(AG30,List1678356[],2,FALSE)))</f>
        <v/>
      </c>
      <c r="CE30" s="232" t="str">
        <f>IF(AH30="---","",IF(AH30="","",VLOOKUP(AH30,List1678356[],2,FALSE)))</f>
        <v/>
      </c>
      <c r="CF30" s="252" t="s">
        <v>167</v>
      </c>
      <c r="CG30" s="232" t="str">
        <f t="shared" si="7"/>
        <v>NA</v>
      </c>
      <c r="CH30" s="232" t="str">
        <f t="shared" si="5"/>
        <v>NA</v>
      </c>
      <c r="CI30" s="232" t="str">
        <f t="shared" si="5"/>
        <v>NA</v>
      </c>
      <c r="CJ30" s="232" t="str">
        <f t="shared" si="5"/>
        <v>NA</v>
      </c>
      <c r="CK30" s="232" t="str">
        <f t="shared" si="5"/>
        <v>NA</v>
      </c>
      <c r="CL30" s="232" t="str">
        <f t="shared" si="5"/>
        <v>NA</v>
      </c>
      <c r="CM30" s="232" t="str">
        <f t="shared" si="5"/>
        <v>NA</v>
      </c>
      <c r="CN30" s="232" t="str">
        <f t="shared" si="5"/>
        <v>NA</v>
      </c>
      <c r="CO30" s="232" t="str">
        <f t="shared" si="5"/>
        <v>NA</v>
      </c>
      <c r="CP30" s="232" t="str">
        <f t="shared" si="5"/>
        <v>NA</v>
      </c>
      <c r="CQ30" s="252" t="s">
        <v>167</v>
      </c>
      <c r="CR30" s="232" t="str">
        <f t="shared" si="9"/>
        <v>NA</v>
      </c>
      <c r="CS30" s="232" t="str">
        <f t="shared" si="9"/>
        <v>NA</v>
      </c>
      <c r="CT30" s="232" t="str">
        <f t="shared" si="9"/>
        <v>NA</v>
      </c>
      <c r="CU30" s="232" t="str">
        <f t="shared" si="9"/>
        <v>NA</v>
      </c>
      <c r="CV30" s="232" t="str">
        <f t="shared" si="9"/>
        <v>NA</v>
      </c>
      <c r="CW30" s="232" t="str">
        <f t="shared" si="9"/>
        <v>NA</v>
      </c>
      <c r="CX30" s="232" t="str">
        <f t="shared" si="9"/>
        <v>NA</v>
      </c>
      <c r="CY30" s="232" t="str">
        <f t="shared" si="9"/>
        <v>NA</v>
      </c>
      <c r="CZ30" s="232" t="str">
        <f t="shared" si="9"/>
        <v>NA</v>
      </c>
      <c r="DA30" s="232" t="str">
        <f t="shared" si="9"/>
        <v>NA</v>
      </c>
    </row>
    <row r="31" spans="2:105" s="8" customFormat="1" ht="13.9" customHeight="1" thickBot="1">
      <c r="B31" s="410" t="s">
        <v>168</v>
      </c>
      <c r="C31" s="411"/>
      <c r="D31" s="411"/>
      <c r="E31" s="411"/>
      <c r="F31" s="411"/>
      <c r="G31" s="412"/>
      <c r="H31" s="204" t="str">
        <f>IF(COUNTIF(Year0Range,BE5)+COUNTIF(Year0Range,BE4)+COUNTIF(Year0Range,"*60")&gt;0,COUNTIF(Year0Range,BE4),"")</f>
        <v/>
      </c>
      <c r="I31" s="204" t="str">
        <f>IF(COUNTIF(Year1Range,BE4)+COUNTIF(Year1Range,BE5)+COUNTIF(Year1Range,"*60")&gt;0,COUNTIF(Year1Range,BE4),"")</f>
        <v/>
      </c>
      <c r="J31" s="204" t="str">
        <f>IF(COUNTIF(Year2Range,BE4)+COUNTIF(Year2Range,BE5)+COUNTIF(Year2Range,"*60")&gt;0,COUNTIF(Year2Range,BE4),"")</f>
        <v/>
      </c>
      <c r="K31" s="204" t="str">
        <f>IF(COUNTIF(Year3Range,BE4)+COUNTIF(Year3Range,BE5)+COUNTIF(Year3Range,"*60")&gt;0,COUNTIF(Year3Range,BE4),"")</f>
        <v/>
      </c>
      <c r="L31" s="204" t="str">
        <f>IF(COUNTIF(Year4Range,BE4)+COUNTIF(Year4Range,BE5)+COUNTIF(Year4Range,"*60")&gt;0,COUNTIF(Year4Range,BE4),"")</f>
        <v/>
      </c>
      <c r="M31" s="204" t="str">
        <f>IF(COUNTIF(Year5Range,BE4)+COUNTIF(Year5Range,BE5)+COUNTIF(Year5Range,"*60")&gt;0,COUNTIF(Year5Range,BE4),"")</f>
        <v/>
      </c>
      <c r="N31" s="204" t="str">
        <f>IF(COUNTIF(Year6Range,BE4)+COUNTIF(Year6Range,BE5)+COUNTIF(Year6Range,"*60")&gt;0,COUNTIF(Year6Range,BE4),"")</f>
        <v/>
      </c>
      <c r="O31" s="204" t="str">
        <f>IF(COUNTIF(Year7Range,BE4)+COUNTIF(Year7Range,BE5)+COUNTIF(Year7Range,"*60")&gt;0,COUNTIF(Year7Range,BE4),"")</f>
        <v/>
      </c>
      <c r="P31" s="204" t="str">
        <f>IF(COUNTIF(Year8Range,BE4)+COUNTIF(Year8Range,BE5)+COUNTIF(Year8Range,"*60")&gt;0,COUNTIF(Year8Range,BE4),"")</f>
        <v/>
      </c>
      <c r="Q31" s="204" t="str">
        <f>IF(COUNTIF(Year9Range,BE4)+COUNTIF(Year9Range,BE5)+COUNTIF(Year9Range,"*60")&gt;0,COUNTIF(Year9Range,BE4),"")</f>
        <v/>
      </c>
      <c r="R31" s="204" t="str">
        <f>IF(COUNTIF(Year10Range,BE4)+COUNTIF(Year10Range,BE5)+COUNTIF(Year10Range,"*60")&gt;0,COUNTIF(Year10Range,BE4),"")</f>
        <v/>
      </c>
      <c r="S31" s="1"/>
      <c r="T31" s="1"/>
      <c r="U31" s="1"/>
      <c r="V31" s="1"/>
      <c r="W31" s="1"/>
      <c r="X31" s="1"/>
      <c r="Y31" s="204" t="str">
        <f>IF(COUNTIF(Year1Expected,BE5)+COUNTIF(Year1Expected,BE4)+COUNTIF(Year1Expected,"*60")&gt;0,COUNTIF(Year1Expected,$BE$4),"")</f>
        <v/>
      </c>
      <c r="Z31" s="204" t="str">
        <f>IF(COUNTIF(Year2Expected,$BE$5)+COUNTIF(Year2Expected,$BE$4)+COUNTIF(Year2Expected,"*60")&gt;0,COUNTIF(Year2Expected,$BE$4),"")</f>
        <v/>
      </c>
      <c r="AA31" s="204" t="str">
        <f>IF(COUNTIF(Year3Expected,BE5)+COUNTIF(Year3Expected,BE4)+COUNTIF(Year3Expected,"*60")&gt;0,COUNTIF(Year3Expected,$BE$4),"")</f>
        <v/>
      </c>
      <c r="AB31" s="204" t="str">
        <f>IF(COUNTIF(Year4Expected,BE5)+COUNTIF(Year4Expected,BE4)+COUNTIF(Year4Expected,"*60")&gt;0,COUNTIF(Year4Expected,$BE$4),"")</f>
        <v/>
      </c>
      <c r="AC31" s="204" t="str">
        <f>IF(COUNTIF(Year5Expected,BE5)+COUNTIF(Year5Expected,BE4)+COUNTIF(Year5Expected,"*60")&gt;0,COUNTIF(Year5Expected,$BE$4),"")</f>
        <v/>
      </c>
      <c r="AD31" s="204" t="str">
        <f>IF(COUNTIF(Year6Expected,BE5)+COUNTIF(Year6Expected,BE4)+COUNTIF(Year6Expected,"*60")&gt;0,COUNTIF(Year6Expected,$BE$4),"")</f>
        <v/>
      </c>
      <c r="AE31" s="204" t="str">
        <f>IF(COUNTIF(Year7Expected,BE5)+COUNTIF(Year7Expected,BE4)+COUNTIF(Year7Expected,"*60")&gt;0,COUNTIF(Year7Expected,$BE$4),"")</f>
        <v/>
      </c>
      <c r="AF31" s="204" t="str">
        <f>IF(COUNTIF(Year8Expected,BE5)+COUNTIF(Year8Expected,BE4)+COUNTIF(Year8Expected,"*60")&gt;0,COUNTIF(Year8Expected,$BE$4),"")</f>
        <v/>
      </c>
      <c r="AG31" s="204" t="str">
        <f>IF(COUNTIF(Year9Expected,BE5)+COUNTIF(Year9Expected,BE4)+COUNTIF(Year9Expected,"*60")&gt;0,COUNTIF(Year9Expected,$BE$4),"")</f>
        <v/>
      </c>
      <c r="AH31" s="204" t="str">
        <f>IF(COUNTIF(Year10Expected,BE5)+COUNTIF(Year10Expected,BE4)+COUNTIF(Year10Expected,"*60")&gt;0,COUNTIF(Year10Expected,$BE$4),"")</f>
        <v/>
      </c>
      <c r="AK31" s="1"/>
      <c r="AL31" s="1"/>
      <c r="AM31" s="1"/>
      <c r="AN31" s="1"/>
      <c r="AO31" s="1"/>
      <c r="AP31" s="1"/>
      <c r="AQ31" s="1"/>
      <c r="AR31" s="1"/>
      <c r="AS31" s="1"/>
      <c r="AT31" s="1"/>
      <c r="AU31" s="1"/>
      <c r="AV31" s="1"/>
      <c r="AW31" s="1"/>
      <c r="AX31" s="1" t="e">
        <f>LOOKUP(2,1/(H34:R34&lt;&gt;""),H$2:R$2)</f>
        <v>#N/A</v>
      </c>
      <c r="AY31" s="1"/>
      <c r="AZ31" s="1" t="e">
        <f>AX31</f>
        <v>#N/A</v>
      </c>
      <c r="BA31" s="1"/>
      <c r="BB31" s="1"/>
      <c r="BC31" s="1"/>
      <c r="BD31" s="1"/>
      <c r="BE31" s="1"/>
      <c r="BF31" s="1"/>
      <c r="BG31" s="1"/>
      <c r="BH31" s="1"/>
      <c r="BI31" s="233" t="s">
        <v>169</v>
      </c>
      <c r="BJ31" s="234">
        <f t="shared" ref="BJ31:BT31" si="12">COUNTIF(BJ3:BJ30,1)</f>
        <v>0</v>
      </c>
      <c r="BK31" s="234">
        <f t="shared" si="12"/>
        <v>0</v>
      </c>
      <c r="BL31" s="234">
        <f t="shared" si="12"/>
        <v>0</v>
      </c>
      <c r="BM31" s="234">
        <f t="shared" si="12"/>
        <v>0</v>
      </c>
      <c r="BN31" s="234">
        <f t="shared" si="12"/>
        <v>0</v>
      </c>
      <c r="BO31" s="234">
        <f t="shared" si="12"/>
        <v>0</v>
      </c>
      <c r="BP31" s="234">
        <f t="shared" si="12"/>
        <v>0</v>
      </c>
      <c r="BQ31" s="234">
        <f t="shared" si="12"/>
        <v>0</v>
      </c>
      <c r="BR31" s="234">
        <f t="shared" si="12"/>
        <v>0</v>
      </c>
      <c r="BS31" s="234">
        <f t="shared" si="12"/>
        <v>0</v>
      </c>
      <c r="BT31" s="234">
        <f t="shared" si="12"/>
        <v>0</v>
      </c>
      <c r="BU31" s="233" t="s">
        <v>169</v>
      </c>
      <c r="BV31" s="235">
        <f t="shared" ref="BV31:CE31" si="13">COUNTIF(BV3:BV30,1)</f>
        <v>0</v>
      </c>
      <c r="BW31" s="235">
        <f t="shared" si="13"/>
        <v>0</v>
      </c>
      <c r="BX31" s="235">
        <f t="shared" si="13"/>
        <v>0</v>
      </c>
      <c r="BY31" s="235">
        <f t="shared" si="13"/>
        <v>0</v>
      </c>
      <c r="BZ31" s="235">
        <f t="shared" si="13"/>
        <v>0</v>
      </c>
      <c r="CA31" s="235">
        <f t="shared" si="13"/>
        <v>0</v>
      </c>
      <c r="CB31" s="235">
        <f t="shared" si="13"/>
        <v>0</v>
      </c>
      <c r="CC31" s="235">
        <f t="shared" si="13"/>
        <v>0</v>
      </c>
      <c r="CD31" s="235">
        <f t="shared" si="13"/>
        <v>0</v>
      </c>
      <c r="CE31" s="235">
        <f t="shared" si="13"/>
        <v>0</v>
      </c>
      <c r="CF31" s="244" t="s">
        <v>274</v>
      </c>
      <c r="CG31" s="30">
        <f>COUNTIF(CG3:CG30,1.1)+COUNTIF(CG3:CG30,1)</f>
        <v>0</v>
      </c>
      <c r="CH31" s="30">
        <f>COUNTIF(CH3:CH30,1.1)+COUNTIF(CH3:CH30,1)</f>
        <v>0</v>
      </c>
      <c r="CI31" s="30">
        <f t="shared" ref="CI31:CP31" si="14">COUNTIF(CI3:CI30,1.1)+COUNTIF(CI3:CI30,1)</f>
        <v>0</v>
      </c>
      <c r="CJ31" s="30">
        <f t="shared" si="14"/>
        <v>0</v>
      </c>
      <c r="CK31" s="30">
        <f t="shared" si="14"/>
        <v>0</v>
      </c>
      <c r="CL31" s="30">
        <f t="shared" si="14"/>
        <v>0</v>
      </c>
      <c r="CM31" s="30">
        <f t="shared" si="14"/>
        <v>0</v>
      </c>
      <c r="CN31" s="30">
        <f t="shared" si="14"/>
        <v>0</v>
      </c>
      <c r="CO31" s="30">
        <f t="shared" si="14"/>
        <v>0</v>
      </c>
      <c r="CP31" s="30">
        <f t="shared" si="14"/>
        <v>0</v>
      </c>
      <c r="CQ31" s="236" t="s">
        <v>275</v>
      </c>
      <c r="CR31" s="237">
        <f>COUNTIF(CR3:CR30,"Achieved")</f>
        <v>0</v>
      </c>
      <c r="CS31" s="237">
        <f t="shared" ref="CS31:DA31" si="15">COUNTIF(CS3:CS30,"Achieved")</f>
        <v>0</v>
      </c>
      <c r="CT31" s="237">
        <f t="shared" si="15"/>
        <v>0</v>
      </c>
      <c r="CU31" s="237">
        <f t="shared" si="15"/>
        <v>0</v>
      </c>
      <c r="CV31" s="237">
        <f t="shared" si="15"/>
        <v>0</v>
      </c>
      <c r="CW31" s="237">
        <f t="shared" si="15"/>
        <v>0</v>
      </c>
      <c r="CX31" s="237">
        <f t="shared" si="15"/>
        <v>0</v>
      </c>
      <c r="CY31" s="237">
        <f>COUNTIF(CY3:CY30,"Achieved")</f>
        <v>0</v>
      </c>
      <c r="CZ31" s="237">
        <f t="shared" si="15"/>
        <v>0</v>
      </c>
      <c r="DA31" s="237">
        <f t="shared" si="15"/>
        <v>0</v>
      </c>
    </row>
    <row r="32" spans="2:105" s="8" customFormat="1" ht="13.9" customHeight="1" thickBot="1">
      <c r="B32" s="410" t="s">
        <v>170</v>
      </c>
      <c r="C32" s="411"/>
      <c r="D32" s="411"/>
      <c r="E32" s="411"/>
      <c r="F32" s="411"/>
      <c r="G32" s="412"/>
      <c r="H32" s="204" t="str">
        <f>IF(COUNTIF(Year0Range,BE5)+COUNTIF(Year0Range,BE4)+COUNTIF(Year0Range,"*60")&gt;0,COUNTIF(Year0Range,BE5),"")</f>
        <v/>
      </c>
      <c r="I32" s="205" t="str">
        <f>IF(COUNTIF(Year1Range,BE4)+COUNTIF(Year1Range,BE5)+COUNTIF(Year1Range,"*60")&gt;0,COUNTIF(Year1Range,BE5),"")</f>
        <v/>
      </c>
      <c r="J32" s="205" t="str">
        <f>IF(COUNTIF(Year2Range,BE5)+COUNTIF(Year2Range,BE4)+COUNTIF(Year2Range,"*60")&gt;0,COUNTIF(Year2Range,BE5),"")</f>
        <v/>
      </c>
      <c r="K32" s="205" t="str">
        <f>IF(COUNTIF(Year3Range,BE4)+COUNTIF(Year3Range,BE5)+COUNTIF(Year3Range,"*60")&gt;0,COUNTIF(Year3Range,BE5),"")</f>
        <v/>
      </c>
      <c r="L32" s="205" t="str">
        <f>IF(COUNTIF(Year4Range,BE4)+COUNTIF(Year4Range,BE5)+COUNTIF(Year4Range,"*60")&gt;0,COUNTIF(Year4Range,BE5),"")</f>
        <v/>
      </c>
      <c r="M32" s="205" t="str">
        <f>IF(COUNTIF(Year5Range,BE5)+COUNTIF(Year5Range,BE4)+COUNTIF(Year5Range,"*60")&gt;0,COUNTIF(Year5Range,BE5),"")</f>
        <v/>
      </c>
      <c r="N32" s="205" t="str">
        <f>IF(COUNTIF(Year6Range,BE4)+COUNTIF(Year6Range,BE5)+COUNTIF(Year6Range,"*60")&gt;0,COUNTIF(Year6Range,BE5),"")</f>
        <v/>
      </c>
      <c r="O32" s="205" t="str">
        <f>IF(COUNTIF(Year7Range,BE4)+COUNTIF(Year7Range,BE5)+COUNTIF(Year7Range,"*60")&gt;0,COUNTIF(Year7Range,BE5),"")</f>
        <v/>
      </c>
      <c r="P32" s="205" t="str">
        <f>IF(COUNTIF(Year8Range,BE4)+COUNTIF(Year8Range,BE5)+COUNTIF(Year8Range,"*60")&gt;0,COUNTIF(Year8Range,BE5),"")</f>
        <v/>
      </c>
      <c r="Q32" s="205" t="str">
        <f>IF(COUNTIF(Year9Range,BE4)+COUNTIF(Year9Range,BE5)+COUNTIF(Year9Range,"*60")&gt;0,COUNTIF(Year9Range,BE5),"")</f>
        <v/>
      </c>
      <c r="R32" s="205" t="str">
        <f>IF(COUNTIF(Year10Range,BE5)+COUNTIF(Year10Range,BE5)+COUNTIF(Year10Range,"*60")&gt;0,COUNTIF(Year10Range,BE5),"")</f>
        <v/>
      </c>
      <c r="S32" s="1"/>
      <c r="T32" s="1"/>
      <c r="U32" s="1"/>
      <c r="V32" s="1"/>
      <c r="W32" s="1"/>
      <c r="X32" s="1"/>
      <c r="Y32" s="204" t="str">
        <f>IF(COUNTIF(Year1Expected,BE5)+COUNTIF(Year1Expected,BE4)+COUNTIF(Year1Expected,"*60")&gt;0,COUNTIF(Year1Expected,$BE$5),"")</f>
        <v/>
      </c>
      <c r="Z32" s="204" t="str">
        <f>IF(COUNTIF(Year2Expected,$BE$5)+COUNTIF(Year2Expected,$BE$4)+COUNTIF(Year2Expected,"*60")&gt;0,COUNTIF(Year2Expected,$BE$5),"")</f>
        <v/>
      </c>
      <c r="AA32" s="204" t="str">
        <f>IF(COUNTIF(Year3Expected,BE5)+COUNTIF(Year3Expected,BE4)+COUNTIF(Year3Expected,"*60")&gt;0,COUNTIF(Year3Expected,$BE$5),"")</f>
        <v/>
      </c>
      <c r="AB32" s="204" t="str">
        <f>IF(COUNTIF(Year4Expected,BE5)+COUNTIF(Year4Expected,BE4)+COUNTIF(Year4Expected,"*60")&gt;0,COUNTIF(Year4Expected,$BE$5),"")</f>
        <v/>
      </c>
      <c r="AC32" s="204" t="str">
        <f>IF(COUNTIF(Year5Expected,BE5)+COUNTIF(Year5Expected,BE4)+COUNTIF(Year5Expected,"*60")&gt;0,COUNTIF(Year5Expected,$BE$5),"")</f>
        <v/>
      </c>
      <c r="AD32" s="204" t="str">
        <f>IF(COUNTIF(Year6Expected,BE5)+COUNTIF(Year6Expected,BE4)+COUNTIF(Year6Expected,"*60")&gt;0,COUNTIF(Year6Expected,$BE$5),"")</f>
        <v/>
      </c>
      <c r="AE32" s="204" t="str">
        <f>IF(COUNTIF(Year7Expected,BE5)+COUNTIF(Year7Expected,BE4)+COUNTIF(Year7Expected,"*60")&gt;0,COUNTIF(Year7Expected,$BE$5),"")</f>
        <v/>
      </c>
      <c r="AF32" s="204" t="str">
        <f>IF(COUNTIF(Year8Expected,BE5)+COUNTIF(Year8Expected,BE4)+COUNTIF(Year8Expected,"*60")&gt;0,COUNTIF(Year8Expected,$BE$5),"")</f>
        <v/>
      </c>
      <c r="AG32" s="204" t="str">
        <f>IF(COUNTIF(Year9Expected,BE5)+COUNTIF(Year9Expected,BE4)+COUNTIF(Year9Expected,"*60")&gt;0,COUNTIF(Year9Expected,$BE$5),"")</f>
        <v/>
      </c>
      <c r="AH32" s="204" t="str">
        <f>IF(COUNTIF(Year10Expected,BE5)+COUNTIF(Year10Expected,BE4)+COUNTIF(Year10Expected,"*60")&gt;0,COUNTIF(Year10Expected,$BE$5),"")</f>
        <v/>
      </c>
      <c r="AK32" s="1"/>
      <c r="AL32" s="1"/>
      <c r="AM32" s="1"/>
      <c r="AN32" s="1"/>
      <c r="AO32" s="1"/>
      <c r="AP32" s="1"/>
      <c r="AQ32" s="1"/>
      <c r="AR32" s="1"/>
      <c r="AS32" s="1"/>
      <c r="AT32" s="1"/>
      <c r="AU32" s="1"/>
      <c r="AV32" s="1"/>
      <c r="AW32" s="1"/>
      <c r="AX32" s="1"/>
      <c r="AY32" s="1"/>
      <c r="AZ32" s="1"/>
      <c r="BA32" s="1"/>
      <c r="BB32" s="1"/>
      <c r="BC32" s="1"/>
      <c r="BD32" s="1"/>
      <c r="BE32" s="1"/>
      <c r="BF32" s="1"/>
      <c r="BG32" s="1"/>
      <c r="BH32" s="1"/>
      <c r="BI32" s="233" t="s">
        <v>171</v>
      </c>
      <c r="BJ32" s="234">
        <f t="shared" ref="BJ32:BT32" si="16">COUNTIF(BJ3:BJ30,0.5)</f>
        <v>0</v>
      </c>
      <c r="BK32" s="234">
        <f t="shared" si="16"/>
        <v>0</v>
      </c>
      <c r="BL32" s="234">
        <f t="shared" si="16"/>
        <v>0</v>
      </c>
      <c r="BM32" s="234">
        <f t="shared" si="16"/>
        <v>0</v>
      </c>
      <c r="BN32" s="234">
        <f t="shared" si="16"/>
        <v>0</v>
      </c>
      <c r="BO32" s="234">
        <f t="shared" si="16"/>
        <v>0</v>
      </c>
      <c r="BP32" s="234">
        <f t="shared" si="16"/>
        <v>0</v>
      </c>
      <c r="BQ32" s="234">
        <f t="shared" si="16"/>
        <v>0</v>
      </c>
      <c r="BR32" s="234">
        <f t="shared" si="16"/>
        <v>0</v>
      </c>
      <c r="BS32" s="234">
        <f t="shared" si="16"/>
        <v>0</v>
      </c>
      <c r="BT32" s="234">
        <f t="shared" si="16"/>
        <v>0</v>
      </c>
      <c r="BU32" s="233" t="s">
        <v>171</v>
      </c>
      <c r="BV32" s="235">
        <f t="shared" ref="BV32:CE32" si="17">COUNTIF(BV3:BV30,0.5)</f>
        <v>0</v>
      </c>
      <c r="BW32" s="235">
        <f t="shared" si="17"/>
        <v>0</v>
      </c>
      <c r="BX32" s="235">
        <f t="shared" si="17"/>
        <v>0</v>
      </c>
      <c r="BY32" s="235">
        <f t="shared" si="17"/>
        <v>0</v>
      </c>
      <c r="BZ32" s="235">
        <f t="shared" si="17"/>
        <v>0</v>
      </c>
      <c r="CA32" s="235">
        <f t="shared" si="17"/>
        <v>0</v>
      </c>
      <c r="CB32" s="235">
        <f t="shared" si="17"/>
        <v>0</v>
      </c>
      <c r="CC32" s="235">
        <f t="shared" si="17"/>
        <v>0</v>
      </c>
      <c r="CD32" s="235">
        <f t="shared" si="17"/>
        <v>0</v>
      </c>
      <c r="CE32" s="235">
        <f t="shared" si="17"/>
        <v>0</v>
      </c>
      <c r="CF32" s="244" t="s">
        <v>276</v>
      </c>
      <c r="CG32" s="30" t="str" cm="1">
        <f t="array" ref="CG32">_xlfn.TEXTJOIN(", ", TRUE, IF((CG3:CG30=1.1) + (CG3:CG30=1), $CF$3:$CF$30, ""))</f>
        <v/>
      </c>
      <c r="CH32" s="30" t="str" cm="1">
        <f t="array" ref="CH32">_xlfn.TEXTJOIN(", ", TRUE, IF((CH3:CH30=1.1) + (CH3:CH30=1), $CF$3:$CF$30, ""))</f>
        <v/>
      </c>
      <c r="CI32" s="30" t="str" cm="1">
        <f t="array" ref="CI32">_xlfn.TEXTJOIN(", ", TRUE, IF((CI3:CI30=1.1) + (CI3:CI30=1), $CF$3:$CF$30, ""))</f>
        <v/>
      </c>
      <c r="CJ32" s="30" t="str" cm="1">
        <f t="array" ref="CJ32">_xlfn.TEXTJOIN(", ", TRUE, IF((CJ3:CJ30=1.1) + (CJ3:CJ30=1), $CF$3:$CF$30, ""))</f>
        <v/>
      </c>
      <c r="CK32" s="30" t="str" cm="1">
        <f t="array" ref="CK32">_xlfn.TEXTJOIN(", ", TRUE, IF((CK3:CK30=1.1) + (CK3:CK30=1), $CF$3:$CF$30, ""))</f>
        <v/>
      </c>
      <c r="CL32" s="30" t="str" cm="1">
        <f t="array" ref="CL32">_xlfn.TEXTJOIN(", ", TRUE, IF((CL3:CL30=1.1) + (CL3:CL30=1), $CF$3:$CF$30, ""))</f>
        <v/>
      </c>
      <c r="CM32" s="30" t="str" cm="1">
        <f t="array" ref="CM32">_xlfn.TEXTJOIN(", ", TRUE, IF((CM3:CM30=1.1) + (CM3:CM30=1), $CF$3:$CF$30, ""))</f>
        <v/>
      </c>
      <c r="CN32" s="30" t="str" cm="1">
        <f t="array" ref="CN32">_xlfn.TEXTJOIN(", ", TRUE, IF((CN3:CN30=1.1) + (CN3:CN30=1), $CF$3:$CF$30, ""))</f>
        <v/>
      </c>
      <c r="CO32" s="30" t="str" cm="1">
        <f t="array" ref="CO32">_xlfn.TEXTJOIN(", ", TRUE, IF((CO3:CO30=1.1) + (CO3:CO30=1), $CF$3:$CF$30, ""))</f>
        <v/>
      </c>
      <c r="CP32" s="30" t="str" cm="1">
        <f t="array" ref="CP32">_xlfn.TEXTJOIN(", ", TRUE, IF((CP3:CP30=1.1) + (CP3:CP30=1), $CF$3:$CF$30, ""))</f>
        <v/>
      </c>
      <c r="CQ32" s="236" t="s">
        <v>277</v>
      </c>
      <c r="CR32" s="237">
        <f>COUNTIF(CR3:CR30,"Not Achieved")</f>
        <v>0</v>
      </c>
      <c r="CS32" s="237">
        <f t="shared" ref="CS32:DA32" si="18">COUNTIF(CS3:CS30,"Not Achieved")</f>
        <v>0</v>
      </c>
      <c r="CT32" s="237">
        <f t="shared" si="18"/>
        <v>0</v>
      </c>
      <c r="CU32" s="237">
        <f t="shared" si="18"/>
        <v>0</v>
      </c>
      <c r="CV32" s="237">
        <f t="shared" si="18"/>
        <v>0</v>
      </c>
      <c r="CW32" s="237">
        <f t="shared" si="18"/>
        <v>0</v>
      </c>
      <c r="CX32" s="237">
        <f>COUNTIF(CX3:CX30,"Not Achieved")</f>
        <v>0</v>
      </c>
      <c r="CY32" s="237">
        <f t="shared" si="18"/>
        <v>0</v>
      </c>
      <c r="CZ32" s="237">
        <f t="shared" si="18"/>
        <v>0</v>
      </c>
      <c r="DA32" s="237">
        <f t="shared" si="18"/>
        <v>0</v>
      </c>
    </row>
    <row r="33" spans="2:105" ht="13.9" customHeight="1" thickBot="1">
      <c r="B33" s="410" t="s">
        <v>172</v>
      </c>
      <c r="C33" s="411"/>
      <c r="D33" s="411"/>
      <c r="E33" s="411"/>
      <c r="F33" s="411"/>
      <c r="G33" s="412"/>
      <c r="H33" s="204" t="str">
        <f>IF(COUNTIF(Year0Range,BE5)+COUNTIF(Year0Range,BE4)+COUNTIF(Year0Range,"*60")&gt;0,COUNTIF(Year0Range,"*60"),"")</f>
        <v/>
      </c>
      <c r="I33" s="205" t="str">
        <f>IF(COUNTIF(Year1Range,BE4)+COUNTIF(Year1Range,BE5)+COUNTIF(Year1Range,"*60")&gt;0,COUNTIF(Year1Range,"*60"),"")</f>
        <v/>
      </c>
      <c r="J33" s="205" t="str">
        <f>IF(COUNTIF(Year2Range,BE5)+COUNTIF(Year2Range,BE4)+COUNTIF(Year2Range,"*60")&gt;0,COUNTIF(Year2Range,"*60"),"")</f>
        <v/>
      </c>
      <c r="K33" s="205" t="str">
        <f>IF(COUNTIF(Year3Range,BE4)+COUNTIF(Year3Range,BE5)+COUNTIF(Year3Range,"*60")&gt;0,COUNTIF(Year3Range,"*60"),"")</f>
        <v/>
      </c>
      <c r="L33" s="205" t="str">
        <f>IF(COUNTIF(Year4Range,BE4)+COUNTIF(Year4Range,BE5)+COUNTIF(Year4Range,"*60")&gt;0,COUNTIF(Year4Range,"*60"),"")</f>
        <v/>
      </c>
      <c r="M33" s="205" t="str">
        <f>IF(COUNTIF(Year5Range,BE4)+COUNTIF(Year5Range,BE5)+COUNTIF(Year5Range,"*60")&gt;0,COUNTIF(Year5Range,"*60"),"")</f>
        <v/>
      </c>
      <c r="N33" s="205" t="str">
        <f>IF(COUNTIF(Year6Range,BE4)+COUNTIF(Year6Range,BE5)+COUNTIF(Year6Range,"*60")&gt;0,COUNTIF(Year6Range,"*60"),"")</f>
        <v/>
      </c>
      <c r="O33" s="205" t="str">
        <f>IF(COUNTIF(Year7Range,BE4)+COUNTIF(Year7Range,BE5)+COUNTIF(Year7Range,"*60")&gt;0,COUNTIF(Year7Range,"*60"),"")</f>
        <v/>
      </c>
      <c r="P33" s="205" t="str">
        <f>IF(COUNTIF(Year8Range,BE4)+COUNTIF(Year8Range,BE5)+COUNTIF(Year8Range,"*60")&gt;0,COUNTIF(Year8Range,"*60"),"")</f>
        <v/>
      </c>
      <c r="Q33" s="205" t="str">
        <f>IF(COUNTIF(Year9Range,BE4)+COUNTIF(Year9Range,BE5)+COUNTIF(Year9Range,"*60")&gt;0,COUNTIF(Year9Range,"*60"),"")</f>
        <v/>
      </c>
      <c r="R33" s="205" t="str">
        <f>IF(COUNTIF(Year10Range,BN4)+COUNTIF(Year10Range,BE5)+COUNTIF(Year10Range,"*60")&gt;0,COUNTIF(Year10Range,"*60"),"")</f>
        <v/>
      </c>
      <c r="Y33" s="204" t="str">
        <f>IF(COUNTIF(Year1Expected,BE5)+COUNTIF(Year1Expected,BE4)+COUNTIF(Year1Expected,"*60")&gt;0,COUNTIF(Year1Expected,"*60"),"")</f>
        <v/>
      </c>
      <c r="Z33" s="204" t="str">
        <f>IF(COUNTIF(Year2Expected,$BE$5)+COUNTIF(Year2Expected,$BE$4)+COUNTIF(Year2Expected,"*60")&gt;0,COUNTIF(Year2Expected,"*60"),"")</f>
        <v/>
      </c>
      <c r="AA33" s="204" t="str">
        <f>IF(COUNTIF(Year3Expected,BE5)+COUNTIF(Year3Expected,BE4)+COUNTIF(Year3Expected,"*60")&gt;0,COUNTIF(Year3Expected,"*60"),"")</f>
        <v/>
      </c>
      <c r="AB33" s="204" t="str">
        <f>IF(COUNTIF(Year4Expected,BE5)+COUNTIF(Year4Expected,BE4)+COUNTIF(Year4Expected,"*60")&gt;0,COUNTIF(Year4Expected,"*60"),"")</f>
        <v/>
      </c>
      <c r="AC33" s="204" t="str">
        <f>IF(COUNTIF(Year5Expected,BE5)+COUNTIF(Year5Expected,BE4)+COUNTIF(Year5Expected,"*60")&gt;0,COUNTIF(Year5Expected,"*60"),"")</f>
        <v/>
      </c>
      <c r="AD33" s="204" t="str">
        <f>IF(COUNTIF(Year6Expected,BE5)+COUNTIF(Year6Expected,BE4)+COUNTIF(Year6Expected,"*60")&gt;0,COUNTIF(Year6Expected,"*60"),"")</f>
        <v/>
      </c>
      <c r="AE33" s="204" t="str">
        <f>IF(COUNTIF(Year7Expected,BE5)+COUNTIF(Year7Expected,BE4)+COUNTIF(Year7Expected,"*60")&gt;0,COUNTIF(Year7Expected,"*60"),"")</f>
        <v/>
      </c>
      <c r="AF33" s="204" t="str">
        <f>IF(COUNTIF(Year8Expected,BE5)+COUNTIF(Year8Expected,BE4)+COUNTIF(Year8Expected,"*60")&gt;0,COUNTIF(Year8Expected,"*60"),"")</f>
        <v/>
      </c>
      <c r="AG33" s="204" t="str">
        <f>IF(COUNTIF(Year9Expected,BE5)+COUNTIF(Year9Expected,BE4)+COUNTIF(Year9Expected,"*60")&gt;0,COUNTIF(Year9Expected,"*60"),"")</f>
        <v/>
      </c>
      <c r="AH33" s="204" t="str">
        <f>IF(COUNTIF(Year10Expected,BE5)+COUNTIF(Year10Expected,BE4)+COUNTIF(Year10Expected,"*60")&gt;0,COUNTIF(Year10Expected,"*60"),"")</f>
        <v/>
      </c>
      <c r="BI33" s="233" t="s">
        <v>173</v>
      </c>
      <c r="BJ33" s="234">
        <f t="shared" ref="BJ33:BT33" si="19">COUNTIF(BJ3:BJ30,0)</f>
        <v>0</v>
      </c>
      <c r="BK33" s="234">
        <f t="shared" si="19"/>
        <v>0</v>
      </c>
      <c r="BL33" s="234">
        <f t="shared" si="19"/>
        <v>0</v>
      </c>
      <c r="BM33" s="234">
        <f t="shared" si="19"/>
        <v>0</v>
      </c>
      <c r="BN33" s="234">
        <f t="shared" si="19"/>
        <v>0</v>
      </c>
      <c r="BO33" s="234">
        <f t="shared" si="19"/>
        <v>0</v>
      </c>
      <c r="BP33" s="234">
        <f t="shared" si="19"/>
        <v>0</v>
      </c>
      <c r="BQ33" s="234">
        <f t="shared" si="19"/>
        <v>0</v>
      </c>
      <c r="BR33" s="234">
        <f t="shared" si="19"/>
        <v>0</v>
      </c>
      <c r="BS33" s="234">
        <f t="shared" si="19"/>
        <v>0</v>
      </c>
      <c r="BT33" s="234">
        <f t="shared" si="19"/>
        <v>0</v>
      </c>
      <c r="BU33" s="233" t="s">
        <v>173</v>
      </c>
      <c r="BV33" s="235">
        <f t="shared" ref="BV33:CE33" si="20">COUNTIF(BV3:BV30,0)</f>
        <v>0</v>
      </c>
      <c r="BW33" s="235">
        <f t="shared" si="20"/>
        <v>0</v>
      </c>
      <c r="BX33" s="235">
        <f t="shared" si="20"/>
        <v>0</v>
      </c>
      <c r="BY33" s="235">
        <f t="shared" si="20"/>
        <v>0</v>
      </c>
      <c r="BZ33" s="235">
        <f t="shared" si="20"/>
        <v>0</v>
      </c>
      <c r="CA33" s="235">
        <f t="shared" si="20"/>
        <v>0</v>
      </c>
      <c r="CB33" s="235">
        <f t="shared" si="20"/>
        <v>0</v>
      </c>
      <c r="CC33" s="235">
        <f t="shared" si="20"/>
        <v>0</v>
      </c>
      <c r="CD33" s="235">
        <f t="shared" si="20"/>
        <v>0</v>
      </c>
      <c r="CE33" s="235">
        <f t="shared" si="20"/>
        <v>0</v>
      </c>
      <c r="CF33" s="244" t="s">
        <v>278</v>
      </c>
      <c r="CG33" s="30" t="str" cm="1">
        <f t="array" ref="CG33">_xlfn.TEXTJOIN(", ", TRUE, IF((CG3:CG30=1.1) + (CG3:CG30=0.1),  $CF$3:$CF$30, ""))</f>
        <v/>
      </c>
      <c r="CH33" s="245" t="str" cm="1">
        <f t="array" ref="CH33">_xlfn.TEXTJOIN(", ", TRUE, IF((CH3:CH30=1.1) + (CH3:CH30=0.1),  $CF$3:$CF$30, ""))</f>
        <v/>
      </c>
      <c r="CI33" s="245" t="str" cm="1">
        <f t="array" ref="CI33">_xlfn.TEXTJOIN(", ", TRUE, IF((CI3:CI30=1.1) + (CI3:CI30=0.1),  $CF$3:$CF$30, ""))</f>
        <v/>
      </c>
      <c r="CJ33" s="245" t="str" cm="1">
        <f t="array" ref="CJ33">_xlfn.TEXTJOIN(", ", TRUE, IF((CJ3:CJ30=1.1) + (CJ3:CJ30=0.1),  $CF$3:$CF$30, ""))</f>
        <v/>
      </c>
      <c r="CK33" s="245" t="str" cm="1">
        <f t="array" ref="CK33">_xlfn.TEXTJOIN(", ", TRUE, IF((CK3:CK30=1.1) + (CK3:CK30=0.1),  $CF$3:$CF$30, ""))</f>
        <v/>
      </c>
      <c r="CL33" s="245" t="str" cm="1">
        <f t="array" ref="CL33">_xlfn.TEXTJOIN(", ", TRUE, IF((CL3:CL30=1.1) + (CL3:CL30=0.1),  $CF$3:$CF$30, ""))</f>
        <v/>
      </c>
      <c r="CM33" s="245" t="str" cm="1">
        <f t="array" ref="CM33">_xlfn.TEXTJOIN(", ", TRUE, IF((CM3:CM30=1.1) + (CM3:CM30=0.1),  $CF$3:$CF$30, ""))</f>
        <v/>
      </c>
      <c r="CN33" s="245" t="str" cm="1">
        <f t="array" ref="CN33">_xlfn.TEXTJOIN(", ", TRUE, IF((CN3:CN30=1.1) + (CN3:CN30=0.1),  $CF$3:$CF$30, ""))</f>
        <v/>
      </c>
      <c r="CO33" s="245" t="str" cm="1">
        <f t="array" ref="CO33">_xlfn.TEXTJOIN(", ", TRUE, IF((CO3:CO30=1.1) + (CO3:CO30=0.1),  $CF$3:$CF$30, ""))</f>
        <v/>
      </c>
      <c r="CP33" s="245" t="str" cm="1">
        <f t="array" ref="CP33">_xlfn.TEXTJOIN(", ", TRUE, IF((CP3:CP30=1.1) + (CP3:CP30=0.1),  $CF$3:$CF$30, ""))</f>
        <v/>
      </c>
      <c r="CQ33" s="238" t="s">
        <v>279</v>
      </c>
      <c r="CR33" s="237">
        <f>COUNTIF(CG3:CG30,1.1)+COUNTIF(CG3:CG30,0.1)</f>
        <v>0</v>
      </c>
      <c r="CS33" s="237">
        <f t="shared" ref="CS33:DA33" si="21">COUNTIF(CH3:CH30,1.1)+COUNTIF(CH3:CH30,0.1)</f>
        <v>0</v>
      </c>
      <c r="CT33" s="237">
        <f t="shared" si="21"/>
        <v>0</v>
      </c>
      <c r="CU33" s="237">
        <f t="shared" si="21"/>
        <v>0</v>
      </c>
      <c r="CV33" s="237">
        <f t="shared" si="21"/>
        <v>0</v>
      </c>
      <c r="CW33" s="237">
        <f t="shared" si="21"/>
        <v>0</v>
      </c>
      <c r="CX33" s="237">
        <f>COUNTIF(CM3:CM30,1.1)+COUNTIF(CM3:CM30,0.1)</f>
        <v>0</v>
      </c>
      <c r="CY33" s="237">
        <f t="shared" si="21"/>
        <v>0</v>
      </c>
      <c r="CZ33" s="237">
        <f t="shared" si="21"/>
        <v>0</v>
      </c>
      <c r="DA33" s="237">
        <f t="shared" si="21"/>
        <v>0</v>
      </c>
    </row>
    <row r="34" spans="2:105" ht="13.9" customHeight="1" thickBot="1">
      <c r="B34" s="353" t="s">
        <v>174</v>
      </c>
      <c r="C34" s="354"/>
      <c r="D34" s="354"/>
      <c r="E34" s="354"/>
      <c r="F34" s="355"/>
      <c r="G34" s="191"/>
      <c r="H34" s="40" t="str">
        <f t="shared" ref="H34:R34" si="22">IF(ISERROR(AVERAGE(BJ24:BJ30,BJ12:BJ23, BJ3:BJ11)),"",AVERAGE(BJ24:BJ30,BJ12:BJ23, BJ3:BJ11))</f>
        <v/>
      </c>
      <c r="I34" s="40" t="str">
        <f t="shared" si="22"/>
        <v/>
      </c>
      <c r="J34" s="40" t="str">
        <f t="shared" si="22"/>
        <v/>
      </c>
      <c r="K34" s="40" t="str">
        <f t="shared" si="22"/>
        <v/>
      </c>
      <c r="L34" s="40" t="str">
        <f t="shared" si="22"/>
        <v/>
      </c>
      <c r="M34" s="40" t="str">
        <f t="shared" si="22"/>
        <v/>
      </c>
      <c r="N34" s="40" t="str">
        <f t="shared" si="22"/>
        <v/>
      </c>
      <c r="O34" s="40" t="str">
        <f t="shared" si="22"/>
        <v/>
      </c>
      <c r="P34" s="40" t="str">
        <f t="shared" si="22"/>
        <v/>
      </c>
      <c r="Q34" s="40" t="str">
        <f t="shared" si="22"/>
        <v/>
      </c>
      <c r="R34" s="40" t="str">
        <f t="shared" si="22"/>
        <v/>
      </c>
      <c r="Y34" s="40" t="str">
        <f t="shared" ref="Y34:AH34" si="23">IF(ISERROR(AVERAGE(BV24:BV30,BV12:BV23, BV3:BV11)),"",AVERAGE(BV24:BV30,BV12:BV23, BV3:BV11))</f>
        <v/>
      </c>
      <c r="Z34" s="40" t="str">
        <f t="shared" si="23"/>
        <v/>
      </c>
      <c r="AA34" s="40" t="str">
        <f t="shared" si="23"/>
        <v/>
      </c>
      <c r="AB34" s="40" t="str">
        <f t="shared" si="23"/>
        <v/>
      </c>
      <c r="AC34" s="40" t="str">
        <f t="shared" si="23"/>
        <v/>
      </c>
      <c r="AD34" s="40" t="str">
        <f t="shared" si="23"/>
        <v/>
      </c>
      <c r="AE34" s="40" t="str">
        <f t="shared" si="23"/>
        <v/>
      </c>
      <c r="AF34" s="40" t="str">
        <f t="shared" si="23"/>
        <v/>
      </c>
      <c r="AG34" s="40" t="str">
        <f t="shared" si="23"/>
        <v/>
      </c>
      <c r="AH34" s="40" t="str">
        <f t="shared" si="23"/>
        <v/>
      </c>
      <c r="AI34" s="1"/>
      <c r="AJ34" s="1"/>
      <c r="AX34" s="33" t="s">
        <v>110</v>
      </c>
      <c r="AY34" s="34" t="s">
        <v>108</v>
      </c>
      <c r="AZ34" s="239" t="s">
        <v>116</v>
      </c>
      <c r="BA34" s="1" t="s">
        <v>175</v>
      </c>
      <c r="BB34" s="41"/>
      <c r="BC34" s="41"/>
      <c r="BD34" s="41"/>
      <c r="BE34" s="41"/>
      <c r="BG34" s="8"/>
      <c r="BH34" s="8"/>
      <c r="BI34" s="233" t="s">
        <v>174</v>
      </c>
      <c r="BJ34" s="240" t="str">
        <f>IF(ISERROR(AVERAGE(BJ24:BJ30,BJ12:BJ23,BJ3:BJ11)),"",(AVERAGE(BJ24:BJ30,BJ12:BJ23,BJ3:BJ11)))</f>
        <v/>
      </c>
      <c r="BK34" s="240" t="str">
        <f t="shared" ref="BK34:BT34" si="24">IF(ISERROR(AVERAGE(BK24:BK30,BK12:BK23,BK3:BK11)),"",(AVERAGE(BK24:BK30,BK12:BK23,BK3:BK11)))</f>
        <v/>
      </c>
      <c r="BL34" s="240" t="str">
        <f t="shared" si="24"/>
        <v/>
      </c>
      <c r="BM34" s="240" t="str">
        <f t="shared" si="24"/>
        <v/>
      </c>
      <c r="BN34" s="240" t="str">
        <f t="shared" si="24"/>
        <v/>
      </c>
      <c r="BO34" s="240" t="str">
        <f t="shared" si="24"/>
        <v/>
      </c>
      <c r="BP34" s="240" t="str">
        <f t="shared" si="24"/>
        <v/>
      </c>
      <c r="BQ34" s="240" t="str">
        <f t="shared" si="24"/>
        <v/>
      </c>
      <c r="BR34" s="240" t="str">
        <f t="shared" si="24"/>
        <v/>
      </c>
      <c r="BS34" s="240" t="str">
        <f t="shared" si="24"/>
        <v/>
      </c>
      <c r="BT34" s="240" t="str">
        <f t="shared" si="24"/>
        <v/>
      </c>
      <c r="BU34" s="233" t="s">
        <v>174</v>
      </c>
      <c r="BV34" s="240" t="str">
        <f>IF(ISERROR(AVERAGE(BV24:BV30,BV12:BV23,BV3:BV11)),"",(AVERAGE(BV24:BV30,BV12:BV23,BV3:BV11)))</f>
        <v/>
      </c>
      <c r="BW34" s="240" t="str">
        <f t="shared" ref="BW34:CE34" si="25">IF(ISERROR(AVERAGE(BW24:BW30,BW12:BW23,BW3:BW11)),"",(AVERAGE(BW24:BW30,BW12:BW23,BW3:BW11)))</f>
        <v/>
      </c>
      <c r="BX34" s="240" t="str">
        <f t="shared" si="25"/>
        <v/>
      </c>
      <c r="BY34" s="240" t="str">
        <f t="shared" si="25"/>
        <v/>
      </c>
      <c r="BZ34" s="240" t="str">
        <f t="shared" si="25"/>
        <v/>
      </c>
      <c r="CA34" s="240" t="str">
        <f t="shared" si="25"/>
        <v/>
      </c>
      <c r="CB34" s="240" t="str">
        <f t="shared" si="25"/>
        <v/>
      </c>
      <c r="CC34" s="240" t="str">
        <f t="shared" si="25"/>
        <v/>
      </c>
      <c r="CD34" s="240" t="str">
        <f>IF(ISERROR(AVERAGE(CD24:CD30,CD12:CD23,CD3:CD11)),"",(AVERAGE(CD24:CD30,CD12:CD23,CD3:CD11)))</f>
        <v/>
      </c>
      <c r="CE34" s="240" t="str">
        <f t="shared" si="25"/>
        <v/>
      </c>
      <c r="CF34" s="244" t="s">
        <v>275</v>
      </c>
      <c r="CG34" s="30" t="str" cm="1">
        <f t="array" ref="CG34">_xlfn.TEXTJOIN(", ", TRUE, IF(CR3:CR30="Achieved", $CF$3:$CF$30, ""))</f>
        <v/>
      </c>
      <c r="CH34" s="245" t="str" cm="1">
        <f t="array" ref="CH34">_xlfn.TEXTJOIN(", ", TRUE, IF(CS3:CS30="Achieved", $CF$3:$CF$30, ""))</f>
        <v/>
      </c>
      <c r="CI34" s="245" t="str" cm="1">
        <f t="array" ref="CI34">_xlfn.TEXTJOIN(", ", TRUE, IF(CT3:CT30="Achieved", $CF$3:$CF$30, ""))</f>
        <v/>
      </c>
      <c r="CJ34" s="245" t="str" cm="1">
        <f t="array" ref="CJ34">_xlfn.TEXTJOIN(", ", TRUE, IF(CU3:CU30="Achieved", $CF$3:$CF$30, ""))</f>
        <v/>
      </c>
      <c r="CK34" s="245" t="str" cm="1">
        <f t="array" ref="CK34">_xlfn.TEXTJOIN(", ", TRUE, IF(CV3:CV30="Achieved", $CF$3:$CF$30, ""))</f>
        <v/>
      </c>
      <c r="CL34" s="245" t="str" cm="1">
        <f t="array" ref="CL34">_xlfn.TEXTJOIN(", ", TRUE, IF(CW3:CW30="Achieved", $CF$3:$CF$30, ""))</f>
        <v/>
      </c>
      <c r="CM34" s="245" t="str" cm="1">
        <f t="array" ref="CM34">_xlfn.TEXTJOIN(", ", TRUE, IF(CX3:CX30="Achieved", $CF$3:$CF$30, ""))</f>
        <v/>
      </c>
      <c r="CN34" s="245" t="str" cm="1">
        <f t="array" ref="CN34">_xlfn.TEXTJOIN(", ", TRUE, IF(CY3:CY30="Achieved", $CF$3:$CF$30, ""))</f>
        <v/>
      </c>
      <c r="CO34" s="245" t="str" cm="1">
        <f t="array" ref="CO34">_xlfn.TEXTJOIN(", ", TRUE, IF(CZ3:CZ30="Achieved", $CF$3:$CF$30, ""))</f>
        <v/>
      </c>
      <c r="CP34" s="245" t="str" cm="1">
        <f t="array" ref="CP34">_xlfn.TEXTJOIN(", ", TRUE, IF(DA3:DA30="Achieved", $CF$3:$CF$30, ""))</f>
        <v/>
      </c>
      <c r="CQ34" s="238" t="s">
        <v>280</v>
      </c>
      <c r="CR34" s="241" t="str">
        <f t="shared" ref="CR34:DA34" si="26">IF(SUM(CR31:CR32)=0,"",CR31/SUM(CR31:CR32))</f>
        <v/>
      </c>
      <c r="CS34" s="241" t="str">
        <f t="shared" si="26"/>
        <v/>
      </c>
      <c r="CT34" s="241" t="str">
        <f t="shared" si="26"/>
        <v/>
      </c>
      <c r="CU34" s="241" t="str">
        <f t="shared" si="26"/>
        <v/>
      </c>
      <c r="CV34" s="241" t="str">
        <f t="shared" si="26"/>
        <v/>
      </c>
      <c r="CW34" s="241" t="str">
        <f t="shared" si="26"/>
        <v/>
      </c>
      <c r="CX34" s="241" t="str">
        <f t="shared" si="26"/>
        <v/>
      </c>
      <c r="CY34" s="241" t="str">
        <f t="shared" si="26"/>
        <v/>
      </c>
      <c r="CZ34" s="241" t="str">
        <f t="shared" si="26"/>
        <v/>
      </c>
      <c r="DA34" s="241" t="str">
        <f t="shared" si="26"/>
        <v/>
      </c>
    </row>
    <row r="35" spans="2:105" ht="13.9" customHeight="1" thickBot="1">
      <c r="B35" s="395" t="s">
        <v>281</v>
      </c>
      <c r="C35" s="396"/>
      <c r="D35" s="396"/>
      <c r="E35" s="396"/>
      <c r="F35" s="396"/>
      <c r="G35" s="397"/>
      <c r="H35" s="206"/>
      <c r="I35" s="206" t="str">
        <f>IF(I34="","",_xlfn.CONCAT(CG31," / ",CR31))</f>
        <v/>
      </c>
      <c r="J35" s="206" t="str">
        <f t="shared" ref="J35:R35" si="27">IF(J34="","",_xlfn.CONCAT(CH31," / ",CS31))</f>
        <v/>
      </c>
      <c r="K35" s="206" t="str">
        <f t="shared" si="27"/>
        <v/>
      </c>
      <c r="L35" s="206" t="str">
        <f t="shared" si="27"/>
        <v/>
      </c>
      <c r="M35" s="206" t="str">
        <f t="shared" si="27"/>
        <v/>
      </c>
      <c r="N35" s="204" t="str">
        <f t="shared" si="27"/>
        <v/>
      </c>
      <c r="O35" s="204" t="str">
        <f t="shared" si="27"/>
        <v/>
      </c>
      <c r="P35" s="204" t="str">
        <f t="shared" si="27"/>
        <v/>
      </c>
      <c r="Q35" s="204" t="str">
        <f t="shared" si="27"/>
        <v/>
      </c>
      <c r="R35" s="204" t="str">
        <f t="shared" si="27"/>
        <v/>
      </c>
      <c r="AA35" s="44"/>
      <c r="AD35" s="44"/>
      <c r="AE35" s="44"/>
      <c r="AF35" s="44"/>
      <c r="AG35" s="44"/>
      <c r="AH35" s="44"/>
      <c r="AI35" s="44"/>
      <c r="AJ35" s="44"/>
      <c r="AW35" s="49" t="s">
        <v>178</v>
      </c>
      <c r="AX35" s="50">
        <f>COUNTIF(AY3:AY11,BF4)</f>
        <v>0</v>
      </c>
      <c r="AY35" s="50">
        <f>VALUE(COUNTIF(AY3:AY11,BF5))</f>
        <v>0</v>
      </c>
      <c r="AZ35" s="50">
        <f>VALUE(COUNTIF(AY3:AY11,0))</f>
        <v>0</v>
      </c>
      <c r="BA35" s="50" t="e">
        <f>AVERAGEIF(AY3:AY11,"&gt;=0")</f>
        <v>#DIV/0!</v>
      </c>
      <c r="BI35" s="233" t="s">
        <v>176</v>
      </c>
      <c r="BJ35" s="230" t="str">
        <f>IF(ISERROR(AVERAGE(BJ3:BJ11)),"",(AVERAGE(BJ3:BJ11)))</f>
        <v/>
      </c>
      <c r="BK35" s="230" t="str">
        <f t="shared" ref="BK35:BT35" si="28">IF(ISERROR(AVERAGE(BK3:BK11)),"",(AVERAGE(BK3:BK11)))</f>
        <v/>
      </c>
      <c r="BL35" s="230" t="str">
        <f t="shared" si="28"/>
        <v/>
      </c>
      <c r="BM35" s="230" t="str">
        <f t="shared" si="28"/>
        <v/>
      </c>
      <c r="BN35" s="230" t="str">
        <f t="shared" si="28"/>
        <v/>
      </c>
      <c r="BO35" s="230" t="str">
        <f t="shared" si="28"/>
        <v/>
      </c>
      <c r="BP35" s="230" t="str">
        <f t="shared" si="28"/>
        <v/>
      </c>
      <c r="BQ35" s="230" t="str">
        <f t="shared" si="28"/>
        <v/>
      </c>
      <c r="BR35" s="230" t="str">
        <f t="shared" si="28"/>
        <v/>
      </c>
      <c r="BS35" s="230" t="str">
        <f t="shared" si="28"/>
        <v/>
      </c>
      <c r="BT35" s="230" t="str">
        <f t="shared" si="28"/>
        <v/>
      </c>
      <c r="BU35" s="233" t="s">
        <v>176</v>
      </c>
      <c r="BV35" s="230" t="str">
        <f>IF(ISERROR(AVERAGE(BV3:BV11)),"",(AVERAGE(BV3:BV11)))</f>
        <v/>
      </c>
      <c r="BW35" s="230" t="str">
        <f t="shared" ref="BW35:CE35" si="29">IF(ISERROR(AVERAGE(BW3:BW11)),"",(AVERAGE(BW3:BW11)))</f>
        <v/>
      </c>
      <c r="BX35" s="230" t="str">
        <f t="shared" si="29"/>
        <v/>
      </c>
      <c r="BY35" s="230" t="str">
        <f t="shared" si="29"/>
        <v/>
      </c>
      <c r="BZ35" s="230" t="str">
        <f t="shared" si="29"/>
        <v/>
      </c>
      <c r="CA35" s="230" t="str">
        <f t="shared" si="29"/>
        <v/>
      </c>
      <c r="CB35" s="230" t="str">
        <f t="shared" si="29"/>
        <v/>
      </c>
      <c r="CC35" s="230" t="str">
        <f t="shared" si="29"/>
        <v/>
      </c>
      <c r="CD35" s="230" t="str">
        <f t="shared" si="29"/>
        <v/>
      </c>
      <c r="CE35" s="230" t="str">
        <f t="shared" si="29"/>
        <v/>
      </c>
      <c r="CG35"/>
      <c r="CJ35" s="1"/>
      <c r="CL35" s="1"/>
      <c r="CN35" s="1"/>
      <c r="CQ35" s="238" t="s">
        <v>282</v>
      </c>
      <c r="CR35" s="1" t="str">
        <f t="shared" ref="CR35:DA35" si="30">IF(CR34="","ADEQUATE",IF(CR34&gt;0.5,"ADEQUATE",IF(BK34&gt;=BV34,"ADEQUATE","INADEQUATE")))</f>
        <v>ADEQUATE</v>
      </c>
      <c r="CS35" s="1" t="str">
        <f t="shared" si="30"/>
        <v>ADEQUATE</v>
      </c>
      <c r="CT35" s="1" t="str">
        <f t="shared" si="30"/>
        <v>ADEQUATE</v>
      </c>
      <c r="CU35" s="1" t="str">
        <f t="shared" si="30"/>
        <v>ADEQUATE</v>
      </c>
      <c r="CV35" s="1" t="str">
        <f t="shared" si="30"/>
        <v>ADEQUATE</v>
      </c>
      <c r="CW35" s="1" t="str">
        <f t="shared" si="30"/>
        <v>ADEQUATE</v>
      </c>
      <c r="CX35" s="1" t="str">
        <f t="shared" si="30"/>
        <v>ADEQUATE</v>
      </c>
      <c r="CY35" s="1" t="str">
        <f t="shared" si="30"/>
        <v>ADEQUATE</v>
      </c>
      <c r="CZ35" s="1" t="str">
        <f t="shared" si="30"/>
        <v>ADEQUATE</v>
      </c>
      <c r="DA35" s="1" t="str">
        <f t="shared" si="30"/>
        <v>ADEQUATE</v>
      </c>
    </row>
    <row r="36" spans="2:105" ht="13.9" customHeight="1" thickBot="1">
      <c r="B36" s="392" t="s">
        <v>283</v>
      </c>
      <c r="C36" s="390"/>
      <c r="D36" s="390"/>
      <c r="E36" s="390"/>
      <c r="F36" s="390"/>
      <c r="G36" s="391"/>
      <c r="H36" s="207"/>
      <c r="I36" s="207" t="str">
        <f>IF(I34="","",IF(I37="Yes",CR35,"N/A"))</f>
        <v/>
      </c>
      <c r="J36" s="207" t="str">
        <f t="shared" ref="J36:R36" si="31">IF(J34="","",IF(J37="Yes",CS35,"N/A"))</f>
        <v/>
      </c>
      <c r="K36" s="207" t="str">
        <f t="shared" si="31"/>
        <v/>
      </c>
      <c r="L36" s="207" t="str">
        <f t="shared" si="31"/>
        <v/>
      </c>
      <c r="M36" s="207" t="str">
        <f t="shared" si="31"/>
        <v/>
      </c>
      <c r="N36" s="207" t="str">
        <f t="shared" si="31"/>
        <v/>
      </c>
      <c r="O36" s="207" t="str">
        <f t="shared" si="31"/>
        <v/>
      </c>
      <c r="P36" s="207" t="str">
        <f t="shared" si="31"/>
        <v/>
      </c>
      <c r="Q36" s="207" t="str">
        <f t="shared" si="31"/>
        <v/>
      </c>
      <c r="R36" s="207" t="str">
        <f t="shared" si="31"/>
        <v/>
      </c>
      <c r="AA36" s="44"/>
      <c r="AD36" s="44"/>
      <c r="AE36" s="44"/>
      <c r="AF36" s="44"/>
      <c r="AG36" s="44"/>
      <c r="AH36" s="44"/>
      <c r="AI36" s="44"/>
      <c r="AJ36" s="44"/>
      <c r="AW36" s="49" t="s">
        <v>180</v>
      </c>
      <c r="AX36" s="50">
        <f>COUNTIF(AY12:AY23,BF4)</f>
        <v>0</v>
      </c>
      <c r="AY36" s="50">
        <f>VALUE(COUNTIF(AY12:AY23,BF5))</f>
        <v>0</v>
      </c>
      <c r="AZ36" s="50">
        <f>VALUE(COUNTIF(AY12:AY23,0))</f>
        <v>0</v>
      </c>
      <c r="BA36" s="50" t="e">
        <f>AVERAGEIF(AY12:AY23,"&gt;=0")</f>
        <v>#DIV/0!</v>
      </c>
      <c r="BI36" s="29" t="s">
        <v>179</v>
      </c>
      <c r="BJ36" s="242" t="str">
        <f>IF(ISERROR(AVERAGE(BJ12:BJ23)),"",(AVERAGE(BJ12:BJ23)))</f>
        <v/>
      </c>
      <c r="BK36" s="242" t="str">
        <f t="shared" ref="BK36:BT36" si="32">IF(ISERROR(AVERAGE(BK12:BK23)),"",(AVERAGE(BK12:BK23)))</f>
        <v/>
      </c>
      <c r="BL36" s="242" t="str">
        <f t="shared" si="32"/>
        <v/>
      </c>
      <c r="BM36" s="242" t="str">
        <f t="shared" si="32"/>
        <v/>
      </c>
      <c r="BN36" s="242" t="str">
        <f t="shared" si="32"/>
        <v/>
      </c>
      <c r="BO36" s="242" t="str">
        <f t="shared" si="32"/>
        <v/>
      </c>
      <c r="BP36" s="242" t="str">
        <f t="shared" si="32"/>
        <v/>
      </c>
      <c r="BQ36" s="242" t="str">
        <f t="shared" si="32"/>
        <v/>
      </c>
      <c r="BR36" s="242" t="str">
        <f t="shared" si="32"/>
        <v/>
      </c>
      <c r="BS36" s="242" t="str">
        <f t="shared" si="32"/>
        <v/>
      </c>
      <c r="BT36" s="242" t="str">
        <f t="shared" si="32"/>
        <v/>
      </c>
      <c r="BU36" s="29" t="s">
        <v>179</v>
      </c>
      <c r="BV36" s="242" t="str">
        <f>IF(ISERROR(AVERAGE(BV12:BV23)),"",(AVERAGE(BV12:BV23)))</f>
        <v/>
      </c>
      <c r="BW36" s="242" t="str">
        <f t="shared" ref="BW36:CE36" si="33">IF(ISERROR(AVERAGE(BW12:BW23)),"",(AVERAGE(BW12:BW23)))</f>
        <v/>
      </c>
      <c r="BX36" s="242" t="str">
        <f t="shared" si="33"/>
        <v/>
      </c>
      <c r="BY36" s="242" t="str">
        <f t="shared" si="33"/>
        <v/>
      </c>
      <c r="BZ36" s="242" t="str">
        <f t="shared" si="33"/>
        <v/>
      </c>
      <c r="CA36" s="242" t="str">
        <f t="shared" si="33"/>
        <v/>
      </c>
      <c r="CB36" s="242" t="str">
        <f t="shared" si="33"/>
        <v/>
      </c>
      <c r="CC36" s="242" t="str">
        <f t="shared" si="33"/>
        <v/>
      </c>
      <c r="CD36" s="242" t="str">
        <f t="shared" si="33"/>
        <v/>
      </c>
      <c r="CE36" s="242" t="str">
        <f t="shared" si="33"/>
        <v/>
      </c>
      <c r="CJ36" s="1"/>
      <c r="CL36" s="1"/>
      <c r="CN36" s="1"/>
      <c r="CQ36" s="1" t="s">
        <v>284</v>
      </c>
      <c r="CR36" s="1" t="str">
        <f t="shared" ref="CR36:DA36" si="34">IF(CR33&gt;0,"New IAP","No")</f>
        <v>No</v>
      </c>
      <c r="CS36" s="1" t="str">
        <f t="shared" si="34"/>
        <v>No</v>
      </c>
      <c r="CT36" s="1" t="str">
        <f t="shared" si="34"/>
        <v>No</v>
      </c>
      <c r="CU36" s="1" t="str">
        <f t="shared" si="34"/>
        <v>No</v>
      </c>
      <c r="CV36" s="1" t="str">
        <f t="shared" si="34"/>
        <v>No</v>
      </c>
      <c r="CW36" s="1" t="str">
        <f t="shared" si="34"/>
        <v>No</v>
      </c>
      <c r="CX36" s="1" t="str">
        <f t="shared" si="34"/>
        <v>No</v>
      </c>
      <c r="CY36" s="1" t="str">
        <f t="shared" si="34"/>
        <v>No</v>
      </c>
      <c r="CZ36" s="1" t="str">
        <f t="shared" si="34"/>
        <v>No</v>
      </c>
      <c r="DA36" s="1" t="str">
        <f t="shared" si="34"/>
        <v>No</v>
      </c>
    </row>
    <row r="37" spans="2:105" ht="13.9" customHeight="1" thickBot="1">
      <c r="B37" s="395" t="s">
        <v>285</v>
      </c>
      <c r="C37" s="396"/>
      <c r="D37" s="396"/>
      <c r="E37" s="396"/>
      <c r="F37" s="396"/>
      <c r="G37" s="397"/>
      <c r="H37" s="208"/>
      <c r="I37" s="209" t="s">
        <v>109</v>
      </c>
      <c r="J37" s="209" t="s">
        <v>109</v>
      </c>
      <c r="K37" s="209" t="s">
        <v>109</v>
      </c>
      <c r="L37" s="209" t="s">
        <v>109</v>
      </c>
      <c r="M37" s="209" t="s">
        <v>109</v>
      </c>
      <c r="N37" s="209" t="s">
        <v>109</v>
      </c>
      <c r="O37" s="209" t="s">
        <v>109</v>
      </c>
      <c r="P37" s="209" t="s">
        <v>109</v>
      </c>
      <c r="Q37" s="209" t="s">
        <v>109</v>
      </c>
      <c r="R37" s="209" t="s">
        <v>109</v>
      </c>
      <c r="AA37" s="44"/>
      <c r="AD37" s="44"/>
      <c r="AE37" s="44"/>
      <c r="AF37" s="44"/>
      <c r="AG37" s="44"/>
      <c r="AH37" s="44"/>
      <c r="AI37" s="44"/>
      <c r="AJ37" s="44"/>
      <c r="AW37" s="49" t="s">
        <v>183</v>
      </c>
      <c r="AX37" s="50">
        <f>COUNTIF(AY24:AY30,BF4)</f>
        <v>0</v>
      </c>
      <c r="AY37" s="50">
        <f>COUNTIF(AY24:AY30,BF5)</f>
        <v>0</v>
      </c>
      <c r="AZ37" s="50">
        <f>VALUE(COUNTIF(AY24:AY30,0))</f>
        <v>0</v>
      </c>
      <c r="BA37" s="50" t="e">
        <f>AVERAGEIF(AY24:AY30,"&gt;=0")</f>
        <v>#DIV/0!</v>
      </c>
      <c r="BI37" s="29" t="s">
        <v>181</v>
      </c>
      <c r="BJ37" s="243" t="str">
        <f>IF(ISERROR(AVERAGE(BJ24:BJ30)),"",(AVERAGE(BJ24:BJ30)))</f>
        <v/>
      </c>
      <c r="BK37" s="243" t="str">
        <f t="shared" ref="BK37:BT37" si="35">IF(ISERROR(AVERAGE(BK24:BK30)),"",(AVERAGE(BK24:BK30)))</f>
        <v/>
      </c>
      <c r="BL37" s="243" t="str">
        <f t="shared" si="35"/>
        <v/>
      </c>
      <c r="BM37" s="243" t="str">
        <f t="shared" si="35"/>
        <v/>
      </c>
      <c r="BN37" s="243" t="str">
        <f t="shared" si="35"/>
        <v/>
      </c>
      <c r="BO37" s="243" t="str">
        <f t="shared" si="35"/>
        <v/>
      </c>
      <c r="BP37" s="243" t="str">
        <f t="shared" si="35"/>
        <v/>
      </c>
      <c r="BQ37" s="243" t="str">
        <f t="shared" si="35"/>
        <v/>
      </c>
      <c r="BR37" s="243" t="str">
        <f t="shared" si="35"/>
        <v/>
      </c>
      <c r="BS37" s="243" t="str">
        <f t="shared" si="35"/>
        <v/>
      </c>
      <c r="BT37" s="243" t="str">
        <f t="shared" si="35"/>
        <v/>
      </c>
      <c r="BU37" s="29" t="s">
        <v>181</v>
      </c>
      <c r="BV37" s="243" t="str">
        <f>IF(ISERROR(AVERAGE(BV24:BV30)),"",(AVERAGE(BV24:BV30)))</f>
        <v/>
      </c>
      <c r="BW37" s="243" t="str">
        <f t="shared" ref="BW37:CD37" si="36">IF(ISERROR(AVERAGE(BW24:BW30)),"",(AVERAGE(BW24:BW30)))</f>
        <v/>
      </c>
      <c r="BX37" s="243" t="str">
        <f t="shared" si="36"/>
        <v/>
      </c>
      <c r="BY37" s="243" t="str">
        <f t="shared" si="36"/>
        <v/>
      </c>
      <c r="BZ37" s="243" t="str">
        <f t="shared" si="36"/>
        <v/>
      </c>
      <c r="CA37" s="243" t="str">
        <f t="shared" si="36"/>
        <v/>
      </c>
      <c r="CB37" s="243" t="str">
        <f t="shared" si="36"/>
        <v/>
      </c>
      <c r="CC37" s="243" t="str">
        <f t="shared" si="36"/>
        <v/>
      </c>
      <c r="CD37" s="243" t="str">
        <f t="shared" si="36"/>
        <v/>
      </c>
      <c r="CE37" s="243" t="str">
        <f>IF(ISERROR(AVERAGE(CE24:CE30)),"",(AVERAGE(CE24:CE30)))</f>
        <v/>
      </c>
    </row>
    <row r="38" spans="2:105" ht="13.9" customHeight="1" thickBot="1">
      <c r="B38" s="395" t="s">
        <v>286</v>
      </c>
      <c r="C38" s="396"/>
      <c r="D38" s="396"/>
      <c r="E38" s="396"/>
      <c r="F38" s="396"/>
      <c r="G38" s="397"/>
      <c r="H38" s="210"/>
      <c r="I38" s="211" t="str">
        <f>IF(COUNTIF(Year1Range,$BE$5)+COUNTIF(Year1Range,$BE$4)+COUNTIF(Year1Range,"*60")&gt;0,CR36,"")</f>
        <v/>
      </c>
      <c r="J38" s="211" t="str">
        <f>IF(COUNTIF(Year2Range,$BE$5)+COUNTIF(Year2Range,$BE$4)+COUNTIF(Year2Range,"*60")&gt;0,CS36,"")</f>
        <v/>
      </c>
      <c r="K38" s="211" t="str">
        <f>IF(COUNTIF(Year3Range,$BE$5)+COUNTIF(Year3Range,$BE$4)+COUNTIF(Year3Range,"*60")&gt;0,CT36,"")</f>
        <v/>
      </c>
      <c r="L38" s="211" t="str">
        <f>IF(COUNTIF(Year4Range,$BE$5)+COUNTIF(Year4Range,$BE$4)+COUNTIF(Year4Range,"*60")&gt;0,CU36,"")</f>
        <v/>
      </c>
      <c r="M38" s="211" t="str">
        <f>IF(COUNTIF(Year5Range,$BE$5)+COUNTIF(Year5Range,$BE$4)+COUNTIF(Year5Range,"*60")&gt;0,CV36,"")</f>
        <v/>
      </c>
      <c r="N38" s="212" t="str">
        <f>IF(COUNTIF(Year6Range,$BE$5)+COUNTIF(Year6Range,$BE$4)+COUNTIF(Year6Range,"*60")&gt;0,CW36,"")</f>
        <v/>
      </c>
      <c r="O38" s="212" t="str">
        <f>IF(COUNTIF(Year7Range,$BE$5)+COUNTIF(Year7Range,$BE$4)+COUNTIF(Year7Range,"*60")&gt;0,CX36,"")</f>
        <v/>
      </c>
      <c r="P38" s="212" t="str">
        <f>IF(COUNTIF(Year8Range,$BE$5)+COUNTIF(Year8Range,$BE$4)+COUNTIF(Year8Range,"*60")&gt;0,CY36,"")</f>
        <v/>
      </c>
      <c r="Q38" s="212" t="str">
        <f>IF(COUNTIF(Year9Range,$BE$5)+COUNTIF(Year9Range,$BE$4)+COUNTIF(Year9Range,"*60")&gt;0,CZ36,"")</f>
        <v/>
      </c>
      <c r="R38" s="212" t="str">
        <f>IF(COUNTIF(Year10Range,$BE$5)+COUNTIF(Year10Range,$BE$4)+COUNTIF(Year10Range,"*60")&gt;0,DA36,"")</f>
        <v/>
      </c>
      <c r="AA38" s="44"/>
      <c r="AD38" s="44"/>
      <c r="AE38" s="44"/>
      <c r="AF38" s="44"/>
      <c r="AG38" s="44"/>
      <c r="AH38" s="44"/>
      <c r="AI38" s="44"/>
      <c r="AJ38" s="44"/>
      <c r="AW38" s="1" t="s">
        <v>184</v>
      </c>
      <c r="AX38" s="50">
        <f>VALUE(SUM(AX35:AX37))</f>
        <v>0</v>
      </c>
      <c r="AY38" s="50">
        <f>VALUE(SUM(AY35:AY37))</f>
        <v>0</v>
      </c>
      <c r="AZ38" s="50">
        <f>VALUE(SUM(AZ35:AZ37))</f>
        <v>0</v>
      </c>
      <c r="BA38" s="50" t="e">
        <f>AVERAGEIF(AY3:AY30,"&gt;=0")</f>
        <v>#DIV/0!</v>
      </c>
      <c r="BL38" s="1"/>
      <c r="BM38" s="1"/>
      <c r="BN38" s="1"/>
      <c r="BO38" s="1"/>
      <c r="BP38" s="1"/>
      <c r="BQ38" s="1"/>
      <c r="BR38" s="1"/>
      <c r="BS38" s="1"/>
      <c r="BT38" s="1"/>
      <c r="BU38" s="1"/>
      <c r="BV38" s="1"/>
      <c r="BW38" s="1"/>
      <c r="BX38" s="1"/>
      <c r="BY38" s="1"/>
      <c r="BZ38" s="1"/>
      <c r="CA38" s="1"/>
      <c r="CB38" s="1"/>
      <c r="CC38" s="1"/>
      <c r="CD38" s="1"/>
      <c r="CE38" s="1"/>
    </row>
    <row r="39" spans="2:105" ht="13.9" customHeight="1" thickBot="1">
      <c r="AA39" s="44"/>
      <c r="AD39" s="44"/>
      <c r="AE39" s="44"/>
      <c r="AF39" s="44"/>
      <c r="AG39" s="44"/>
      <c r="AH39" s="44"/>
      <c r="AI39" s="44"/>
      <c r="AJ39" s="44"/>
      <c r="AW39" s="49" t="s">
        <v>185</v>
      </c>
      <c r="BA39" s="50" t="str">
        <f>IF(ISERROR(AVERAGE(AY24:AY30,AY9:AY23,AY3:AY8)),"",(AVERAGE(AY24:AY30,AY9:AY23,AY3:AY8)))</f>
        <v/>
      </c>
      <c r="BL39" s="1"/>
      <c r="BM39" s="1"/>
      <c r="BN39" s="1"/>
      <c r="BO39" s="1"/>
      <c r="BP39" s="1"/>
      <c r="BQ39" s="1"/>
      <c r="BR39" s="1"/>
      <c r="BS39" s="1"/>
      <c r="BT39" s="1"/>
      <c r="BU39" s="1"/>
      <c r="BV39" s="1"/>
      <c r="BW39" s="1"/>
      <c r="BX39" s="1"/>
      <c r="BY39" s="1"/>
      <c r="BZ39" s="1"/>
      <c r="CA39" s="1"/>
      <c r="CB39" s="1"/>
      <c r="CC39" s="1"/>
      <c r="CD39" s="1"/>
      <c r="CE39" s="1"/>
    </row>
    <row r="40" spans="2:105" ht="13.9" customHeight="1" thickBot="1">
      <c r="B40" s="213"/>
      <c r="C40" s="390" t="s">
        <v>287</v>
      </c>
      <c r="D40" s="390"/>
      <c r="E40" s="390"/>
      <c r="F40" s="391"/>
      <c r="G40" s="392" t="s">
        <v>288</v>
      </c>
      <c r="H40" s="390"/>
      <c r="I40" s="390"/>
      <c r="J40" s="391"/>
      <c r="K40" s="392" t="s">
        <v>289</v>
      </c>
      <c r="L40" s="390"/>
      <c r="M40" s="391"/>
      <c r="N40" s="1"/>
      <c r="O40" s="1"/>
      <c r="P40" s="1"/>
      <c r="AA40" s="44"/>
      <c r="AD40" s="44"/>
      <c r="AE40" s="44"/>
      <c r="AF40" s="44"/>
      <c r="AG40" s="44"/>
      <c r="AH40" s="44"/>
      <c r="AI40" s="44"/>
      <c r="AJ40" s="44"/>
      <c r="AX40" s="33" t="s">
        <v>110</v>
      </c>
      <c r="AY40" s="34" t="s">
        <v>108</v>
      </c>
      <c r="AZ40" s="239" t="s">
        <v>116</v>
      </c>
      <c r="BA40" s="1" t="s">
        <v>175</v>
      </c>
      <c r="BL40" s="1"/>
      <c r="BM40" s="1"/>
      <c r="BN40" s="1"/>
      <c r="BO40" s="1"/>
      <c r="BP40" s="1"/>
      <c r="BQ40" s="1"/>
      <c r="BR40" s="1"/>
      <c r="BS40" s="1"/>
      <c r="BT40" s="1"/>
      <c r="BU40" s="1"/>
      <c r="BV40" s="1"/>
      <c r="BW40" s="1"/>
      <c r="BX40" s="1"/>
      <c r="BY40" s="1"/>
      <c r="BZ40" s="1"/>
      <c r="CA40" s="1"/>
      <c r="CB40" s="1"/>
      <c r="CC40" s="1"/>
      <c r="CD40" s="1"/>
      <c r="CE40" s="1"/>
    </row>
    <row r="41" spans="2:105" ht="28.15" customHeight="1" thickBot="1">
      <c r="B41" s="214" t="s">
        <v>86</v>
      </c>
      <c r="C41" s="393" t="str">
        <f>CG32</f>
        <v/>
      </c>
      <c r="D41" s="394"/>
      <c r="E41" s="394"/>
      <c r="F41" s="394"/>
      <c r="G41" s="394" t="str">
        <f>CG34</f>
        <v/>
      </c>
      <c r="H41" s="394"/>
      <c r="I41" s="394"/>
      <c r="J41" s="394"/>
      <c r="K41" s="394" t="str">
        <f>CG33</f>
        <v/>
      </c>
      <c r="L41" s="394"/>
      <c r="M41" s="394"/>
      <c r="N41" s="1"/>
      <c r="O41" s="1"/>
      <c r="P41" s="1"/>
      <c r="AA41" s="44"/>
      <c r="AD41" s="44"/>
      <c r="AE41" s="44"/>
      <c r="AF41" s="44"/>
      <c r="AG41" s="44"/>
      <c r="AH41" s="44"/>
      <c r="AI41" s="44"/>
      <c r="AJ41" s="44"/>
      <c r="AW41" s="49" t="s">
        <v>187</v>
      </c>
      <c r="AX41" s="50">
        <f>COUNTIF(BA3:BA11,BF4)</f>
        <v>0</v>
      </c>
      <c r="AY41" s="50">
        <f>COUNTIF(BA3:BA11,BF5)</f>
        <v>0</v>
      </c>
      <c r="AZ41" s="50">
        <f>COUNTIF(BA3:BA11,0)</f>
        <v>0</v>
      </c>
      <c r="BA41" s="50" t="e">
        <f>AVERAGEIF(BA3:BA11,"&gt;=0")</f>
        <v>#DIV/0!</v>
      </c>
      <c r="BL41" s="1"/>
      <c r="BM41" s="1"/>
      <c r="BN41" s="1"/>
      <c r="BO41" s="1"/>
      <c r="BP41" s="1"/>
      <c r="BQ41" s="1"/>
      <c r="BR41" s="1"/>
      <c r="BS41" s="1"/>
      <c r="BT41" s="1"/>
      <c r="BU41" s="1"/>
      <c r="BV41" s="1"/>
      <c r="BW41" s="1"/>
      <c r="BX41" s="1"/>
      <c r="BY41" s="1"/>
      <c r="BZ41" s="1"/>
      <c r="CA41" s="1"/>
      <c r="CB41" s="1"/>
      <c r="CC41" s="1"/>
      <c r="CD41" s="1"/>
      <c r="CE41" s="1"/>
    </row>
    <row r="42" spans="2:105" ht="28.15" customHeight="1" thickBot="1">
      <c r="B42" s="213" t="s">
        <v>87</v>
      </c>
      <c r="C42" s="388" t="str">
        <f>CH32</f>
        <v/>
      </c>
      <c r="D42" s="389"/>
      <c r="E42" s="389"/>
      <c r="F42" s="389"/>
      <c r="G42" s="389" t="str">
        <f>CH34</f>
        <v/>
      </c>
      <c r="H42" s="389"/>
      <c r="I42" s="389"/>
      <c r="J42" s="389"/>
      <c r="K42" s="389" t="str">
        <f>CH33</f>
        <v/>
      </c>
      <c r="L42" s="389"/>
      <c r="M42" s="389"/>
      <c r="N42" s="1"/>
      <c r="O42" s="1"/>
      <c r="P42" s="1"/>
      <c r="AA42" s="44"/>
      <c r="AD42" s="44"/>
      <c r="AE42" s="44"/>
      <c r="AF42" s="44"/>
      <c r="AG42" s="44"/>
      <c r="AH42" s="44"/>
      <c r="AI42" s="44"/>
      <c r="AJ42" s="44"/>
      <c r="AW42" s="49" t="s">
        <v>189</v>
      </c>
      <c r="AX42" s="50">
        <f>COUNTIF(BA12:BA23,BF4)</f>
        <v>0</v>
      </c>
      <c r="AY42" s="50">
        <f>COUNTIF(BA12:BA23,BF5)</f>
        <v>0</v>
      </c>
      <c r="AZ42" s="50">
        <f>COUNTIF(BA12:BA23,0)</f>
        <v>0</v>
      </c>
      <c r="BA42" s="50" t="e">
        <f>AVERAGEIF(BA12:BA23,"&gt;=0")</f>
        <v>#DIV/0!</v>
      </c>
      <c r="BL42" s="1"/>
      <c r="BM42" s="1"/>
      <c r="BN42" s="1"/>
      <c r="BO42" s="1"/>
      <c r="BP42" s="1"/>
      <c r="BQ42" s="1"/>
      <c r="BR42" s="1"/>
      <c r="BS42" s="1"/>
      <c r="BT42" s="1"/>
      <c r="BU42" s="1"/>
      <c r="BV42" s="1"/>
      <c r="BW42" s="1"/>
      <c r="BX42" s="1"/>
      <c r="BY42" s="1"/>
      <c r="BZ42" s="1"/>
      <c r="CA42" s="1"/>
      <c r="CB42" s="1"/>
      <c r="CC42" s="1"/>
      <c r="CD42" s="1"/>
      <c r="CE42" s="1"/>
    </row>
    <row r="43" spans="2:105" ht="28.15" customHeight="1" thickBot="1">
      <c r="B43" s="213" t="s">
        <v>88</v>
      </c>
      <c r="C43" s="388" t="str">
        <f>CI32</f>
        <v/>
      </c>
      <c r="D43" s="389"/>
      <c r="E43" s="389"/>
      <c r="F43" s="389"/>
      <c r="G43" s="389" t="str">
        <f>CI34</f>
        <v/>
      </c>
      <c r="H43" s="389"/>
      <c r="I43" s="389"/>
      <c r="J43" s="389"/>
      <c r="K43" s="389" t="str">
        <f>CI33</f>
        <v/>
      </c>
      <c r="L43" s="389"/>
      <c r="M43" s="389"/>
      <c r="N43" s="1"/>
      <c r="O43" s="1"/>
      <c r="P43" s="1"/>
      <c r="AA43" s="44"/>
      <c r="AD43" s="44"/>
      <c r="AE43" s="44"/>
      <c r="AF43" s="44"/>
      <c r="AG43" s="44"/>
      <c r="AH43" s="44"/>
      <c r="AI43" s="44"/>
      <c r="AJ43" s="44"/>
      <c r="AW43" s="49" t="s">
        <v>194</v>
      </c>
      <c r="AX43" s="50">
        <f>COUNTIF(BA24:BA30,BF4)</f>
        <v>0</v>
      </c>
      <c r="AY43" s="50">
        <f>COUNTIF(BA24:BA30,BF5)</f>
        <v>0</v>
      </c>
      <c r="AZ43" s="50">
        <f>COUNTIF(BA24:BA30,0)</f>
        <v>0</v>
      </c>
      <c r="BA43" s="50" t="e">
        <f>AVERAGEIF(BA24:BA30,"&gt;=0")</f>
        <v>#DIV/0!</v>
      </c>
      <c r="BL43" s="1"/>
      <c r="BM43" s="1"/>
      <c r="BN43" s="1"/>
      <c r="BO43" s="1"/>
      <c r="BP43" s="1"/>
      <c r="BQ43" s="1"/>
      <c r="BR43" s="1"/>
      <c r="BS43" s="1"/>
      <c r="BT43" s="1"/>
      <c r="BU43" s="1"/>
      <c r="BV43" s="1"/>
      <c r="BW43" s="1"/>
      <c r="BX43" s="1"/>
      <c r="BY43" s="1"/>
      <c r="BZ43" s="1"/>
      <c r="CA43" s="1"/>
      <c r="CB43" s="1"/>
      <c r="CC43" s="1"/>
      <c r="CD43" s="1"/>
      <c r="CE43" s="1"/>
    </row>
    <row r="44" spans="2:105" ht="28.15" customHeight="1" thickBot="1">
      <c r="B44" s="213" t="s">
        <v>89</v>
      </c>
      <c r="C44" s="388" t="str">
        <f>CJ32</f>
        <v/>
      </c>
      <c r="D44" s="389"/>
      <c r="E44" s="389"/>
      <c r="F44" s="389"/>
      <c r="G44" s="389" t="str">
        <f>CJ34</f>
        <v/>
      </c>
      <c r="H44" s="389"/>
      <c r="I44" s="389"/>
      <c r="J44" s="389"/>
      <c r="K44" s="389" t="str">
        <f>CJ33</f>
        <v/>
      </c>
      <c r="L44" s="389"/>
      <c r="M44" s="389"/>
      <c r="N44" s="1"/>
      <c r="O44" s="1"/>
      <c r="P44" s="1"/>
      <c r="AA44" s="44"/>
      <c r="AD44" s="44"/>
      <c r="AE44" s="44"/>
      <c r="AF44" s="44"/>
      <c r="AG44" s="44"/>
      <c r="AH44" s="44"/>
      <c r="AI44" s="44"/>
      <c r="AJ44" s="44"/>
      <c r="AW44" s="1" t="s">
        <v>197</v>
      </c>
      <c r="AX44" s="50">
        <f>SUM(AX41:AX43)</f>
        <v>0</v>
      </c>
      <c r="AY44" s="50">
        <f>SUM(AY41:AY43)</f>
        <v>0</v>
      </c>
      <c r="AZ44" s="50">
        <f>SUM(AZ41:AZ43)</f>
        <v>0</v>
      </c>
      <c r="BA44" s="50"/>
      <c r="BL44" s="1"/>
      <c r="BM44" s="1"/>
      <c r="BN44" s="1"/>
      <c r="BO44" s="1"/>
      <c r="BP44" s="1"/>
      <c r="BQ44" s="1"/>
      <c r="BR44" s="1"/>
      <c r="BS44" s="1"/>
      <c r="BT44" s="1"/>
      <c r="BU44" s="1"/>
      <c r="BV44" s="1"/>
      <c r="BW44" s="1"/>
      <c r="BX44" s="1"/>
      <c r="BY44" s="1"/>
      <c r="BZ44" s="1"/>
      <c r="CA44" s="1"/>
      <c r="CB44" s="1"/>
      <c r="CC44" s="1"/>
      <c r="CD44" s="1"/>
      <c r="CE44" s="1"/>
    </row>
    <row r="45" spans="2:105" ht="28.15" customHeight="1" thickBot="1">
      <c r="B45" s="213" t="s">
        <v>90</v>
      </c>
      <c r="C45" s="388" t="str">
        <f>CK32</f>
        <v/>
      </c>
      <c r="D45" s="389"/>
      <c r="E45" s="389"/>
      <c r="F45" s="389"/>
      <c r="G45" s="389" t="str">
        <f>CK34</f>
        <v/>
      </c>
      <c r="H45" s="389"/>
      <c r="I45" s="389"/>
      <c r="J45" s="389"/>
      <c r="K45" s="389" t="str">
        <f>CK33</f>
        <v/>
      </c>
      <c r="L45" s="389"/>
      <c r="M45" s="389"/>
      <c r="N45" s="1"/>
      <c r="O45" s="1"/>
      <c r="P45" s="1"/>
      <c r="AA45" s="44"/>
      <c r="AD45" s="44"/>
      <c r="AE45" s="44"/>
      <c r="AF45" s="44"/>
      <c r="AG45" s="44"/>
      <c r="AH45" s="44"/>
      <c r="AI45" s="44"/>
      <c r="AJ45" s="44"/>
      <c r="AW45" s="49" t="s">
        <v>198</v>
      </c>
      <c r="AX45" s="50"/>
      <c r="AY45" s="50"/>
      <c r="AZ45" s="50"/>
      <c r="BA45" s="50" t="str">
        <f>IF(ISERROR(AVERAGE(BA24:BA30,BA9:BA23,BA3:BA8)),"",(AVERAGE(BA24:BA30,BA9:BA23,BA3:BA8)))</f>
        <v/>
      </c>
      <c r="BL45" s="1"/>
      <c r="BM45" s="1"/>
      <c r="BN45" s="1"/>
      <c r="BO45" s="1"/>
      <c r="BP45" s="1"/>
      <c r="BQ45" s="1"/>
      <c r="BR45" s="1"/>
      <c r="BS45" s="1"/>
      <c r="BT45" s="1"/>
      <c r="BU45" s="1"/>
      <c r="BV45" s="1"/>
      <c r="BW45" s="1"/>
      <c r="BX45" s="1"/>
      <c r="BY45" s="1"/>
      <c r="BZ45" s="1"/>
      <c r="CA45" s="1"/>
      <c r="CB45" s="1"/>
      <c r="CC45" s="1"/>
      <c r="CD45" s="1"/>
      <c r="CE45" s="1"/>
    </row>
    <row r="46" spans="2:105" ht="28.15" hidden="1" customHeight="1" thickBot="1">
      <c r="B46" s="213" t="s">
        <v>91</v>
      </c>
      <c r="C46" s="388" t="str">
        <f>CL32</f>
        <v/>
      </c>
      <c r="D46" s="389"/>
      <c r="E46" s="389"/>
      <c r="F46" s="389"/>
      <c r="G46" s="389" t="str">
        <f>CL34</f>
        <v/>
      </c>
      <c r="H46" s="389"/>
      <c r="I46" s="389"/>
      <c r="J46" s="389"/>
      <c r="K46" s="389" t="str">
        <f>CL33</f>
        <v/>
      </c>
      <c r="L46" s="389"/>
      <c r="M46" s="389"/>
      <c r="N46" s="1"/>
      <c r="O46" s="1"/>
      <c r="P46" s="1"/>
      <c r="AA46" s="44"/>
      <c r="AD46" s="44"/>
      <c r="AE46" s="44"/>
      <c r="AF46" s="44"/>
      <c r="AG46" s="44"/>
      <c r="AH46" s="44"/>
      <c r="AI46" s="44"/>
      <c r="AJ46" s="44"/>
      <c r="BL46" s="1"/>
      <c r="BM46" s="1"/>
      <c r="BN46" s="1"/>
      <c r="BO46" s="1"/>
      <c r="BP46" s="1"/>
      <c r="BQ46" s="1"/>
      <c r="BR46" s="1"/>
      <c r="BS46" s="1"/>
      <c r="BT46" s="1"/>
      <c r="BU46" s="1"/>
      <c r="BV46" s="1"/>
      <c r="BW46" s="1"/>
      <c r="BX46" s="1"/>
      <c r="BY46" s="1"/>
      <c r="BZ46" s="1"/>
      <c r="CA46" s="1"/>
      <c r="CB46" s="1"/>
      <c r="CC46" s="1"/>
      <c r="CD46" s="1"/>
      <c r="CE46" s="1"/>
    </row>
    <row r="47" spans="2:105" ht="28.15" hidden="1" customHeight="1" thickBot="1">
      <c r="B47" s="213" t="s">
        <v>92</v>
      </c>
      <c r="C47" s="388" t="str">
        <f>CM32</f>
        <v/>
      </c>
      <c r="D47" s="389"/>
      <c r="E47" s="389"/>
      <c r="F47" s="389"/>
      <c r="G47" s="389" t="str">
        <f>CM34</f>
        <v/>
      </c>
      <c r="H47" s="389"/>
      <c r="I47" s="389"/>
      <c r="J47" s="389"/>
      <c r="K47" s="389" t="str">
        <f>CM33</f>
        <v/>
      </c>
      <c r="L47" s="389"/>
      <c r="M47" s="389"/>
      <c r="N47" s="1"/>
      <c r="O47" s="1"/>
      <c r="P47" s="1"/>
      <c r="AA47" s="44"/>
      <c r="AD47" s="44"/>
      <c r="AE47" s="44"/>
      <c r="AF47" s="44"/>
      <c r="AG47" s="44"/>
      <c r="AH47" s="44"/>
      <c r="AI47" s="44"/>
      <c r="AJ47" s="44"/>
      <c r="BL47" s="1"/>
      <c r="BM47" s="1"/>
      <c r="BN47" s="1"/>
      <c r="BO47" s="1"/>
      <c r="BP47" s="1"/>
      <c r="BQ47" s="1"/>
      <c r="BR47" s="1"/>
      <c r="BS47" s="1"/>
      <c r="BT47" s="1"/>
      <c r="BU47" s="1"/>
      <c r="BV47" s="1"/>
      <c r="BW47" s="1"/>
      <c r="BX47" s="1"/>
      <c r="BY47" s="1"/>
      <c r="BZ47" s="1"/>
      <c r="CA47" s="1"/>
      <c r="CB47" s="1"/>
      <c r="CC47" s="1"/>
      <c r="CD47" s="1"/>
      <c r="CE47" s="1"/>
    </row>
    <row r="48" spans="2:105" ht="28.15" hidden="1" customHeight="1" thickBot="1">
      <c r="B48" s="213" t="s">
        <v>93</v>
      </c>
      <c r="C48" s="388" t="str">
        <f>CN32</f>
        <v/>
      </c>
      <c r="D48" s="389"/>
      <c r="E48" s="389"/>
      <c r="F48" s="389"/>
      <c r="G48" s="389" t="str">
        <f>CN34</f>
        <v/>
      </c>
      <c r="H48" s="389"/>
      <c r="I48" s="389"/>
      <c r="J48" s="389"/>
      <c r="K48" s="389" t="str">
        <f>CN33</f>
        <v/>
      </c>
      <c r="L48" s="389"/>
      <c r="M48" s="389"/>
      <c r="N48" s="1"/>
      <c r="O48" s="1"/>
      <c r="P48" s="1"/>
      <c r="AA48" s="44"/>
      <c r="AD48" s="44"/>
      <c r="AE48" s="44"/>
      <c r="AF48" s="44"/>
      <c r="AG48" s="44"/>
      <c r="AH48" s="44"/>
      <c r="AI48" s="44"/>
      <c r="AJ48" s="44"/>
      <c r="BL48" s="1"/>
      <c r="BM48" s="1"/>
      <c r="BN48" s="1"/>
      <c r="BO48" s="1"/>
      <c r="BP48" s="1"/>
      <c r="BQ48" s="1"/>
      <c r="BR48" s="1"/>
      <c r="BS48" s="1"/>
      <c r="BT48" s="1"/>
      <c r="BU48" s="1"/>
      <c r="BV48" s="1"/>
      <c r="BW48" s="1"/>
      <c r="BX48" s="1"/>
      <c r="BY48" s="1"/>
      <c r="BZ48" s="1"/>
      <c r="CA48" s="1"/>
      <c r="CB48" s="1"/>
      <c r="CC48" s="1"/>
      <c r="CD48" s="1"/>
      <c r="CE48" s="1"/>
    </row>
    <row r="49" spans="2:92" ht="28.15" hidden="1" customHeight="1" thickBot="1">
      <c r="B49" s="213" t="s">
        <v>94</v>
      </c>
      <c r="C49" s="388" t="str">
        <f>CO32</f>
        <v/>
      </c>
      <c r="D49" s="389"/>
      <c r="E49" s="389"/>
      <c r="F49" s="389"/>
      <c r="G49" s="389" t="str">
        <f>CO34</f>
        <v/>
      </c>
      <c r="H49" s="389"/>
      <c r="I49" s="389"/>
      <c r="J49" s="389"/>
      <c r="K49" s="389" t="str">
        <f>CO33</f>
        <v/>
      </c>
      <c r="L49" s="389"/>
      <c r="M49" s="389"/>
      <c r="N49" s="1"/>
      <c r="O49" s="1"/>
      <c r="P49" s="1"/>
      <c r="AA49" s="44"/>
      <c r="AD49" s="44"/>
      <c r="AE49" s="44"/>
      <c r="AF49" s="44"/>
      <c r="AG49" s="44"/>
      <c r="AH49" s="44"/>
      <c r="AI49" s="44"/>
      <c r="AJ49" s="44"/>
      <c r="BL49" s="1"/>
      <c r="BM49" s="1"/>
      <c r="BN49" s="1"/>
      <c r="BO49" s="1"/>
      <c r="BP49" s="1"/>
      <c r="BQ49" s="1"/>
      <c r="BR49" s="1"/>
      <c r="BS49" s="1"/>
      <c r="BT49" s="1"/>
      <c r="BU49" s="1"/>
      <c r="BV49" s="1"/>
      <c r="BW49" s="1"/>
      <c r="BX49" s="1"/>
      <c r="BY49" s="1"/>
      <c r="BZ49" s="1"/>
      <c r="CA49" s="1"/>
      <c r="CB49" s="1"/>
      <c r="CC49" s="1"/>
      <c r="CD49" s="1"/>
      <c r="CE49" s="1"/>
    </row>
    <row r="50" spans="2:92" ht="28.15" hidden="1" customHeight="1" thickBot="1">
      <c r="B50" s="213" t="s">
        <v>95</v>
      </c>
      <c r="C50" s="388" t="str">
        <f>CP32</f>
        <v/>
      </c>
      <c r="D50" s="389"/>
      <c r="E50" s="389"/>
      <c r="F50" s="389"/>
      <c r="G50" s="389" t="str">
        <f>CP34</f>
        <v/>
      </c>
      <c r="H50" s="389"/>
      <c r="I50" s="389"/>
      <c r="J50" s="389"/>
      <c r="K50" s="389" t="str">
        <f>CP33</f>
        <v/>
      </c>
      <c r="L50" s="389"/>
      <c r="M50" s="389"/>
      <c r="N50" s="1"/>
      <c r="O50" s="1"/>
      <c r="P50" s="1"/>
      <c r="AA50" s="44"/>
      <c r="AD50" s="44"/>
      <c r="AE50" s="44"/>
      <c r="AF50" s="44"/>
      <c r="AG50" s="44"/>
      <c r="AH50" s="44"/>
      <c r="AI50" s="44"/>
      <c r="AJ50" s="44"/>
      <c r="BL50" s="1"/>
      <c r="BM50" s="1"/>
      <c r="BN50" s="1"/>
      <c r="BO50" s="1"/>
      <c r="BP50" s="1"/>
      <c r="BQ50" s="1"/>
      <c r="BR50" s="1"/>
      <c r="BS50" s="1"/>
      <c r="BT50" s="1"/>
      <c r="BU50" s="1"/>
      <c r="BV50" s="1"/>
      <c r="BW50" s="1"/>
      <c r="BX50" s="1"/>
      <c r="BY50" s="1"/>
      <c r="BZ50" s="1"/>
      <c r="CA50" s="1"/>
      <c r="CB50" s="1"/>
      <c r="CC50" s="1"/>
      <c r="CD50" s="1"/>
      <c r="CE50" s="1"/>
    </row>
    <row r="51" spans="2:92" ht="13.15" customHeight="1">
      <c r="B51" s="43"/>
      <c r="C51" s="43"/>
      <c r="D51" s="44"/>
      <c r="E51" s="44"/>
      <c r="F51" s="44"/>
      <c r="G51" s="44"/>
      <c r="H51" s="44"/>
      <c r="I51" s="44"/>
      <c r="J51" s="44"/>
      <c r="K51" s="44"/>
      <c r="L51" s="44"/>
      <c r="M51" s="44"/>
      <c r="N51" s="44"/>
      <c r="O51" s="44"/>
      <c r="P51" s="44"/>
      <c r="AA51" s="44"/>
      <c r="AD51" s="44"/>
      <c r="AE51" s="44"/>
      <c r="AF51" s="44"/>
      <c r="AG51" s="44"/>
      <c r="AH51" s="44"/>
      <c r="AI51" s="44"/>
      <c r="AJ51" s="44"/>
      <c r="BL51" s="1"/>
      <c r="BM51" s="1"/>
      <c r="BN51" s="1"/>
      <c r="BO51" s="1"/>
      <c r="BP51" s="1"/>
      <c r="BQ51" s="1"/>
      <c r="BR51" s="1"/>
      <c r="BS51" s="1"/>
      <c r="BT51" s="1"/>
      <c r="BU51" s="1"/>
      <c r="BV51" s="1"/>
      <c r="BW51" s="1"/>
      <c r="BX51" s="1"/>
      <c r="BY51" s="1"/>
      <c r="BZ51" s="1"/>
      <c r="CA51" s="1"/>
      <c r="CB51" s="1"/>
      <c r="CC51" s="1"/>
      <c r="CD51" s="1"/>
      <c r="CE51" s="1"/>
    </row>
    <row r="52" spans="2:92" ht="13.15" customHeight="1">
      <c r="B52" s="356" t="s">
        <v>177</v>
      </c>
      <c r="C52" s="356"/>
      <c r="M52" s="44"/>
      <c r="N52" s="44"/>
      <c r="O52" s="44"/>
      <c r="P52" s="44"/>
      <c r="AA52" s="44"/>
      <c r="AD52" s="44"/>
      <c r="AE52" s="44"/>
      <c r="AF52" s="44"/>
      <c r="AG52" s="44"/>
      <c r="AH52" s="44"/>
      <c r="AI52" s="44"/>
      <c r="AJ52" s="44"/>
      <c r="BL52" s="1"/>
      <c r="BM52" s="1"/>
      <c r="BN52" s="1"/>
      <c r="BO52" s="1"/>
      <c r="BP52" s="1"/>
      <c r="BQ52" s="1"/>
      <c r="BR52" s="1"/>
      <c r="BS52" s="1"/>
      <c r="BT52" s="1"/>
      <c r="BU52" s="1"/>
      <c r="BV52" s="1"/>
      <c r="BW52" s="1"/>
      <c r="BX52" s="1"/>
      <c r="BY52" s="1"/>
      <c r="BZ52" s="1"/>
      <c r="CA52" s="1"/>
      <c r="CB52" s="1"/>
      <c r="CC52" s="1"/>
      <c r="CD52" s="1"/>
      <c r="CE52" s="1"/>
      <c r="CF52" s="1"/>
      <c r="CH52" s="1"/>
      <c r="CJ52" s="1"/>
      <c r="CL52" s="1"/>
      <c r="CN52" s="1"/>
    </row>
    <row r="53" spans="2:92" ht="13.5" customHeight="1">
      <c r="B53" s="356"/>
      <c r="C53" s="356"/>
      <c r="D53" s="52"/>
      <c r="E53" s="52"/>
      <c r="F53" s="8"/>
      <c r="G53" s="8"/>
      <c r="BL53" s="1"/>
      <c r="BM53" s="1"/>
      <c r="BN53" s="1"/>
      <c r="BO53" s="1"/>
      <c r="BP53" s="1"/>
      <c r="BQ53" s="1"/>
      <c r="BR53" s="1"/>
      <c r="BS53" s="1"/>
      <c r="BT53" s="1"/>
      <c r="BU53" s="1"/>
      <c r="BV53" s="1"/>
      <c r="BW53" s="1"/>
      <c r="BX53" s="1"/>
      <c r="BY53" s="1"/>
      <c r="BZ53" s="1"/>
      <c r="CA53" s="1"/>
      <c r="CB53" s="1"/>
      <c r="CC53" s="1"/>
      <c r="CD53" s="1"/>
      <c r="CE53" s="1"/>
      <c r="CF53" s="1"/>
      <c r="CH53" s="1"/>
      <c r="CJ53" s="1"/>
      <c r="CL53" s="1"/>
      <c r="CN53" s="1"/>
    </row>
    <row r="54" spans="2:92" ht="22.9" customHeight="1">
      <c r="B54" s="357" t="s">
        <v>182</v>
      </c>
      <c r="C54" s="358"/>
      <c r="D54" s="358"/>
      <c r="E54" s="358"/>
      <c r="F54" s="358"/>
      <c r="G54" s="358"/>
      <c r="H54" s="358"/>
      <c r="I54" s="358"/>
      <c r="J54" s="358"/>
      <c r="K54" s="359"/>
      <c r="BG54" s="8"/>
      <c r="BH54" s="8"/>
      <c r="BI54" s="8"/>
      <c r="BJ54" s="8"/>
      <c r="BK54" s="8"/>
      <c r="BO54" s="1"/>
      <c r="BP54" s="1"/>
      <c r="BQ54" s="1"/>
      <c r="BR54" s="1"/>
      <c r="BS54" s="1"/>
      <c r="BT54" s="1"/>
      <c r="CB54" s="1"/>
    </row>
    <row r="55" spans="2:92" ht="21" customHeight="1">
      <c r="B55" s="360" t="s">
        <v>9</v>
      </c>
      <c r="C55" s="361"/>
      <c r="D55" s="362"/>
      <c r="E55" s="363" t="s">
        <v>10</v>
      </c>
      <c r="F55" s="364"/>
      <c r="G55" s="364"/>
      <c r="H55" s="365"/>
      <c r="I55" s="363" t="s">
        <v>11</v>
      </c>
      <c r="J55" s="364"/>
      <c r="K55" s="365"/>
    </row>
    <row r="56" spans="2:92" ht="22.15" customHeight="1">
      <c r="B56" s="366"/>
      <c r="C56" s="367"/>
      <c r="D56" s="368"/>
      <c r="E56" s="431"/>
      <c r="F56" s="432"/>
      <c r="G56" s="432"/>
      <c r="H56" s="433"/>
      <c r="I56" s="369"/>
      <c r="J56" s="432"/>
      <c r="K56" s="433"/>
      <c r="BK56" s="8"/>
      <c r="CB56" s="1"/>
    </row>
    <row r="57" spans="2:92">
      <c r="B57" s="8"/>
      <c r="C57" s="8"/>
      <c r="D57" s="8"/>
      <c r="E57" s="8"/>
      <c r="F57" s="8"/>
      <c r="G57" s="8"/>
      <c r="AK57" s="49"/>
      <c r="BK57" s="8"/>
      <c r="CB57" s="1"/>
    </row>
    <row r="58" spans="2:92" ht="19.149999999999999" customHeight="1">
      <c r="B58" s="140" t="s">
        <v>186</v>
      </c>
      <c r="C58" s="54"/>
      <c r="D58" s="55"/>
      <c r="E58" s="55"/>
      <c r="F58" s="55"/>
      <c r="G58" s="55"/>
      <c r="H58" s="55"/>
      <c r="BK58" s="8"/>
      <c r="CB58" s="1"/>
    </row>
    <row r="59" spans="2:92" ht="17.25" thickBot="1">
      <c r="B59" s="95" t="s">
        <v>188</v>
      </c>
      <c r="C59" s="95"/>
      <c r="D59" s="56" t="str">
        <f>_xlfn.IFNA(AX31,"")</f>
        <v/>
      </c>
      <c r="E59" s="56"/>
      <c r="F59" s="55"/>
      <c r="G59" s="57"/>
      <c r="H59" s="57"/>
      <c r="BK59" s="8"/>
      <c r="CB59" s="1"/>
    </row>
    <row r="60" spans="2:92" ht="16.5">
      <c r="B60" s="58"/>
      <c r="C60" s="59"/>
      <c r="D60" s="135" t="s">
        <v>190</v>
      </c>
      <c r="E60" s="136"/>
      <c r="F60" s="137" t="s">
        <v>191</v>
      </c>
      <c r="G60" s="138"/>
      <c r="H60" s="137" t="s">
        <v>192</v>
      </c>
      <c r="I60" s="138"/>
      <c r="J60" s="137" t="s">
        <v>193</v>
      </c>
      <c r="K60" s="139"/>
      <c r="BK60" s="8"/>
      <c r="CB60" s="1"/>
    </row>
    <row r="61" spans="2:92" ht="16.5">
      <c r="B61" s="93" t="s">
        <v>195</v>
      </c>
      <c r="C61" s="94"/>
      <c r="D61" s="106"/>
      <c r="E61" s="107"/>
      <c r="F61" s="110" t="s">
        <v>196</v>
      </c>
      <c r="G61" s="112"/>
      <c r="H61" s="110" t="s">
        <v>196</v>
      </c>
      <c r="I61" s="112"/>
      <c r="J61" s="110" t="s">
        <v>196</v>
      </c>
      <c r="K61" s="111"/>
      <c r="BK61" s="8"/>
      <c r="CB61" s="1"/>
    </row>
    <row r="62" spans="2:92" ht="16.5">
      <c r="B62" s="104" t="str">
        <f>BE4</f>
        <v>≥80</v>
      </c>
      <c r="C62" s="105"/>
      <c r="D62" s="108" t="e">
        <f>IF(AX38=0,NA(),AX38)</f>
        <v>#N/A</v>
      </c>
      <c r="E62" s="108"/>
      <c r="F62" s="108" t="e">
        <f>IF(AX35=0,NA(),AX35)</f>
        <v>#N/A</v>
      </c>
      <c r="G62" s="108"/>
      <c r="H62" s="108" t="e">
        <f>IF(AX36=0,NA(),AX36)</f>
        <v>#N/A</v>
      </c>
      <c r="I62" s="108"/>
      <c r="J62" s="108" t="e">
        <f>IF(AX37=0,NA(),AX37)</f>
        <v>#N/A</v>
      </c>
      <c r="K62" s="108"/>
      <c r="BK62" s="8"/>
      <c r="CB62" s="1"/>
    </row>
    <row r="63" spans="2:92" ht="16.5">
      <c r="B63" s="102" t="str">
        <f>BE5</f>
        <v>60-79</v>
      </c>
      <c r="C63" s="103"/>
      <c r="D63" s="108" t="e">
        <f>IF(AY38=0,NA(),AY38)</f>
        <v>#N/A</v>
      </c>
      <c r="E63" s="108"/>
      <c r="F63" s="108" t="e">
        <f>IF(AY35=0,NA(),AY35)</f>
        <v>#N/A</v>
      </c>
      <c r="G63" s="108"/>
      <c r="H63" s="108" t="e">
        <f>IF(AY36=0,NA(),AY36)</f>
        <v>#N/A</v>
      </c>
      <c r="I63" s="108"/>
      <c r="J63" s="108" t="e">
        <f>IF(AY37=0,NA(),AY37)</f>
        <v>#N/A</v>
      </c>
      <c r="K63" s="108"/>
      <c r="AQ63" s="8"/>
      <c r="BK63" s="8"/>
      <c r="CB63" s="1"/>
    </row>
    <row r="64" spans="2:92" ht="16.5">
      <c r="B64" s="100" t="str">
        <f>BE6</f>
        <v>&lt;60</v>
      </c>
      <c r="C64" s="101"/>
      <c r="D64" s="108" t="e">
        <f>IF(AZ38=0,NA(),AZ38)</f>
        <v>#N/A</v>
      </c>
      <c r="E64" s="108"/>
      <c r="F64" s="108" t="e">
        <f>IF(AZ35=0,NA(),AZ35)</f>
        <v>#N/A</v>
      </c>
      <c r="G64" s="108"/>
      <c r="H64" s="108" t="e">
        <f>IF(AZ36=0,NA(),AZ36)</f>
        <v>#N/A</v>
      </c>
      <c r="I64" s="108"/>
      <c r="J64" s="108" t="e">
        <f>IF(AZ37=0,NA(),AZ37)</f>
        <v>#N/A</v>
      </c>
      <c r="K64" s="108"/>
      <c r="AQ64" s="8"/>
      <c r="BK64" s="8"/>
      <c r="CB64" s="1"/>
    </row>
    <row r="65" spans="2:10" s="8" customFormat="1" ht="17.25" thickBot="1">
      <c r="B65" s="98" t="s">
        <v>199</v>
      </c>
      <c r="C65" s="99"/>
      <c r="D65" s="96" t="str">
        <f>IFERROR(BA38,"n/a")</f>
        <v>n/a</v>
      </c>
      <c r="E65" s="97"/>
      <c r="F65" s="96" t="str">
        <f>IFERROR(BA35,"n/a")</f>
        <v>n/a</v>
      </c>
      <c r="G65" s="97"/>
      <c r="H65" s="96" t="str">
        <f>IFERROR(BA36,"n/a")</f>
        <v>n/a</v>
      </c>
      <c r="I65" s="97"/>
      <c r="J65" s="96" t="str">
        <f>IFERROR(BA37,"n/a")</f>
        <v>n/a</v>
      </c>
    </row>
    <row r="90" spans="2:11" s="8" customFormat="1" ht="20.25" thickBot="1">
      <c r="B90" s="140" t="s">
        <v>200</v>
      </c>
      <c r="C90" s="54"/>
      <c r="D90" s="55"/>
      <c r="E90" s="55"/>
      <c r="F90" s="55"/>
      <c r="G90" s="55"/>
      <c r="H90" s="55"/>
      <c r="I90" s="55"/>
      <c r="J90" s="55"/>
    </row>
    <row r="91" spans="2:11" s="8" customFormat="1" ht="16.5">
      <c r="B91" s="61"/>
      <c r="C91" s="62"/>
      <c r="D91" s="62"/>
      <c r="E91" s="115" t="s">
        <v>201</v>
      </c>
      <c r="F91" s="62"/>
      <c r="G91" s="63" t="s">
        <v>199</v>
      </c>
      <c r="H91" s="63"/>
      <c r="I91" s="63"/>
      <c r="J91" s="63"/>
      <c r="K91" s="64"/>
    </row>
    <row r="92" spans="2:11" s="8" customFormat="1" ht="16.5">
      <c r="B92" s="65"/>
      <c r="C92" s="128"/>
      <c r="D92" s="66"/>
      <c r="E92" s="67"/>
      <c r="F92" s="67" t="s">
        <v>85</v>
      </c>
      <c r="G92" s="67" t="s">
        <v>86</v>
      </c>
      <c r="H92" s="67" t="s">
        <v>87</v>
      </c>
      <c r="I92" s="67" t="s">
        <v>88</v>
      </c>
      <c r="J92" s="67" t="s">
        <v>89</v>
      </c>
      <c r="K92" s="68" t="s">
        <v>90</v>
      </c>
    </row>
    <row r="93" spans="2:11" s="8" customFormat="1" ht="17.45" customHeight="1">
      <c r="B93" s="116" t="s">
        <v>202</v>
      </c>
      <c r="C93" s="127"/>
      <c r="D93" s="117"/>
      <c r="E93" s="69" t="s">
        <v>203</v>
      </c>
      <c r="F93" s="69" t="str">
        <f>_xlfn.IFNA(S105,"")</f>
        <v/>
      </c>
      <c r="G93" s="69" t="str">
        <f>_xlfn.IFNA(S106,"")</f>
        <v/>
      </c>
      <c r="H93" s="69" t="str">
        <f>_xlfn.IFNA(S107,"")</f>
        <v/>
      </c>
      <c r="I93" s="69" t="str">
        <f>_xlfn.IFNA(S108,"")</f>
        <v/>
      </c>
      <c r="J93" s="69" t="str">
        <f>_xlfn.IFNA(S109,"")</f>
        <v/>
      </c>
      <c r="K93" s="69" t="str">
        <f>_xlfn.IFNA(S110,"")</f>
        <v/>
      </c>
    </row>
    <row r="94" spans="2:11" s="8" customFormat="1" ht="17.45" customHeight="1">
      <c r="B94" s="118"/>
      <c r="C94" s="129"/>
      <c r="D94" s="119"/>
      <c r="E94" s="70" t="s">
        <v>79</v>
      </c>
      <c r="F94" s="70"/>
      <c r="G94" s="71" t="str">
        <f>_xlfn.IFNA(R106,"")</f>
        <v/>
      </c>
      <c r="H94" s="71" t="str">
        <f>_xlfn.IFNA(R107,"")</f>
        <v/>
      </c>
      <c r="I94" s="71" t="str">
        <f>_xlfn.IFNA(R108,"")</f>
        <v/>
      </c>
      <c r="J94" s="71" t="str">
        <f>_xlfn.IFNA(R109,"")</f>
        <v/>
      </c>
      <c r="K94" s="71" t="str">
        <f>_xlfn.IFNA(R110,"")</f>
        <v/>
      </c>
    </row>
    <row r="95" spans="2:11" s="8" customFormat="1" ht="17.45" customHeight="1">
      <c r="B95" s="116" t="s">
        <v>204</v>
      </c>
      <c r="C95" s="127"/>
      <c r="D95" s="117"/>
      <c r="E95" s="72" t="s">
        <v>203</v>
      </c>
      <c r="F95" s="69" t="str">
        <f>_xlfn.IFNA(U105,"")</f>
        <v/>
      </c>
      <c r="G95" s="69" t="str">
        <f>_xlfn.IFNA(U106,"")</f>
        <v/>
      </c>
      <c r="H95" s="69" t="str">
        <f>_xlfn.IFNA(U107,"")</f>
        <v/>
      </c>
      <c r="I95" s="69" t="str">
        <f>_xlfn.IFNA(U108,"")</f>
        <v/>
      </c>
      <c r="J95" s="69" t="str">
        <f>_xlfn.IFNA(U109,"")</f>
        <v/>
      </c>
      <c r="K95" s="69" t="str">
        <f>_xlfn.IFNA(U110,"")</f>
        <v/>
      </c>
    </row>
    <row r="96" spans="2:11" s="8" customFormat="1" ht="17.45" customHeight="1">
      <c r="B96" s="118"/>
      <c r="C96" s="129"/>
      <c r="D96" s="119"/>
      <c r="E96" s="70" t="s">
        <v>79</v>
      </c>
      <c r="F96" s="70"/>
      <c r="G96" s="71" t="str">
        <f>_xlfn.IFNA(T106,"")</f>
        <v/>
      </c>
      <c r="H96" s="71" t="str">
        <f>_xlfn.IFNA(T107,"")</f>
        <v/>
      </c>
      <c r="I96" s="71" t="str">
        <f>_xlfn.IFNA(T108,"")</f>
        <v/>
      </c>
      <c r="J96" s="71" t="str">
        <f>_xlfn.IFNA(T109,"")</f>
        <v/>
      </c>
      <c r="K96" s="71" t="str">
        <f>_xlfn.IFNA(T110,"")</f>
        <v/>
      </c>
    </row>
    <row r="97" spans="2:23" ht="17.45" customHeight="1">
      <c r="B97" s="116" t="s">
        <v>205</v>
      </c>
      <c r="C97" s="127"/>
      <c r="D97" s="117"/>
      <c r="E97" s="72" t="s">
        <v>203</v>
      </c>
      <c r="F97" s="69" t="str">
        <f>_xlfn.IFNA(W105,"")</f>
        <v/>
      </c>
      <c r="G97" s="69" t="str">
        <f>_xlfn.IFNA(W106,"")</f>
        <v/>
      </c>
      <c r="H97" s="69" t="str">
        <f>_xlfn.IFNA(W107,"")</f>
        <v/>
      </c>
      <c r="I97" s="69" t="str">
        <f>_xlfn.IFNA(W108,"")</f>
        <v/>
      </c>
      <c r="J97" s="69" t="str">
        <f>_xlfn.IFNA(W109,"")</f>
        <v/>
      </c>
      <c r="K97" s="69" t="str">
        <f>_xlfn.IFNA(W110,"")</f>
        <v/>
      </c>
    </row>
    <row r="98" spans="2:23" ht="17.45" customHeight="1">
      <c r="B98" s="118"/>
      <c r="C98" s="127"/>
      <c r="D98" s="126"/>
      <c r="E98" s="70" t="s">
        <v>79</v>
      </c>
      <c r="F98" s="70"/>
      <c r="G98" s="71" t="str">
        <f>_xlfn.IFNA(V106,"")</f>
        <v/>
      </c>
      <c r="H98" s="71" t="str">
        <f>_xlfn.IFNA(V107,"")</f>
        <v/>
      </c>
      <c r="I98" s="71" t="str">
        <f>_xlfn.IFNA(V108,"")</f>
        <v/>
      </c>
      <c r="J98" s="71" t="str">
        <f>_xlfn.IFNA(V109,"")</f>
        <v/>
      </c>
      <c r="K98" s="71" t="str">
        <f>_xlfn.IFNA(V110,"")</f>
        <v/>
      </c>
    </row>
    <row r="99" spans="2:23" ht="17.45" customHeight="1">
      <c r="B99" s="113" t="s">
        <v>206</v>
      </c>
      <c r="C99" s="130"/>
      <c r="D99" s="133"/>
      <c r="E99" s="132" t="s">
        <v>203</v>
      </c>
      <c r="F99" s="69" t="str">
        <f>_xlfn.IFNA(Q105,"")</f>
        <v/>
      </c>
      <c r="G99" s="69" t="str">
        <f>_xlfn.IFNA(Q106,"")</f>
        <v/>
      </c>
      <c r="H99" s="69" t="str">
        <f>_xlfn.IFNA(Q107,"")</f>
        <v/>
      </c>
      <c r="I99" s="69" t="str">
        <f>_xlfn.IFNA(Q108,"")</f>
        <v/>
      </c>
      <c r="J99" s="69" t="str">
        <f>_xlfn.IFNA(Q109,"")</f>
        <v/>
      </c>
      <c r="K99" s="69" t="str">
        <f>_xlfn.IFNA(Q110,"")</f>
        <v/>
      </c>
    </row>
    <row r="100" spans="2:23" ht="17.45" customHeight="1">
      <c r="B100" s="114"/>
      <c r="C100" s="131"/>
      <c r="D100" s="130"/>
      <c r="E100" s="134" t="s">
        <v>79</v>
      </c>
      <c r="F100" s="70"/>
      <c r="G100" s="73" t="str">
        <f>_xlfn.IFNA(P106,"")</f>
        <v/>
      </c>
      <c r="H100" s="73" t="str">
        <f>_xlfn.IFNA(P107,"")</f>
        <v/>
      </c>
      <c r="I100" s="73" t="str">
        <f>_xlfn.IFNA(P108,"")</f>
        <v/>
      </c>
      <c r="J100" s="73" t="str">
        <f>_xlfn.IFNA(P109,"")</f>
        <v/>
      </c>
      <c r="K100" s="73" t="str">
        <f>_xlfn.IFNA(P110,"")</f>
        <v/>
      </c>
    </row>
    <row r="103" spans="2:23">
      <c r="O103" s="74" t="s">
        <v>207</v>
      </c>
      <c r="P103" s="5"/>
      <c r="Q103" s="5"/>
      <c r="R103" s="5"/>
      <c r="S103" s="5"/>
      <c r="T103" s="5"/>
      <c r="U103" s="6"/>
      <c r="V103" s="5"/>
      <c r="W103" s="5"/>
    </row>
    <row r="104" spans="2:23">
      <c r="O104" s="75" t="s">
        <v>82</v>
      </c>
      <c r="P104" s="75" t="s">
        <v>208</v>
      </c>
      <c r="Q104" s="75" t="s">
        <v>209</v>
      </c>
      <c r="R104" s="75" t="s">
        <v>210</v>
      </c>
      <c r="S104" s="75" t="s">
        <v>211</v>
      </c>
      <c r="T104" s="75" t="s">
        <v>212</v>
      </c>
      <c r="U104" s="76" t="s">
        <v>213</v>
      </c>
      <c r="V104" s="75" t="s">
        <v>214</v>
      </c>
      <c r="W104" s="75" t="s">
        <v>215</v>
      </c>
    </row>
    <row r="105" spans="2:23">
      <c r="O105" s="75" t="s">
        <v>85</v>
      </c>
      <c r="P105" s="77"/>
      <c r="Q105" s="78" t="e">
        <f>IF(BJ34="",NA(),BJ34)</f>
        <v>#N/A</v>
      </c>
      <c r="R105" s="79"/>
      <c r="S105" s="78" t="e">
        <f>IF(BJ35="",NA(),BJ35)</f>
        <v>#N/A</v>
      </c>
      <c r="T105" s="79"/>
      <c r="U105" s="78" t="e">
        <f>IF(BJ36="",NA(),BJ36)</f>
        <v>#N/A</v>
      </c>
      <c r="V105" s="79"/>
      <c r="W105" s="78" t="e">
        <f>IF(BJ37="",NA(),BJ37)</f>
        <v>#N/A</v>
      </c>
    </row>
    <row r="106" spans="2:23">
      <c r="O106" s="75" t="s">
        <v>86</v>
      </c>
      <c r="P106" s="80" t="e">
        <f>IF(BV34="",NA(),BV34)</f>
        <v>#N/A</v>
      </c>
      <c r="Q106" s="78" t="e">
        <f>IF(BK34="",NA(),BK34)</f>
        <v>#N/A</v>
      </c>
      <c r="R106" s="80" t="e">
        <f>IF(BV35="",NA(),BV35)</f>
        <v>#N/A</v>
      </c>
      <c r="S106" s="78" t="e">
        <f>IF(BK35="",NA(),BK35)</f>
        <v>#N/A</v>
      </c>
      <c r="T106" s="80" t="e">
        <f>IF(BV36="",NA(),BV36)</f>
        <v>#N/A</v>
      </c>
      <c r="U106" s="78" t="e">
        <f>IF(BK36="",NA(),BK36)</f>
        <v>#N/A</v>
      </c>
      <c r="V106" s="80" t="e">
        <f>IF(BV37="",NA(),BV37)</f>
        <v>#N/A</v>
      </c>
      <c r="W106" s="78" t="e">
        <f>IF(BK37="",NA(),BK37)</f>
        <v>#N/A</v>
      </c>
    </row>
    <row r="107" spans="2:23">
      <c r="O107" s="75" t="s">
        <v>87</v>
      </c>
      <c r="P107" s="80" t="e">
        <f>IF(BW34="",NA(),BW34)</f>
        <v>#N/A</v>
      </c>
      <c r="Q107" s="78" t="e">
        <f>IF(BL34="",NA(),BL34)</f>
        <v>#N/A</v>
      </c>
      <c r="R107" s="80" t="e">
        <f>IF(BW35="",NA(),BW35)</f>
        <v>#N/A</v>
      </c>
      <c r="S107" s="78" t="e">
        <f>IF(BL35="",NA(),BL35)</f>
        <v>#N/A</v>
      </c>
      <c r="T107" s="80" t="e">
        <f>IF(BW36="",NA(),BW36)</f>
        <v>#N/A</v>
      </c>
      <c r="U107" s="78" t="e">
        <f>IF(BL36="",NA(),BL36)</f>
        <v>#N/A</v>
      </c>
      <c r="V107" s="80" t="e">
        <f>IF(BW37="",NA(),BW37)</f>
        <v>#N/A</v>
      </c>
      <c r="W107" s="78" t="e">
        <f>IF(BL37="",NA(),BL37)</f>
        <v>#N/A</v>
      </c>
    </row>
    <row r="108" spans="2:23">
      <c r="O108" s="75" t="s">
        <v>88</v>
      </c>
      <c r="P108" s="80" t="e">
        <f>IF(BX34="",NA(),BX34)</f>
        <v>#N/A</v>
      </c>
      <c r="Q108" s="78" t="e">
        <f>IF(BM34="",NA(),BM34)</f>
        <v>#N/A</v>
      </c>
      <c r="R108" s="81" t="e">
        <f>IF(BX35="",NA(),BX35)</f>
        <v>#N/A</v>
      </c>
      <c r="S108" s="78" t="e">
        <f>IF(BM35="",NA(),BM35)</f>
        <v>#N/A</v>
      </c>
      <c r="T108" s="81" t="e">
        <f>IF(BX36="",NA(),BX36)</f>
        <v>#N/A</v>
      </c>
      <c r="U108" s="78" t="e">
        <f>IF(BM36="",NA(),BM36)</f>
        <v>#N/A</v>
      </c>
      <c r="V108" s="81" t="e">
        <f>IF(BX37="",NA(),BX37)</f>
        <v>#N/A</v>
      </c>
      <c r="W108" s="78" t="e">
        <f>IF(BM37="",NA(),BM37)</f>
        <v>#N/A</v>
      </c>
    </row>
    <row r="109" spans="2:23">
      <c r="O109" s="75" t="s">
        <v>89</v>
      </c>
      <c r="P109" s="80" t="e">
        <f>IF(BY34="",NA(),BY34)</f>
        <v>#N/A</v>
      </c>
      <c r="Q109" s="78" t="e">
        <f>IF(BN34="",NA(),BN34)</f>
        <v>#N/A</v>
      </c>
      <c r="R109" s="81" t="e">
        <f>IF(BY35="",NA(),BY35)</f>
        <v>#N/A</v>
      </c>
      <c r="S109" s="78" t="e">
        <f>IF(BN35="",NA(),BN35)</f>
        <v>#N/A</v>
      </c>
      <c r="T109" s="81" t="e">
        <f>IF(BY36="",NA(),BY36)</f>
        <v>#N/A</v>
      </c>
      <c r="U109" s="78" t="e">
        <f>IF(BN36="",NA(),BN36)</f>
        <v>#N/A</v>
      </c>
      <c r="V109" s="81" t="e">
        <f>IF(BY37="",NA(),BY37)</f>
        <v>#N/A</v>
      </c>
      <c r="W109" s="78" t="e">
        <f>IF(BN37="",NA(),BN37)</f>
        <v>#N/A</v>
      </c>
    </row>
    <row r="110" spans="2:23">
      <c r="O110" s="75" t="s">
        <v>90</v>
      </c>
      <c r="P110" s="80" t="e">
        <f>IF(BZ34="",NA(),BZ34)</f>
        <v>#N/A</v>
      </c>
      <c r="Q110" s="78" t="e">
        <f>IF(BO34="",NA(),BO34)</f>
        <v>#N/A</v>
      </c>
      <c r="R110" s="81" t="e">
        <f>IF(BZ35="",NA(),BZ35)</f>
        <v>#N/A</v>
      </c>
      <c r="S110" s="78" t="e">
        <f>IF(BO35="",NA(),BO35)</f>
        <v>#N/A</v>
      </c>
      <c r="T110" s="81" t="e">
        <f>IF(BZ36="",NA(),BZ36)</f>
        <v>#N/A</v>
      </c>
      <c r="U110" s="78" t="e">
        <f>IF(BO36="",NA(),BO36)</f>
        <v>#N/A</v>
      </c>
      <c r="V110" s="81" t="e">
        <f>IF(BZ37="",NA(),BZ37)</f>
        <v>#N/A</v>
      </c>
      <c r="W110" s="78" t="e">
        <f>IF(BO37="",NA(),BO37)</f>
        <v>#N/A</v>
      </c>
    </row>
    <row r="111" spans="2:23">
      <c r="O111" s="75" t="s">
        <v>91</v>
      </c>
      <c r="P111" s="80" t="e">
        <f>IF(CA34="",NA(),CA34)</f>
        <v>#N/A</v>
      </c>
      <c r="Q111" s="78" t="e">
        <f>IF(BP34="",NA(),BP34)</f>
        <v>#N/A</v>
      </c>
      <c r="R111" s="81" t="e">
        <f>IF(CA35="",NA(),CA35)</f>
        <v>#N/A</v>
      </c>
      <c r="S111" s="78" t="e">
        <f>IF(BP35="",NA(),BP35)</f>
        <v>#N/A</v>
      </c>
      <c r="T111" s="81" t="e">
        <f>IF(CA36="",NA(),CA36)</f>
        <v>#N/A</v>
      </c>
      <c r="U111" s="78" t="e">
        <f>IF(BP36="",NA(),BP36)</f>
        <v>#N/A</v>
      </c>
      <c r="V111" s="81" t="e">
        <f>IF(CA37="",NA(),CA37)</f>
        <v>#N/A</v>
      </c>
      <c r="W111" s="78" t="e">
        <f>IF(BP37="",NA(),BP37)</f>
        <v>#N/A</v>
      </c>
    </row>
    <row r="112" spans="2:23">
      <c r="O112" s="75" t="s">
        <v>92</v>
      </c>
      <c r="P112" s="80" t="e">
        <f>IF(CB34="",NA(),CB34)</f>
        <v>#N/A</v>
      </c>
      <c r="Q112" s="78" t="e">
        <f>IF(BQ34="",NA(),BQ34)</f>
        <v>#N/A</v>
      </c>
      <c r="R112" s="81" t="e">
        <f>IF(CB35="",NA(),CB35)</f>
        <v>#N/A</v>
      </c>
      <c r="S112" s="78" t="e">
        <f>IF(BQ35="",NA(),BQ35)</f>
        <v>#N/A</v>
      </c>
      <c r="T112" s="81" t="e">
        <f>IF(CB36="",NA(),CB36)</f>
        <v>#N/A</v>
      </c>
      <c r="U112" s="78" t="e">
        <f>IF(BQ36="",NA(),BQ36)</f>
        <v>#N/A</v>
      </c>
      <c r="V112" s="81" t="e">
        <f>IF(CB37="",NA(),CB37)</f>
        <v>#N/A</v>
      </c>
      <c r="W112" s="78" t="e">
        <f>IF(BQ37="",NA(),BQ37)</f>
        <v>#N/A</v>
      </c>
    </row>
    <row r="113" spans="2:23" s="8" customFormat="1">
      <c r="B113" s="1"/>
      <c r="C113" s="1"/>
      <c r="D113" s="1"/>
      <c r="E113" s="1"/>
      <c r="F113" s="1"/>
      <c r="G113" s="1"/>
      <c r="O113" s="75" t="s">
        <v>93</v>
      </c>
      <c r="P113" s="80" t="e">
        <f>IF(CC34="",NA(),CC34)</f>
        <v>#N/A</v>
      </c>
      <c r="Q113" s="78" t="e">
        <f>IF(BR34="",NA(),BR34)</f>
        <v>#N/A</v>
      </c>
      <c r="R113" s="81" t="e">
        <f>IF(CC35="",NA(),CC35)</f>
        <v>#N/A</v>
      </c>
      <c r="S113" s="78" t="e">
        <f>IF(BR35="",NA(),BR35)</f>
        <v>#N/A</v>
      </c>
      <c r="T113" s="81" t="e">
        <f>IF(CC36="",NA(),CC36)</f>
        <v>#N/A</v>
      </c>
      <c r="U113" s="78" t="e">
        <f>IF(BR36="",NA(),BR36)</f>
        <v>#N/A</v>
      </c>
      <c r="V113" s="81" t="e">
        <f>IF(CC37="",NA(),CC37)</f>
        <v>#N/A</v>
      </c>
      <c r="W113" s="78" t="e">
        <f>IF(BR37="",NA(),BR37)</f>
        <v>#N/A</v>
      </c>
    </row>
    <row r="114" spans="2:23" s="8" customFormat="1">
      <c r="B114" s="1"/>
      <c r="C114" s="1"/>
      <c r="D114" s="1"/>
      <c r="E114" s="1"/>
      <c r="F114" s="1"/>
      <c r="G114" s="1"/>
      <c r="O114" s="75" t="s">
        <v>94</v>
      </c>
      <c r="P114" s="80" t="e">
        <f>IF(CD34="",NA(),CD34)</f>
        <v>#N/A</v>
      </c>
      <c r="Q114" s="78" t="e">
        <f>IF(BS34="",NA(),BS34)</f>
        <v>#N/A</v>
      </c>
      <c r="R114" s="81" t="e">
        <f>IF(CD35="",NA(),CD35)</f>
        <v>#N/A</v>
      </c>
      <c r="S114" s="78" t="e">
        <f>IF(BS35="",NA(),BS35)</f>
        <v>#N/A</v>
      </c>
      <c r="T114" s="81" t="e">
        <f>IF(CD36="",NA(),CD36)</f>
        <v>#N/A</v>
      </c>
      <c r="U114" s="78" t="e">
        <f>IF(BS36="",NA(),BS36)</f>
        <v>#N/A</v>
      </c>
      <c r="V114" s="81" t="e">
        <f>IF(CD37="",NA(),CD37)</f>
        <v>#N/A</v>
      </c>
      <c r="W114" s="78" t="e">
        <f>IF(BS37="",NA(),BS37)</f>
        <v>#N/A</v>
      </c>
    </row>
    <row r="115" spans="2:23" s="8" customFormat="1">
      <c r="B115" s="1"/>
      <c r="C115" s="1"/>
      <c r="D115" s="1"/>
      <c r="E115" s="1"/>
      <c r="F115" s="1"/>
      <c r="G115" s="1"/>
      <c r="O115" s="75" t="s">
        <v>95</v>
      </c>
      <c r="P115" s="80" t="e">
        <f>IF(CE34="",NA(),BWK34)</f>
        <v>#N/A</v>
      </c>
      <c r="Q115" s="78" t="e">
        <f>IF(BT34="",NA(),BT34)</f>
        <v>#N/A</v>
      </c>
      <c r="R115" s="81" t="e">
        <f>IF(CE35="",NA(),CE35)</f>
        <v>#N/A</v>
      </c>
      <c r="S115" s="78" t="e">
        <f>IF(BT35="",NA(),BT35)</f>
        <v>#N/A</v>
      </c>
      <c r="T115" s="81" t="e">
        <f>IF(CE36="",NA(),CE36)</f>
        <v>#N/A</v>
      </c>
      <c r="U115" s="78" t="e">
        <f>IF(BT36="",NA(),BT36)</f>
        <v>#N/A</v>
      </c>
      <c r="V115" s="81" t="e">
        <f>IF(CE37="",NA(),CE37)</f>
        <v>#N/A</v>
      </c>
      <c r="W115" s="78" t="e">
        <f>IF(BT37="",NA(),BT37)</f>
        <v>#N/A</v>
      </c>
    </row>
    <row r="118" spans="2:23" s="8" customFormat="1" ht="15" customHeight="1">
      <c r="B118" s="1"/>
      <c r="C118" s="1"/>
      <c r="D118" s="1"/>
      <c r="E118" s="1"/>
      <c r="F118" s="1"/>
      <c r="G118" s="1"/>
      <c r="Q118" s="1"/>
      <c r="R118" s="1"/>
      <c r="S118" s="1"/>
      <c r="T118" s="1"/>
      <c r="U118" s="1"/>
      <c r="V118" s="1"/>
      <c r="W118" s="1"/>
    </row>
    <row r="119" spans="2:23" s="8" customFormat="1" ht="15" customHeight="1">
      <c r="B119" s="1"/>
      <c r="C119" s="1"/>
      <c r="D119" s="1"/>
      <c r="E119" s="1"/>
      <c r="F119" s="1"/>
      <c r="G119" s="1"/>
      <c r="Q119" s="1"/>
      <c r="R119" s="1"/>
      <c r="S119" s="1"/>
      <c r="T119" s="1"/>
      <c r="U119" s="1"/>
      <c r="V119" s="1"/>
      <c r="W119" s="1"/>
    </row>
    <row r="120" spans="2:23" s="8" customFormat="1" ht="15" customHeight="1">
      <c r="B120" s="1"/>
      <c r="C120" s="1"/>
      <c r="D120" s="1"/>
      <c r="E120" s="1"/>
      <c r="F120" s="1"/>
      <c r="G120" s="1"/>
      <c r="Q120" s="1"/>
      <c r="R120" s="1"/>
      <c r="S120" s="1"/>
      <c r="T120" s="1"/>
      <c r="U120" s="1"/>
      <c r="V120" s="1"/>
      <c r="W120" s="1"/>
    </row>
    <row r="121" spans="2:23" s="8" customFormat="1" ht="15" customHeight="1">
      <c r="B121" s="1"/>
      <c r="C121" s="1"/>
      <c r="D121" s="1"/>
      <c r="E121" s="1"/>
      <c r="F121" s="1"/>
      <c r="G121" s="1"/>
      <c r="Q121" s="1"/>
      <c r="R121" s="1"/>
      <c r="S121" s="1"/>
      <c r="T121" s="1"/>
      <c r="U121" s="1"/>
      <c r="V121" s="1"/>
      <c r="W121" s="1"/>
    </row>
    <row r="122" spans="2:23" s="8" customFormat="1" ht="15" customHeight="1">
      <c r="B122" s="1"/>
      <c r="C122" s="1"/>
      <c r="D122" s="1"/>
      <c r="E122" s="1"/>
      <c r="F122" s="1"/>
      <c r="G122" s="1"/>
      <c r="Q122" s="1"/>
      <c r="R122" s="1"/>
      <c r="S122" s="1"/>
      <c r="T122" s="1"/>
      <c r="U122" s="1"/>
      <c r="V122" s="1"/>
      <c r="W122" s="1"/>
    </row>
    <row r="123" spans="2:23" s="8" customFormat="1" ht="15" customHeight="1">
      <c r="B123" s="1"/>
      <c r="C123" s="1"/>
      <c r="D123" s="1"/>
      <c r="E123" s="1"/>
      <c r="F123" s="1"/>
      <c r="G123" s="1"/>
      <c r="Q123" s="1"/>
      <c r="R123" s="1"/>
      <c r="S123" s="1"/>
      <c r="T123" s="1"/>
      <c r="U123" s="1"/>
      <c r="V123" s="1"/>
      <c r="W123" s="1"/>
    </row>
    <row r="124" spans="2:23" s="8" customFormat="1" ht="15.6" customHeight="1">
      <c r="B124" s="1"/>
      <c r="C124" s="1"/>
      <c r="D124" s="1"/>
      <c r="E124" s="1"/>
      <c r="F124" s="1"/>
      <c r="G124" s="1"/>
      <c r="Q124" s="1"/>
      <c r="R124" s="1"/>
      <c r="S124" s="1"/>
      <c r="T124" s="1"/>
      <c r="U124" s="1"/>
      <c r="V124" s="1"/>
      <c r="W124" s="1"/>
    </row>
    <row r="125" spans="2:23" s="8" customFormat="1" ht="15.6" customHeight="1">
      <c r="B125" s="1"/>
      <c r="C125" s="1"/>
      <c r="D125" s="1"/>
      <c r="E125" s="1"/>
      <c r="F125" s="1"/>
      <c r="G125" s="1"/>
      <c r="Q125" s="1"/>
      <c r="R125" s="1"/>
      <c r="S125" s="1"/>
      <c r="T125" s="1"/>
      <c r="U125" s="1"/>
      <c r="V125" s="1"/>
      <c r="W125" s="1"/>
    </row>
    <row r="127" spans="2:23" s="8" customFormat="1">
      <c r="B127" s="1"/>
      <c r="C127" s="1"/>
      <c r="D127" s="1"/>
      <c r="E127" s="1"/>
      <c r="F127" s="1"/>
      <c r="G127" s="1"/>
      <c r="Q127" s="1"/>
      <c r="R127" s="1"/>
      <c r="S127" s="1"/>
      <c r="T127" s="1"/>
      <c r="U127" s="1"/>
      <c r="V127" s="1"/>
      <c r="W127" s="1"/>
    </row>
    <row r="128" spans="2:23" s="8" customFormat="1" ht="20.25" thickBot="1">
      <c r="B128" s="60" t="s">
        <v>216</v>
      </c>
      <c r="C128" s="60"/>
      <c r="D128" s="1"/>
      <c r="E128" s="1"/>
      <c r="Q128" s="1"/>
      <c r="R128" s="1"/>
      <c r="S128" s="1"/>
      <c r="T128" s="1"/>
      <c r="U128" s="1"/>
      <c r="V128" s="1"/>
      <c r="W128" s="1"/>
    </row>
    <row r="129" spans="2:11" s="8" customFormat="1" ht="62.65" customHeight="1" thickBot="1">
      <c r="B129" s="82" t="s">
        <v>42</v>
      </c>
      <c r="C129" s="370" t="s">
        <v>43</v>
      </c>
      <c r="D129" s="371"/>
      <c r="E129" s="372" t="s">
        <v>44</v>
      </c>
      <c r="F129" s="373"/>
      <c r="G129" s="374"/>
      <c r="H129" s="82" t="s">
        <v>217</v>
      </c>
      <c r="I129" s="82" t="s">
        <v>218</v>
      </c>
      <c r="J129" s="82" t="s">
        <v>81</v>
      </c>
      <c r="K129" s="82" t="s">
        <v>219</v>
      </c>
    </row>
    <row r="130" spans="2:11" s="8" customFormat="1" ht="17.25" thickBot="1">
      <c r="B130" s="324">
        <v>1</v>
      </c>
      <c r="C130" s="327" t="s">
        <v>106</v>
      </c>
      <c r="D130" s="328"/>
      <c r="E130" s="120" t="s">
        <v>107</v>
      </c>
      <c r="F130" s="83"/>
      <c r="G130" s="121"/>
      <c r="H130" s="85" t="str">
        <f t="shared" ref="H130:H157" si="37">AZ3</f>
        <v>---</v>
      </c>
      <c r="I130" s="85" t="str">
        <f t="shared" ref="I130:I157" si="38">AX3</f>
        <v>---</v>
      </c>
      <c r="J130" s="85" t="str">
        <f t="shared" ref="J130:J157" si="39">BB3</f>
        <v>---</v>
      </c>
      <c r="K130" s="85" t="str">
        <f t="shared" ref="K130:K157" si="40">RIGHT(BC3,6)</f>
        <v>---</v>
      </c>
    </row>
    <row r="131" spans="2:11" s="8" customFormat="1" ht="15.6" customHeight="1" thickBot="1">
      <c r="B131" s="325"/>
      <c r="C131" s="331"/>
      <c r="D131" s="332"/>
      <c r="E131" s="120" t="s">
        <v>220</v>
      </c>
      <c r="F131" s="83"/>
      <c r="G131" s="84"/>
      <c r="H131" s="85" t="str">
        <f t="shared" si="37"/>
        <v>---</v>
      </c>
      <c r="I131" s="85" t="str">
        <f t="shared" si="38"/>
        <v>---</v>
      </c>
      <c r="J131" s="85" t="str">
        <f t="shared" si="39"/>
        <v>---</v>
      </c>
      <c r="K131" s="85" t="str">
        <f t="shared" si="40"/>
        <v>---</v>
      </c>
    </row>
    <row r="132" spans="2:11" s="8" customFormat="1" ht="15.6" customHeight="1" thickBot="1">
      <c r="B132" s="325"/>
      <c r="C132" s="327" t="s">
        <v>114</v>
      </c>
      <c r="D132" s="328"/>
      <c r="E132" s="120" t="s">
        <v>115</v>
      </c>
      <c r="F132" s="83"/>
      <c r="G132" s="84"/>
      <c r="H132" s="85" t="str">
        <f t="shared" si="37"/>
        <v>---</v>
      </c>
      <c r="I132" s="85" t="str">
        <f t="shared" si="38"/>
        <v>---</v>
      </c>
      <c r="J132" s="85" t="str">
        <f t="shared" si="39"/>
        <v>---</v>
      </c>
      <c r="K132" s="85" t="str">
        <f t="shared" si="40"/>
        <v>---</v>
      </c>
    </row>
    <row r="133" spans="2:11" s="8" customFormat="1" ht="15.6" customHeight="1" thickBot="1">
      <c r="B133" s="325"/>
      <c r="C133" s="329"/>
      <c r="D133" s="330"/>
      <c r="E133" s="120" t="s">
        <v>118</v>
      </c>
      <c r="F133" s="83"/>
      <c r="G133" s="84"/>
      <c r="H133" s="85" t="str">
        <f t="shared" si="37"/>
        <v>---</v>
      </c>
      <c r="I133" s="85" t="str">
        <f t="shared" si="38"/>
        <v>---</v>
      </c>
      <c r="J133" s="85" t="str">
        <f t="shared" si="39"/>
        <v>---</v>
      </c>
      <c r="K133" s="85" t="str">
        <f t="shared" si="40"/>
        <v>---</v>
      </c>
    </row>
    <row r="134" spans="2:11" s="8" customFormat="1" ht="15.6" customHeight="1" thickBot="1">
      <c r="B134" s="325"/>
      <c r="C134" s="329"/>
      <c r="D134" s="330"/>
      <c r="E134" s="120" t="s">
        <v>221</v>
      </c>
      <c r="F134" s="83"/>
      <c r="G134" s="84"/>
      <c r="H134" s="85" t="str">
        <f t="shared" si="37"/>
        <v>---</v>
      </c>
      <c r="I134" s="85" t="str">
        <f t="shared" si="38"/>
        <v>---</v>
      </c>
      <c r="J134" s="85" t="str">
        <f t="shared" si="39"/>
        <v>---</v>
      </c>
      <c r="K134" s="85" t="str">
        <f t="shared" si="40"/>
        <v>---</v>
      </c>
    </row>
    <row r="135" spans="2:11" s="8" customFormat="1" ht="15.6" customHeight="1" thickBot="1">
      <c r="B135" s="326"/>
      <c r="C135" s="331"/>
      <c r="D135" s="332"/>
      <c r="E135" s="120" t="s">
        <v>122</v>
      </c>
      <c r="F135" s="83"/>
      <c r="G135" s="84"/>
      <c r="H135" s="85" t="str">
        <f t="shared" si="37"/>
        <v>---</v>
      </c>
      <c r="I135" s="85" t="str">
        <f t="shared" si="38"/>
        <v>---</v>
      </c>
      <c r="J135" s="85" t="str">
        <f t="shared" si="39"/>
        <v>---</v>
      </c>
      <c r="K135" s="85" t="str">
        <f t="shared" si="40"/>
        <v>---</v>
      </c>
    </row>
    <row r="136" spans="2:11" s="8" customFormat="1" ht="15.6" customHeight="1" thickBot="1">
      <c r="B136" s="324">
        <v>2</v>
      </c>
      <c r="C136" s="327" t="s">
        <v>290</v>
      </c>
      <c r="D136" s="328"/>
      <c r="E136" s="120" t="s">
        <v>291</v>
      </c>
      <c r="F136" s="83"/>
      <c r="G136" s="84"/>
      <c r="H136" s="85" t="str">
        <f t="shared" si="37"/>
        <v>---</v>
      </c>
      <c r="I136" s="85" t="str">
        <f t="shared" si="38"/>
        <v>---</v>
      </c>
      <c r="J136" s="85" t="str">
        <f t="shared" si="39"/>
        <v>---</v>
      </c>
      <c r="K136" s="85" t="str">
        <f t="shared" si="40"/>
        <v>---</v>
      </c>
    </row>
    <row r="137" spans="2:11" s="8" customFormat="1" ht="15.6" customHeight="1" thickBot="1">
      <c r="B137" s="325"/>
      <c r="C137" s="329"/>
      <c r="D137" s="330"/>
      <c r="E137" s="120" t="s">
        <v>292</v>
      </c>
      <c r="F137" s="83"/>
      <c r="G137" s="84"/>
      <c r="H137" s="85" t="str">
        <f t="shared" si="37"/>
        <v>---</v>
      </c>
      <c r="I137" s="85" t="str">
        <f t="shared" si="38"/>
        <v>---</v>
      </c>
      <c r="J137" s="85" t="str">
        <f t="shared" si="39"/>
        <v>---</v>
      </c>
      <c r="K137" s="85" t="str">
        <f t="shared" si="40"/>
        <v>---</v>
      </c>
    </row>
    <row r="138" spans="2:11" s="8" customFormat="1" ht="15.6" customHeight="1" thickBot="1">
      <c r="B138" s="325"/>
      <c r="C138" s="331"/>
      <c r="D138" s="332"/>
      <c r="E138" s="120" t="s">
        <v>129</v>
      </c>
      <c r="F138" s="83"/>
      <c r="G138" s="84"/>
      <c r="H138" s="85" t="str">
        <f t="shared" si="37"/>
        <v>---</v>
      </c>
      <c r="I138" s="85" t="str">
        <f t="shared" si="38"/>
        <v>---</v>
      </c>
      <c r="J138" s="85" t="str">
        <f t="shared" si="39"/>
        <v>---</v>
      </c>
      <c r="K138" s="85" t="str">
        <f t="shared" si="40"/>
        <v>---</v>
      </c>
    </row>
    <row r="139" spans="2:11" s="8" customFormat="1" ht="15.6" customHeight="1" thickBot="1">
      <c r="B139" s="325"/>
      <c r="C139" s="327" t="s">
        <v>293</v>
      </c>
      <c r="D139" s="328"/>
      <c r="E139" s="120" t="s">
        <v>294</v>
      </c>
      <c r="F139" s="83"/>
      <c r="G139" s="84"/>
      <c r="H139" s="85" t="str">
        <f t="shared" si="37"/>
        <v>---</v>
      </c>
      <c r="I139" s="85" t="str">
        <f t="shared" si="38"/>
        <v>---</v>
      </c>
      <c r="J139" s="85" t="str">
        <f t="shared" si="39"/>
        <v>---</v>
      </c>
      <c r="K139" s="85" t="str">
        <f t="shared" si="40"/>
        <v>---</v>
      </c>
    </row>
    <row r="140" spans="2:11" s="8" customFormat="1" ht="15.6" customHeight="1" thickBot="1">
      <c r="B140" s="325"/>
      <c r="C140" s="329"/>
      <c r="D140" s="330"/>
      <c r="E140" s="120" t="s">
        <v>295</v>
      </c>
      <c r="F140" s="83"/>
      <c r="G140" s="84"/>
      <c r="H140" s="85" t="str">
        <f t="shared" si="37"/>
        <v>---</v>
      </c>
      <c r="I140" s="85" t="str">
        <f t="shared" si="38"/>
        <v>---</v>
      </c>
      <c r="J140" s="85" t="str">
        <f t="shared" si="39"/>
        <v>---</v>
      </c>
      <c r="K140" s="85" t="str">
        <f t="shared" si="40"/>
        <v>---</v>
      </c>
    </row>
    <row r="141" spans="2:11" s="8" customFormat="1" ht="15.6" customHeight="1" thickBot="1">
      <c r="B141" s="325"/>
      <c r="C141" s="331"/>
      <c r="D141" s="332"/>
      <c r="E141" s="120" t="s">
        <v>136</v>
      </c>
      <c r="F141" s="83"/>
      <c r="G141" s="84"/>
      <c r="H141" s="85" t="str">
        <f t="shared" si="37"/>
        <v>---</v>
      </c>
      <c r="I141" s="85" t="str">
        <f t="shared" si="38"/>
        <v>---</v>
      </c>
      <c r="J141" s="85" t="str">
        <f t="shared" si="39"/>
        <v>---</v>
      </c>
      <c r="K141" s="85" t="str">
        <f t="shared" si="40"/>
        <v>---</v>
      </c>
    </row>
    <row r="142" spans="2:11" s="8" customFormat="1" ht="15.6" customHeight="1" thickBot="1">
      <c r="B142" s="325"/>
      <c r="C142" s="327" t="s">
        <v>296</v>
      </c>
      <c r="D142" s="328"/>
      <c r="E142" s="120" t="s">
        <v>297</v>
      </c>
      <c r="F142" s="83"/>
      <c r="G142" s="84"/>
      <c r="H142" s="85" t="str">
        <f t="shared" si="37"/>
        <v>---</v>
      </c>
      <c r="I142" s="85" t="str">
        <f t="shared" si="38"/>
        <v>---</v>
      </c>
      <c r="J142" s="85" t="str">
        <f t="shared" si="39"/>
        <v>---</v>
      </c>
      <c r="K142" s="85" t="str">
        <f t="shared" si="40"/>
        <v>---</v>
      </c>
    </row>
    <row r="143" spans="2:11" s="8" customFormat="1" ht="17.25" thickBot="1">
      <c r="B143" s="325"/>
      <c r="C143" s="329"/>
      <c r="D143" s="330"/>
      <c r="E143" s="120" t="s">
        <v>298</v>
      </c>
      <c r="F143" s="83"/>
      <c r="G143" s="84"/>
      <c r="H143" s="85" t="str">
        <f t="shared" si="37"/>
        <v>---</v>
      </c>
      <c r="I143" s="85" t="str">
        <f t="shared" si="38"/>
        <v>---</v>
      </c>
      <c r="J143" s="85" t="str">
        <f t="shared" si="39"/>
        <v>---</v>
      </c>
      <c r="K143" s="85" t="str">
        <f t="shared" si="40"/>
        <v>---</v>
      </c>
    </row>
    <row r="144" spans="2:11" s="8" customFormat="1" ht="15.6" customHeight="1" thickBot="1">
      <c r="B144" s="325"/>
      <c r="C144" s="331"/>
      <c r="D144" s="332"/>
      <c r="E144" s="120" t="s">
        <v>143</v>
      </c>
      <c r="F144" s="83"/>
      <c r="G144" s="84"/>
      <c r="H144" s="85" t="str">
        <f t="shared" si="37"/>
        <v>---</v>
      </c>
      <c r="I144" s="85" t="str">
        <f t="shared" si="38"/>
        <v>---</v>
      </c>
      <c r="J144" s="85" t="str">
        <f t="shared" si="39"/>
        <v>---</v>
      </c>
      <c r="K144" s="85" t="str">
        <f t="shared" si="40"/>
        <v>---</v>
      </c>
    </row>
    <row r="145" spans="2:11" s="8" customFormat="1" ht="15.6" customHeight="1" thickBot="1">
      <c r="B145" s="325"/>
      <c r="C145" s="327" t="s">
        <v>138</v>
      </c>
      <c r="D145" s="328"/>
      <c r="E145" s="120" t="s">
        <v>299</v>
      </c>
      <c r="F145" s="83"/>
      <c r="G145" s="84"/>
      <c r="H145" s="85" t="str">
        <f t="shared" si="37"/>
        <v>---</v>
      </c>
      <c r="I145" s="85" t="str">
        <f t="shared" si="38"/>
        <v>---</v>
      </c>
      <c r="J145" s="85" t="str">
        <f t="shared" si="39"/>
        <v>---</v>
      </c>
      <c r="K145" s="85" t="str">
        <f t="shared" si="40"/>
        <v>---</v>
      </c>
    </row>
    <row r="146" spans="2:11" s="8" customFormat="1" ht="15.6" customHeight="1" thickBot="1">
      <c r="B146" s="325"/>
      <c r="C146" s="329"/>
      <c r="D146" s="330"/>
      <c r="E146" s="120" t="s">
        <v>300</v>
      </c>
      <c r="F146" s="83"/>
      <c r="G146" s="84"/>
      <c r="H146" s="85" t="str">
        <f t="shared" si="37"/>
        <v>---</v>
      </c>
      <c r="I146" s="85" t="str">
        <f t="shared" si="38"/>
        <v>---</v>
      </c>
      <c r="J146" s="85" t="str">
        <f t="shared" si="39"/>
        <v>---</v>
      </c>
      <c r="K146" s="85" t="str">
        <f t="shared" si="40"/>
        <v>---</v>
      </c>
    </row>
    <row r="147" spans="2:11" s="8" customFormat="1" ht="15.6" customHeight="1" thickBot="1">
      <c r="B147" s="325"/>
      <c r="C147" s="331"/>
      <c r="D147" s="332"/>
      <c r="E147" s="120" t="s">
        <v>150</v>
      </c>
      <c r="F147" s="83"/>
      <c r="G147" s="84"/>
      <c r="H147" s="85" t="str">
        <f t="shared" si="37"/>
        <v>---</v>
      </c>
      <c r="I147" s="85" t="str">
        <f t="shared" si="38"/>
        <v>---</v>
      </c>
      <c r="J147" s="85" t="str">
        <f t="shared" si="39"/>
        <v>---</v>
      </c>
      <c r="K147" s="85" t="str">
        <f t="shared" si="40"/>
        <v>---</v>
      </c>
    </row>
    <row r="148" spans="2:11" s="8" customFormat="1" ht="15.6" customHeight="1" thickBot="1">
      <c r="B148" s="325"/>
      <c r="C148" s="327" t="s">
        <v>145</v>
      </c>
      <c r="D148" s="328"/>
      <c r="E148" s="120" t="s">
        <v>301</v>
      </c>
      <c r="F148" s="83"/>
      <c r="G148" s="84"/>
      <c r="H148" s="85" t="str">
        <f t="shared" si="37"/>
        <v>---</v>
      </c>
      <c r="I148" s="85" t="str">
        <f t="shared" si="38"/>
        <v>---</v>
      </c>
      <c r="J148" s="85" t="str">
        <f t="shared" si="39"/>
        <v>---</v>
      </c>
      <c r="K148" s="85" t="str">
        <f t="shared" si="40"/>
        <v>---</v>
      </c>
    </row>
    <row r="149" spans="2:11" s="8" customFormat="1" ht="15.6" customHeight="1" thickBot="1">
      <c r="B149" s="325"/>
      <c r="C149" s="329"/>
      <c r="D149" s="330"/>
      <c r="E149" s="120" t="s">
        <v>302</v>
      </c>
      <c r="F149" s="83"/>
      <c r="G149" s="84"/>
      <c r="H149" s="85" t="str">
        <f t="shared" si="37"/>
        <v>---</v>
      </c>
      <c r="I149" s="85" t="str">
        <f t="shared" si="38"/>
        <v>---</v>
      </c>
      <c r="J149" s="85" t="str">
        <f t="shared" si="39"/>
        <v>---</v>
      </c>
      <c r="K149" s="85" t="str">
        <f t="shared" si="40"/>
        <v>---</v>
      </c>
    </row>
    <row r="150" spans="2:11" s="8" customFormat="1" ht="15.6" customHeight="1" thickBot="1">
      <c r="B150" s="326"/>
      <c r="C150" s="331"/>
      <c r="D150" s="332"/>
      <c r="E150" s="120" t="s">
        <v>303</v>
      </c>
      <c r="F150" s="83"/>
      <c r="G150" s="84"/>
      <c r="H150" s="85" t="str">
        <f t="shared" si="37"/>
        <v>---</v>
      </c>
      <c r="I150" s="85" t="str">
        <f t="shared" si="38"/>
        <v>---</v>
      </c>
      <c r="J150" s="85" t="str">
        <f t="shared" si="39"/>
        <v>---</v>
      </c>
      <c r="K150" s="85" t="str">
        <f t="shared" si="40"/>
        <v>---</v>
      </c>
    </row>
    <row r="151" spans="2:11" s="8" customFormat="1" ht="15.6" customHeight="1" thickBot="1">
      <c r="B151" s="324">
        <v>3</v>
      </c>
      <c r="C151" s="327" t="s">
        <v>152</v>
      </c>
      <c r="D151" s="328"/>
      <c r="E151" s="120" t="s">
        <v>229</v>
      </c>
      <c r="F151" s="83"/>
      <c r="G151" s="84"/>
      <c r="H151" s="85" t="str">
        <f t="shared" si="37"/>
        <v>---</v>
      </c>
      <c r="I151" s="85" t="str">
        <f t="shared" si="38"/>
        <v>---</v>
      </c>
      <c r="J151" s="85" t="str">
        <f t="shared" si="39"/>
        <v>---</v>
      </c>
      <c r="K151" s="85" t="str">
        <f t="shared" si="40"/>
        <v>---</v>
      </c>
    </row>
    <row r="152" spans="2:11" s="8" customFormat="1" ht="15.6" customHeight="1" thickBot="1">
      <c r="B152" s="325"/>
      <c r="C152" s="329"/>
      <c r="D152" s="330"/>
      <c r="E152" s="120" t="s">
        <v>155</v>
      </c>
      <c r="F152" s="83"/>
      <c r="G152" s="84"/>
      <c r="H152" s="85" t="str">
        <f t="shared" si="37"/>
        <v>---</v>
      </c>
      <c r="I152" s="85" t="str">
        <f t="shared" si="38"/>
        <v>---</v>
      </c>
      <c r="J152" s="85" t="str">
        <f t="shared" si="39"/>
        <v>---</v>
      </c>
      <c r="K152" s="85" t="str">
        <f t="shared" si="40"/>
        <v>---</v>
      </c>
    </row>
    <row r="153" spans="2:11" s="8" customFormat="1" ht="15.6" customHeight="1" thickBot="1">
      <c r="B153" s="325"/>
      <c r="C153" s="331"/>
      <c r="D153" s="332"/>
      <c r="E153" s="120" t="s">
        <v>157</v>
      </c>
      <c r="F153" s="83"/>
      <c r="G153" s="84"/>
      <c r="H153" s="85" t="str">
        <f t="shared" si="37"/>
        <v>---</v>
      </c>
      <c r="I153" s="85" t="str">
        <f t="shared" si="38"/>
        <v>---</v>
      </c>
      <c r="J153" s="85" t="str">
        <f t="shared" si="39"/>
        <v>---</v>
      </c>
      <c r="K153" s="85" t="str">
        <f t="shared" si="40"/>
        <v>---</v>
      </c>
    </row>
    <row r="154" spans="2:11" s="8" customFormat="1" ht="15.6" customHeight="1" thickBot="1">
      <c r="B154" s="325"/>
      <c r="C154" s="333" t="s">
        <v>230</v>
      </c>
      <c r="D154" s="334"/>
      <c r="E154" s="120" t="s">
        <v>231</v>
      </c>
      <c r="F154" s="83"/>
      <c r="G154" s="84"/>
      <c r="H154" s="85" t="str">
        <f t="shared" si="37"/>
        <v>---</v>
      </c>
      <c r="I154" s="85" t="str">
        <f t="shared" si="38"/>
        <v>---</v>
      </c>
      <c r="J154" s="85" t="str">
        <f t="shared" si="39"/>
        <v>---</v>
      </c>
      <c r="K154" s="85" t="str">
        <f t="shared" si="40"/>
        <v>---</v>
      </c>
    </row>
    <row r="155" spans="2:11" s="8" customFormat="1" ht="15.6" customHeight="1" thickBot="1">
      <c r="B155" s="325"/>
      <c r="C155" s="335"/>
      <c r="D155" s="336"/>
      <c r="E155" s="120" t="s">
        <v>232</v>
      </c>
      <c r="F155" s="83"/>
      <c r="G155" s="84"/>
      <c r="H155" s="85" t="str">
        <f t="shared" si="37"/>
        <v>---</v>
      </c>
      <c r="I155" s="85" t="str">
        <f t="shared" si="38"/>
        <v>---</v>
      </c>
      <c r="J155" s="85" t="str">
        <f t="shared" si="39"/>
        <v>---</v>
      </c>
      <c r="K155" s="85" t="str">
        <f t="shared" si="40"/>
        <v>---</v>
      </c>
    </row>
    <row r="156" spans="2:11" s="8" customFormat="1" ht="15.6" customHeight="1" thickBot="1">
      <c r="B156" s="325"/>
      <c r="C156" s="335"/>
      <c r="D156" s="336"/>
      <c r="E156" s="120" t="s">
        <v>164</v>
      </c>
      <c r="F156" s="83"/>
      <c r="G156" s="84"/>
      <c r="H156" s="85" t="str">
        <f t="shared" si="37"/>
        <v>---</v>
      </c>
      <c r="I156" s="85" t="str">
        <f t="shared" si="38"/>
        <v>---</v>
      </c>
      <c r="J156" s="85" t="str">
        <f t="shared" si="39"/>
        <v>---</v>
      </c>
      <c r="K156" s="85" t="str">
        <f t="shared" si="40"/>
        <v>---</v>
      </c>
    </row>
    <row r="157" spans="2:11" s="8" customFormat="1" ht="15.6" customHeight="1" thickBot="1">
      <c r="B157" s="326"/>
      <c r="C157" s="337"/>
      <c r="D157" s="338"/>
      <c r="E157" s="120" t="s">
        <v>233</v>
      </c>
      <c r="F157" s="83"/>
      <c r="G157" s="86"/>
      <c r="H157" s="85" t="str">
        <f t="shared" si="37"/>
        <v>---</v>
      </c>
      <c r="I157" s="85" t="str">
        <f t="shared" si="38"/>
        <v>---</v>
      </c>
      <c r="J157" s="85" t="str">
        <f t="shared" si="39"/>
        <v>---</v>
      </c>
      <c r="K157" s="85" t="str">
        <f t="shared" si="40"/>
        <v>---</v>
      </c>
    </row>
    <row r="158" spans="2:11" s="8" customFormat="1" ht="17.25" thickBot="1">
      <c r="B158" s="120" t="s">
        <v>168</v>
      </c>
      <c r="C158" s="125"/>
      <c r="D158" s="125"/>
      <c r="E158" s="125"/>
      <c r="F158" s="87"/>
      <c r="G158" s="84"/>
      <c r="H158" s="88">
        <f>AX44</f>
        <v>0</v>
      </c>
      <c r="I158" s="88">
        <f>AX38</f>
        <v>0</v>
      </c>
    </row>
    <row r="159" spans="2:11" s="8" customFormat="1" ht="17.25" thickBot="1">
      <c r="B159" s="120" t="s">
        <v>170</v>
      </c>
      <c r="C159" s="125"/>
      <c r="D159" s="125"/>
      <c r="E159" s="125"/>
      <c r="F159" s="87"/>
      <c r="G159" s="84"/>
      <c r="H159" s="88">
        <f>AY44</f>
        <v>0</v>
      </c>
      <c r="I159" s="88">
        <f>AY38</f>
        <v>0</v>
      </c>
    </row>
    <row r="160" spans="2:11" s="8" customFormat="1" ht="17.25" thickBot="1">
      <c r="B160" s="120" t="s">
        <v>172</v>
      </c>
      <c r="C160" s="125"/>
      <c r="D160" s="125"/>
      <c r="E160" s="125"/>
      <c r="F160" s="87"/>
      <c r="G160" s="84"/>
      <c r="H160" s="88">
        <f>AZ44</f>
        <v>0</v>
      </c>
      <c r="I160" s="88">
        <f>AZ38</f>
        <v>0</v>
      </c>
    </row>
    <row r="161" spans="2:11" s="8" customFormat="1" ht="17.25" thickBot="1">
      <c r="B161" s="89"/>
      <c r="C161" s="122"/>
      <c r="D161" s="123" t="s">
        <v>174</v>
      </c>
      <c r="E161" s="124"/>
      <c r="F161" s="90"/>
      <c r="G161" s="91"/>
      <c r="H161" s="92" t="str">
        <f>BA45</f>
        <v/>
      </c>
      <c r="I161" s="92" t="str">
        <f>BA39</f>
        <v/>
      </c>
    </row>
    <row r="162" spans="2:11" s="8" customFormat="1">
      <c r="B162" s="1"/>
      <c r="C162" s="1"/>
      <c r="D162" s="1"/>
      <c r="E162" s="1"/>
      <c r="F162" s="1"/>
      <c r="G162" s="1"/>
    </row>
    <row r="163" spans="2:11" s="8" customFormat="1" ht="13.15" customHeight="1">
      <c r="B163" s="339" t="s">
        <v>234</v>
      </c>
      <c r="C163" s="340"/>
      <c r="D163" s="340"/>
      <c r="E163" s="340"/>
      <c r="F163" s="340"/>
      <c r="G163" s="340"/>
      <c r="H163" s="340"/>
      <c r="I163" s="340"/>
      <c r="J163" s="340"/>
      <c r="K163" s="341"/>
    </row>
    <row r="164" spans="2:11" s="8" customFormat="1">
      <c r="B164" s="342"/>
      <c r="C164" s="343"/>
      <c r="D164" s="343"/>
      <c r="E164" s="343"/>
      <c r="F164" s="343"/>
      <c r="G164" s="343"/>
      <c r="H164" s="343"/>
      <c r="I164" s="343"/>
      <c r="J164" s="343"/>
      <c r="K164" s="344"/>
    </row>
    <row r="165" spans="2:11" s="8" customFormat="1">
      <c r="B165" s="342"/>
      <c r="C165" s="343"/>
      <c r="D165" s="343"/>
      <c r="E165" s="343"/>
      <c r="F165" s="343"/>
      <c r="G165" s="343"/>
      <c r="H165" s="343"/>
      <c r="I165" s="343"/>
      <c r="J165" s="343"/>
      <c r="K165" s="344"/>
    </row>
    <row r="166" spans="2:11" s="8" customFormat="1">
      <c r="B166" s="342"/>
      <c r="C166" s="343"/>
      <c r="D166" s="343"/>
      <c r="E166" s="343"/>
      <c r="F166" s="343"/>
      <c r="G166" s="343"/>
      <c r="H166" s="343"/>
      <c r="I166" s="343"/>
      <c r="J166" s="343"/>
      <c r="K166" s="344"/>
    </row>
    <row r="167" spans="2:11" s="8" customFormat="1">
      <c r="B167" s="342"/>
      <c r="C167" s="343"/>
      <c r="D167" s="343"/>
      <c r="E167" s="343"/>
      <c r="F167" s="343"/>
      <c r="G167" s="343"/>
      <c r="H167" s="343"/>
      <c r="I167" s="343"/>
      <c r="J167" s="343"/>
      <c r="K167" s="344"/>
    </row>
    <row r="168" spans="2:11" s="8" customFormat="1">
      <c r="B168" s="342"/>
      <c r="C168" s="343"/>
      <c r="D168" s="343"/>
      <c r="E168" s="343"/>
      <c r="F168" s="343"/>
      <c r="G168" s="343"/>
      <c r="H168" s="343"/>
      <c r="I168" s="343"/>
      <c r="J168" s="343"/>
      <c r="K168" s="344"/>
    </row>
    <row r="169" spans="2:11" s="8" customFormat="1">
      <c r="B169" s="342"/>
      <c r="C169" s="343"/>
      <c r="D169" s="343"/>
      <c r="E169" s="343"/>
      <c r="F169" s="343"/>
      <c r="G169" s="343"/>
      <c r="H169" s="343"/>
      <c r="I169" s="343"/>
      <c r="J169" s="343"/>
      <c r="K169" s="344"/>
    </row>
    <row r="170" spans="2:11" s="8" customFormat="1">
      <c r="B170" s="342"/>
      <c r="C170" s="343"/>
      <c r="D170" s="343"/>
      <c r="E170" s="343"/>
      <c r="F170" s="343"/>
      <c r="G170" s="343"/>
      <c r="H170" s="343"/>
      <c r="I170" s="343"/>
      <c r="J170" s="343"/>
      <c r="K170" s="344"/>
    </row>
    <row r="171" spans="2:11" s="8" customFormat="1">
      <c r="B171" s="342"/>
      <c r="C171" s="343"/>
      <c r="D171" s="343"/>
      <c r="E171" s="343"/>
      <c r="F171" s="343"/>
      <c r="G171" s="343"/>
      <c r="H171" s="343"/>
      <c r="I171" s="343"/>
      <c r="J171" s="343"/>
      <c r="K171" s="344"/>
    </row>
    <row r="172" spans="2:11" s="8" customFormat="1">
      <c r="B172" s="342"/>
      <c r="C172" s="343"/>
      <c r="D172" s="343"/>
      <c r="E172" s="343"/>
      <c r="F172" s="343"/>
      <c r="G172" s="343"/>
      <c r="H172" s="343"/>
      <c r="I172" s="343"/>
      <c r="J172" s="343"/>
      <c r="K172" s="344"/>
    </row>
    <row r="173" spans="2:11" s="8" customFormat="1">
      <c r="B173" s="342"/>
      <c r="C173" s="343"/>
      <c r="D173" s="343"/>
      <c r="E173" s="343"/>
      <c r="F173" s="343"/>
      <c r="G173" s="343"/>
      <c r="H173" s="343"/>
      <c r="I173" s="343"/>
      <c r="J173" s="343"/>
      <c r="K173" s="344"/>
    </row>
    <row r="174" spans="2:11" s="8" customFormat="1">
      <c r="B174" s="342"/>
      <c r="C174" s="343"/>
      <c r="D174" s="343"/>
      <c r="E174" s="343"/>
      <c r="F174" s="343"/>
      <c r="G174" s="343"/>
      <c r="H174" s="343"/>
      <c r="I174" s="343"/>
      <c r="J174" s="343"/>
      <c r="K174" s="344"/>
    </row>
    <row r="175" spans="2:11" s="8" customFormat="1">
      <c r="B175" s="342"/>
      <c r="C175" s="343"/>
      <c r="D175" s="343"/>
      <c r="E175" s="343"/>
      <c r="F175" s="343"/>
      <c r="G175" s="343"/>
      <c r="H175" s="343"/>
      <c r="I175" s="343"/>
      <c r="J175" s="343"/>
      <c r="K175" s="344"/>
    </row>
    <row r="176" spans="2:11" s="8" customFormat="1">
      <c r="B176" s="342"/>
      <c r="C176" s="343"/>
      <c r="D176" s="343"/>
      <c r="E176" s="343"/>
      <c r="F176" s="343"/>
      <c r="G176" s="343"/>
      <c r="H176" s="343"/>
      <c r="I176" s="343"/>
      <c r="J176" s="343"/>
      <c r="K176" s="344"/>
    </row>
    <row r="177" spans="2:11" s="8" customFormat="1">
      <c r="B177" s="345"/>
      <c r="C177" s="346"/>
      <c r="D177" s="346"/>
      <c r="E177" s="346"/>
      <c r="F177" s="346"/>
      <c r="G177" s="346"/>
      <c r="H177" s="346"/>
      <c r="I177" s="346"/>
      <c r="J177" s="346"/>
      <c r="K177" s="347"/>
    </row>
  </sheetData>
  <protectedRanges>
    <protectedRange sqref="AR132:AT159 BL56:BV77 BR97:BR126 AD3:AH30 BV3:CE30" name="Expected"/>
    <protectedRange sqref="H3:R30 X3:AC30" name="Year5Range"/>
  </protectedRanges>
  <mergeCells count="78">
    <mergeCell ref="B151:B157"/>
    <mergeCell ref="C151:D153"/>
    <mergeCell ref="C154:D157"/>
    <mergeCell ref="B163:K177"/>
    <mergeCell ref="B136:B150"/>
    <mergeCell ref="C136:D138"/>
    <mergeCell ref="C139:D141"/>
    <mergeCell ref="C142:D144"/>
    <mergeCell ref="C145:D147"/>
    <mergeCell ref="C148:D150"/>
    <mergeCell ref="B130:B135"/>
    <mergeCell ref="C130:D131"/>
    <mergeCell ref="C132:D135"/>
    <mergeCell ref="C50:F50"/>
    <mergeCell ref="G50:J50"/>
    <mergeCell ref="B56:D56"/>
    <mergeCell ref="E56:H56"/>
    <mergeCell ref="I56:K56"/>
    <mergeCell ref="C129:D129"/>
    <mergeCell ref="E129:G129"/>
    <mergeCell ref="K50:M50"/>
    <mergeCell ref="B52:C53"/>
    <mergeCell ref="B54:K54"/>
    <mergeCell ref="B55:D55"/>
    <mergeCell ref="E55:H55"/>
    <mergeCell ref="I55:K55"/>
    <mergeCell ref="C48:F48"/>
    <mergeCell ref="G48:J48"/>
    <mergeCell ref="K48:M48"/>
    <mergeCell ref="C49:F49"/>
    <mergeCell ref="G49:J49"/>
    <mergeCell ref="K49:M49"/>
    <mergeCell ref="C46:F46"/>
    <mergeCell ref="G46:J46"/>
    <mergeCell ref="K46:M46"/>
    <mergeCell ref="C47:F47"/>
    <mergeCell ref="G47:J47"/>
    <mergeCell ref="K47:M47"/>
    <mergeCell ref="C44:F44"/>
    <mergeCell ref="G44:J44"/>
    <mergeCell ref="K44:M44"/>
    <mergeCell ref="C45:F45"/>
    <mergeCell ref="G45:J45"/>
    <mergeCell ref="K45:M45"/>
    <mergeCell ref="C42:F42"/>
    <mergeCell ref="G42:J42"/>
    <mergeCell ref="K42:M42"/>
    <mergeCell ref="C43:F43"/>
    <mergeCell ref="G43:J43"/>
    <mergeCell ref="K43:M43"/>
    <mergeCell ref="C41:F41"/>
    <mergeCell ref="G41:J41"/>
    <mergeCell ref="K41:M41"/>
    <mergeCell ref="B31:G31"/>
    <mergeCell ref="B32:G32"/>
    <mergeCell ref="B33:G33"/>
    <mergeCell ref="B34:F34"/>
    <mergeCell ref="B35:G35"/>
    <mergeCell ref="B36:G36"/>
    <mergeCell ref="B37:G37"/>
    <mergeCell ref="B38:G38"/>
    <mergeCell ref="C40:F40"/>
    <mergeCell ref="G40:J40"/>
    <mergeCell ref="K40:M40"/>
    <mergeCell ref="B24:B30"/>
    <mergeCell ref="C24:D26"/>
    <mergeCell ref="C27:D30"/>
    <mergeCell ref="C2:D2"/>
    <mergeCell ref="E2:G2"/>
    <mergeCell ref="B3:B11"/>
    <mergeCell ref="C3:D4"/>
    <mergeCell ref="C5:D8"/>
    <mergeCell ref="C9:D11"/>
    <mergeCell ref="B12:B23"/>
    <mergeCell ref="C12:D14"/>
    <mergeCell ref="C15:D17"/>
    <mergeCell ref="C18:D20"/>
    <mergeCell ref="C21:D23"/>
  </mergeCells>
  <conditionalFormatting sqref="D62:D64 F62:F64 H62:H64 J62:J64">
    <cfRule type="containsErrors" dxfId="83" priority="17">
      <formula>ISERROR(D62)</formula>
    </cfRule>
  </conditionalFormatting>
  <conditionalFormatting sqref="H130:H161">
    <cfRule type="containsText" dxfId="82" priority="8" operator="containsText" text="80">
      <formula>NOT(ISERROR(SEARCH("80",H130)))</formula>
    </cfRule>
    <cfRule type="containsText" dxfId="81" priority="9" operator="containsText" text="60-79">
      <formula>NOT(ISERROR(SEARCH("60-79",H130)))</formula>
    </cfRule>
    <cfRule type="containsText" dxfId="80" priority="10" operator="containsText" text="&lt;60">
      <formula>NOT(ISERROR(SEARCH("&lt;60",H130)))</formula>
    </cfRule>
  </conditionalFormatting>
  <conditionalFormatting sqref="H130:I157">
    <cfRule type="containsText" dxfId="79" priority="7" operator="containsText" text="error">
      <formula>NOT(ISERROR(SEARCH("error",H130)))</formula>
    </cfRule>
  </conditionalFormatting>
  <conditionalFormatting sqref="H3:R30">
    <cfRule type="containsText" dxfId="78" priority="4" operator="containsText" text="*80">
      <formula>NOT(ISERROR(SEARCH("*80",H3)))</formula>
    </cfRule>
    <cfRule type="containsText" dxfId="77" priority="5" operator="containsText" text="60-79">
      <formula>NOT(ISERROR(SEARCH("60-79",H3)))</formula>
    </cfRule>
    <cfRule type="containsText" dxfId="76" priority="6" operator="containsText" text="&lt;60">
      <formula>NOT(ISERROR(SEARCH("&lt;60",H3)))</formula>
    </cfRule>
  </conditionalFormatting>
  <conditionalFormatting sqref="I130:K157">
    <cfRule type="containsText" dxfId="75" priority="11" operator="containsText" text="80">
      <formula>NOT(ISERROR(SEARCH("80",I130)))</formula>
    </cfRule>
    <cfRule type="containsText" dxfId="74" priority="12" operator="containsText" text="60-79">
      <formula>NOT(ISERROR(SEARCH("60-79",I130)))</formula>
    </cfRule>
    <cfRule type="containsText" dxfId="73" priority="13" operator="containsText" text="&lt;60">
      <formula>NOT(ISERROR(SEARCH("&lt;60",I130)))</formula>
    </cfRule>
  </conditionalFormatting>
  <conditionalFormatting sqref="Y3:AH30">
    <cfRule type="containsText" dxfId="72" priority="1" operator="containsText" text="*80">
      <formula>NOT(ISERROR(SEARCH("*80",Y3)))</formula>
    </cfRule>
    <cfRule type="containsText" dxfId="71" priority="2" operator="containsText" text="60-79">
      <formula>NOT(ISERROR(SEARCH("60-79",Y3)))</formula>
    </cfRule>
    <cfRule type="containsText" dxfId="70" priority="3" operator="containsText" text="&lt;60">
      <formula>NOT(ISERROR(SEARCH("&lt;60",Y3)))</formula>
    </cfRule>
  </conditionalFormatting>
  <conditionalFormatting sqref="AK3:AT30 AV3:AV30">
    <cfRule type="containsText" dxfId="69" priority="14" operator="containsText" text="*80">
      <formula>NOT(ISERROR(SEARCH("*80",AK3)))</formula>
    </cfRule>
    <cfRule type="containsText" dxfId="68" priority="15" operator="containsText" text="60-79">
      <formula>NOT(ISERROR(SEARCH("60-79",AK3)))</formula>
    </cfRule>
    <cfRule type="containsText" dxfId="67" priority="16" operator="containsText" text="&lt;60">
      <formula>NOT(ISERROR(SEARCH("&lt;60",AK3)))</formula>
    </cfRule>
  </conditionalFormatting>
  <dataValidations count="3">
    <dataValidation allowBlank="1" showInputMessage="1" showErrorMessage="1" errorTitle="Error in entry" error="Please use list items only." sqref="AU132:BE159 AK3:AT33 BL56:BV77 BJ54:BT54 BJ31:BT34 BV31:CE34" xr:uid="{DD868EE1-44DE-41D6-82ED-3CD84B56F6E0}"/>
    <dataValidation type="list" allowBlank="1" showInputMessage="1" showErrorMessage="1" errorTitle="Error in entry" error="Please use list items only." sqref="H3:R30 Y3:AH30" xr:uid="{C88AE3B2-BC64-4256-842D-B1BC70B3DA88}">
      <formula1>ValidDepts</formula1>
    </dataValidation>
    <dataValidation type="list" allowBlank="1" showInputMessage="1" showErrorMessage="1" sqref="I37:R37" xr:uid="{307B62C7-BB0B-4EBC-9DF9-ACEAB4C9553F}">
      <formula1>listYesNo</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27" max="12" man="1"/>
  </rowBreak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9A6BE-D9EE-4434-9D0B-CB9412B10A7A}">
  <sheetPr>
    <pageSetUpPr fitToPage="1"/>
  </sheetPr>
  <dimension ref="A1:DA177"/>
  <sheetViews>
    <sheetView showGridLines="0" zoomScale="80" zoomScaleNormal="80" zoomScaleSheetLayoutView="80" zoomScalePageLayoutView="25" workbookViewId="0"/>
  </sheetViews>
  <sheetFormatPr defaultColWidth="0" defaultRowHeight="13.5"/>
  <cols>
    <col min="1" max="1" width="1.28515625" style="1" customWidth="1"/>
    <col min="2" max="6" width="10.7109375" style="1" customWidth="1"/>
    <col min="7" max="7" width="12.140625" style="1" bestFit="1" customWidth="1"/>
    <col min="8" max="13" width="10.7109375" style="8" customWidth="1"/>
    <col min="14" max="16" width="10.7109375" style="8" hidden="1" customWidth="1"/>
    <col min="17" max="23" width="10.7109375" style="1" hidden="1" customWidth="1"/>
    <col min="24" max="24" width="3" style="1" customWidth="1"/>
    <col min="25" max="26" width="10.7109375" style="1" customWidth="1"/>
    <col min="27" max="27" width="10.7109375" style="8" customWidth="1"/>
    <col min="28" max="28" width="10.7109375" style="1" customWidth="1"/>
    <col min="29" max="29" width="11.7109375" style="1" customWidth="1"/>
    <col min="30" max="34" width="10.7109375" style="8" hidden="1" customWidth="1"/>
    <col min="35" max="35" width="2.85546875" style="8" customWidth="1"/>
    <col min="36" max="36" width="5.42578125" style="8" hidden="1" customWidth="1"/>
    <col min="37" max="37" width="12.28515625" style="1" hidden="1" customWidth="1"/>
    <col min="38" max="38" width="9.140625" style="1" hidden="1" customWidth="1"/>
    <col min="39" max="39" width="15.140625" style="1" hidden="1" customWidth="1"/>
    <col min="40" max="40" width="10" style="1" hidden="1" customWidth="1"/>
    <col min="41" max="41" width="13.42578125" style="1" hidden="1" customWidth="1"/>
    <col min="42" max="42" width="15.7109375" style="1" hidden="1" customWidth="1"/>
    <col min="43" max="43" width="13.85546875" style="1" hidden="1" customWidth="1"/>
    <col min="44" max="44" width="12.7109375" style="1" hidden="1" customWidth="1"/>
    <col min="45" max="49" width="8.85546875" style="1" hidden="1" customWidth="1"/>
    <col min="50" max="50" width="16.7109375" style="1" hidden="1" customWidth="1"/>
    <col min="51" max="51" width="8.85546875" style="1" hidden="1" customWidth="1"/>
    <col min="52" max="53" width="11.7109375" style="1" hidden="1" customWidth="1"/>
    <col min="54" max="60" width="8.85546875" style="1" hidden="1" customWidth="1"/>
    <col min="61" max="61" width="15.42578125" style="1" hidden="1" customWidth="1"/>
    <col min="62" max="63" width="8.85546875" style="1" hidden="1" customWidth="1"/>
    <col min="64" max="64" width="13" style="8" hidden="1" customWidth="1"/>
    <col min="65" max="65" width="11.28515625" style="8" hidden="1" customWidth="1"/>
    <col min="66" max="68" width="8.7109375" style="8" hidden="1" customWidth="1"/>
    <col min="69" max="71" width="13" style="8" hidden="1" customWidth="1"/>
    <col min="72" max="72" width="11.85546875" style="8" hidden="1" customWidth="1"/>
    <col min="73" max="73" width="7.42578125" style="8" hidden="1" customWidth="1"/>
    <col min="74" max="74" width="13.140625" style="8" hidden="1" customWidth="1"/>
    <col min="75" max="82" width="7.42578125" style="8" hidden="1" customWidth="1"/>
    <col min="83" max="83" width="6.85546875" style="8" hidden="1" customWidth="1"/>
    <col min="84" max="84" width="13.140625" style="8" hidden="1" customWidth="1"/>
    <col min="85" max="85" width="8.85546875" style="1" hidden="1" customWidth="1"/>
    <col min="86" max="86" width="11.28515625" style="8" hidden="1" customWidth="1"/>
    <col min="87" max="87" width="8.85546875" style="1" hidden="1" customWidth="1"/>
    <col min="88" max="88" width="8.7109375" style="8" hidden="1" customWidth="1"/>
    <col min="89" max="89" width="8.85546875" style="1" hidden="1" customWidth="1"/>
    <col min="90" max="90" width="8.7109375" style="8" hidden="1" customWidth="1"/>
    <col min="91" max="91" width="8.85546875" style="1" hidden="1" customWidth="1"/>
    <col min="92" max="92" width="8.7109375" style="8" hidden="1" customWidth="1"/>
    <col min="93" max="16384" width="8.85546875" style="1" hidden="1"/>
  </cols>
  <sheetData>
    <row r="1" spans="2:105" ht="7.15" customHeight="1" thickBo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G1" s="222" t="s">
        <v>235</v>
      </c>
      <c r="CH1" s="222" t="s">
        <v>236</v>
      </c>
      <c r="CI1" s="223"/>
      <c r="CJ1" s="223"/>
      <c r="CK1" s="224"/>
      <c r="CL1" s="225"/>
      <c r="CM1" s="222"/>
      <c r="CN1" s="225"/>
      <c r="CO1" s="222"/>
      <c r="CP1" s="222"/>
      <c r="CQ1" s="222"/>
      <c r="CR1" s="222"/>
      <c r="CS1" s="5"/>
      <c r="CT1" s="5" t="s">
        <v>237</v>
      </c>
      <c r="CU1" s="50"/>
      <c r="CV1" s="226"/>
      <c r="CW1" s="3"/>
      <c r="CY1" s="3"/>
    </row>
    <row r="2" spans="2:105" ht="41.45" customHeight="1" thickBot="1">
      <c r="B2" s="12" t="s">
        <v>42</v>
      </c>
      <c r="C2" s="375" t="s">
        <v>43</v>
      </c>
      <c r="D2" s="376"/>
      <c r="E2" s="375" t="s">
        <v>44</v>
      </c>
      <c r="F2" s="377"/>
      <c r="G2" s="376"/>
      <c r="H2" s="145" t="s">
        <v>45</v>
      </c>
      <c r="I2" s="144" t="s">
        <v>46</v>
      </c>
      <c r="J2" s="146" t="s">
        <v>47</v>
      </c>
      <c r="K2" s="152" t="s">
        <v>48</v>
      </c>
      <c r="L2" s="147" t="s">
        <v>49</v>
      </c>
      <c r="M2" s="13" t="s">
        <v>50</v>
      </c>
      <c r="N2" s="13" t="s">
        <v>51</v>
      </c>
      <c r="O2" s="13" t="s">
        <v>52</v>
      </c>
      <c r="P2" s="13" t="s">
        <v>53</v>
      </c>
      <c r="Q2" s="13" t="s">
        <v>54</v>
      </c>
      <c r="R2" s="14" t="s">
        <v>55</v>
      </c>
      <c r="Y2" s="145" t="s">
        <v>56</v>
      </c>
      <c r="Z2" s="149" t="s">
        <v>57</v>
      </c>
      <c r="AA2" s="153" t="s">
        <v>58</v>
      </c>
      <c r="AB2" s="148" t="s">
        <v>59</v>
      </c>
      <c r="AC2" s="150" t="s">
        <v>60</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227" t="s">
        <v>85</v>
      </c>
      <c r="BK2" s="227" t="s">
        <v>86</v>
      </c>
      <c r="BL2" s="227" t="s">
        <v>87</v>
      </c>
      <c r="BM2" s="227" t="s">
        <v>88</v>
      </c>
      <c r="BN2" s="227" t="s">
        <v>89</v>
      </c>
      <c r="BO2" s="227" t="s">
        <v>90</v>
      </c>
      <c r="BP2" s="227" t="s">
        <v>91</v>
      </c>
      <c r="BQ2" s="227" t="s">
        <v>92</v>
      </c>
      <c r="BR2" s="227" t="s">
        <v>93</v>
      </c>
      <c r="BS2" s="227" t="s">
        <v>94</v>
      </c>
      <c r="BT2" s="227" t="s">
        <v>95</v>
      </c>
      <c r="BV2" s="228" t="s">
        <v>96</v>
      </c>
      <c r="BW2" s="228" t="s">
        <v>97</v>
      </c>
      <c r="BX2" s="228" t="s">
        <v>98</v>
      </c>
      <c r="BY2" s="228" t="s">
        <v>99</v>
      </c>
      <c r="BZ2" s="228" t="s">
        <v>100</v>
      </c>
      <c r="CA2" s="228" t="s">
        <v>101</v>
      </c>
      <c r="CB2" s="228" t="s">
        <v>102</v>
      </c>
      <c r="CC2" s="228" t="s">
        <v>103</v>
      </c>
      <c r="CD2" s="228" t="s">
        <v>104</v>
      </c>
      <c r="CE2" s="228" t="s">
        <v>105</v>
      </c>
      <c r="CF2" s="1"/>
      <c r="CG2" s="229" t="s">
        <v>238</v>
      </c>
      <c r="CH2" s="229" t="s">
        <v>239</v>
      </c>
      <c r="CI2" s="229" t="s">
        <v>240</v>
      </c>
      <c r="CJ2" s="229" t="s">
        <v>241</v>
      </c>
      <c r="CK2" s="229" t="s">
        <v>242</v>
      </c>
      <c r="CL2" s="229" t="s">
        <v>243</v>
      </c>
      <c r="CM2" s="229" t="s">
        <v>244</v>
      </c>
      <c r="CN2" s="229" t="s">
        <v>245</v>
      </c>
      <c r="CO2" s="229" t="s">
        <v>246</v>
      </c>
      <c r="CP2" s="229" t="s">
        <v>247</v>
      </c>
      <c r="CR2" s="229" t="s">
        <v>248</v>
      </c>
      <c r="CS2" s="229" t="s">
        <v>249</v>
      </c>
      <c r="CT2" s="229" t="s">
        <v>250</v>
      </c>
      <c r="CU2" s="229" t="s">
        <v>251</v>
      </c>
      <c r="CV2" s="229" t="s">
        <v>252</v>
      </c>
      <c r="CW2" s="229" t="s">
        <v>253</v>
      </c>
      <c r="CX2" s="229" t="s">
        <v>254</v>
      </c>
      <c r="CY2" s="229" t="s">
        <v>255</v>
      </c>
      <c r="CZ2" s="229" t="s">
        <v>256</v>
      </c>
      <c r="DA2" s="229" t="s">
        <v>257</v>
      </c>
    </row>
    <row r="3" spans="2:105" ht="13.9" customHeight="1" thickBot="1">
      <c r="B3" s="385">
        <v>1</v>
      </c>
      <c r="C3" s="419" t="s">
        <v>106</v>
      </c>
      <c r="D3" s="420"/>
      <c r="E3" s="215" t="s">
        <v>107</v>
      </c>
      <c r="F3" s="220"/>
      <c r="G3" s="221"/>
      <c r="H3" s="201" t="s">
        <v>109</v>
      </c>
      <c r="I3" s="201" t="s">
        <v>109</v>
      </c>
      <c r="J3" s="201" t="s">
        <v>109</v>
      </c>
      <c r="K3" s="201" t="s">
        <v>109</v>
      </c>
      <c r="L3" s="24" t="s">
        <v>109</v>
      </c>
      <c r="M3" s="24" t="s">
        <v>109</v>
      </c>
      <c r="N3" s="24" t="s">
        <v>109</v>
      </c>
      <c r="O3" s="24" t="s">
        <v>109</v>
      </c>
      <c r="P3" s="24" t="s">
        <v>109</v>
      </c>
      <c r="Q3" s="24" t="s">
        <v>109</v>
      </c>
      <c r="R3" s="201" t="s">
        <v>109</v>
      </c>
      <c r="Y3" s="201" t="s">
        <v>109</v>
      </c>
      <c r="Z3" s="201" t="s">
        <v>109</v>
      </c>
      <c r="AA3" s="201" t="s">
        <v>109</v>
      </c>
      <c r="AB3" s="201" t="s">
        <v>109</v>
      </c>
      <c r="AC3" s="201" t="s">
        <v>109</v>
      </c>
      <c r="AD3" s="25" t="s">
        <v>109</v>
      </c>
      <c r="AE3" s="25" t="s">
        <v>109</v>
      </c>
      <c r="AF3" s="25" t="s">
        <v>109</v>
      </c>
      <c r="AG3" s="25" t="s">
        <v>109</v>
      </c>
      <c r="AH3" s="163" t="s">
        <v>109</v>
      </c>
      <c r="AK3" s="27" t="str">
        <f t="shared" ref="AK3:AT28" si="0">IFERROR(IF(I3="---","",IF(Y3="---","No Target Set",IF(BV3=BK3,"On Target",IF(BV3&gt;BK3,"Behind",IF(BV3&lt;BK3,"On Target"))))),"")</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30" t="s">
        <v>111</v>
      </c>
      <c r="AX3" s="230" t="str">
        <f t="shared" ref="AX3:AX30" si="1">_xlfn.IFNA(LOOKUP(2,1/(H3:R3&lt;&gt;"---"),H3:R3),"---")</f>
        <v>---</v>
      </c>
      <c r="AY3" s="230" t="e">
        <f>VALUE(IF(AX3="---","",VLOOKUP(AX3,List16783567[],2,FALSE)))</f>
        <v>#VALUE!</v>
      </c>
      <c r="AZ3" s="230" t="str">
        <f t="shared" ref="AZ3:AZ30" si="2">_xlfn.IFNA(LOOKUP(2,1/(H3:Q3&lt;&gt;"---"),X3:AF3),"---")</f>
        <v>---</v>
      </c>
      <c r="BA3" s="230" t="e">
        <f>VALUE(IF(AZ3="---","",VLOOKUP(AZ3,List16783567[],2,FALSE)))</f>
        <v>#VALUE!</v>
      </c>
      <c r="BB3" s="230" t="str">
        <f t="shared" ref="BB3:BB30" si="3">_xlfn.IFNA(LOOKUP(2,1/(AK3:AT3&lt;&gt;""),AK3:AT3),"---")</f>
        <v>---</v>
      </c>
      <c r="BC3" s="230" t="str">
        <f t="shared" ref="BC3:BC30" si="4">_xlfn.IFNA(LOOKUP(2,1/(H3:R3&lt;&gt;"---"),H$2:R$2),"---")</f>
        <v>---</v>
      </c>
      <c r="BE3" s="31" t="s">
        <v>109</v>
      </c>
      <c r="BI3" s="230" t="s">
        <v>111</v>
      </c>
      <c r="BJ3" s="230" t="str">
        <f>IF(H3="---","",IF(H3="","",(VLOOKUP(H3,List16783567[],2,FALSE))))</f>
        <v/>
      </c>
      <c r="BK3" s="230" t="str">
        <f>IF(I3="---","",IF(I3="","",(VLOOKUP(I3,List16783567[],2,FALSE))))</f>
        <v/>
      </c>
      <c r="BL3" s="230" t="str">
        <f>IF(J3="---","",IF(J3="","",(VLOOKUP(J3,List16783567[],2,FALSE))))</f>
        <v/>
      </c>
      <c r="BM3" s="230" t="str">
        <f>IF(K3="---","",IF(K3="","",(VLOOKUP(K3,List16783567[],2,FALSE))))</f>
        <v/>
      </c>
      <c r="BN3" s="230" t="str">
        <f>IF(L3="---","",IF(L3="","",(VLOOKUP(L3,List16783567[],2,FALSE))))</f>
        <v/>
      </c>
      <c r="BO3" s="230" t="str">
        <f>IF(M3="---","",IF(M3="","",(VLOOKUP(M3,List16783567[],2,FALSE))))</f>
        <v/>
      </c>
      <c r="BP3" s="230" t="str">
        <f>IF(N3="---","",IF(N3="","",(VLOOKUP(N3,List16783567[],2,FALSE))))</f>
        <v/>
      </c>
      <c r="BQ3" s="230" t="str">
        <f>IF(O3="---","",IF(O3="","",(VLOOKUP(O3,List16783567[],2,FALSE))))</f>
        <v/>
      </c>
      <c r="BR3" s="230" t="str">
        <f>IF(P3="---","",IF(P3="","",(VLOOKUP(P3,List16783567[],2,FALSE))))</f>
        <v/>
      </c>
      <c r="BS3" s="230" t="str">
        <f>IF(Q3="---","",IF(Q3="","",(VLOOKUP(Q3,List16783567[],2,FALSE))))</f>
        <v/>
      </c>
      <c r="BT3" s="230" t="str">
        <f>IF(R3="---","",IF(R3="","",(VLOOKUP(R3,List16783567[],2,FALSE))))</f>
        <v/>
      </c>
      <c r="BU3" s="252" t="s">
        <v>111</v>
      </c>
      <c r="BV3" s="230" t="str">
        <f>IF(Y3="---","",IF(Y3="","",VLOOKUP(Y3,List16783567[],2,FALSE)))</f>
        <v/>
      </c>
      <c r="BW3" s="230" t="str">
        <f>IF(Z3="---","",IF(Z3="","",VLOOKUP(Z3,List16783567[],2,FALSE)))</f>
        <v/>
      </c>
      <c r="BX3" s="230" t="str">
        <f>IF(AA3="---","",IF(AA3="","",VLOOKUP(AA3,List16783567[],2,FALSE)))</f>
        <v/>
      </c>
      <c r="BY3" s="230" t="str">
        <f>IF(AB3="---","",IF(AB3="","",VLOOKUP(AB3,List16783567[],2,FALSE)))</f>
        <v/>
      </c>
      <c r="BZ3" s="230" t="str">
        <f>IF(AC3="---","",IF(AC3="","",VLOOKUP(AC3,List16783567[],2,FALSE)))</f>
        <v/>
      </c>
      <c r="CA3" s="230" t="str">
        <f>IF(AD3="---","",IF(AD3="","",VLOOKUP(AD3,List16783567[],2,FALSE)))</f>
        <v/>
      </c>
      <c r="CB3" s="230" t="str">
        <f>IF(AE3="---","",IF(AE3="","",VLOOKUP(AE3,List16783567[],2,FALSE)))</f>
        <v/>
      </c>
      <c r="CC3" s="230" t="str">
        <f>IF(AF3="---","",IF(AF3="","",VLOOKUP(AF3,List16783567[],2,FALSE)))</f>
        <v/>
      </c>
      <c r="CD3" s="230" t="str">
        <f>IF(AG3="---","",IF(AG3="","",VLOOKUP(AG3,List16783567[],2,FALSE)))</f>
        <v/>
      </c>
      <c r="CE3" s="230" t="str">
        <f>IF(AH3="---","",IF(AH3="","",VLOOKUP(AH3,List16783567[],2,FALSE)))</f>
        <v/>
      </c>
      <c r="CF3" s="252" t="s">
        <v>111</v>
      </c>
      <c r="CG3" s="230" t="str">
        <f>IFERROR(
    IF(H3="---", "NA",
        IF(Y3="---", "NA",
            IF(BJ3 &gt; BK3,
                IF(BV3 &gt; BJ3, 1.1, 0.1),
                IF(BV3 &gt; BJ3, 1, 0)
            )
        )
    ),
    -1
)</f>
        <v>NA</v>
      </c>
      <c r="CH3" s="230" t="str">
        <f t="shared" ref="CH3:CP30" si="5">IFERROR(
    IF(I3="---", "NA",
        IF(Z3="---", "NA",IF(J3="---","NA",
            IF(BK3 &gt; BL3,
                IF(MIN(BV3, BK3) = BW3, 0.1,
                    IF(MIN(BV3, BK3) &lt; BW3, 1.1)
                ),
                IF(MIN(BV3, BK3) = BW3, 0,
                    IF(MIN(BV3, BK3) &lt; BW3, 1)
                )
            ))
        )
    ),
-5)</f>
        <v>NA</v>
      </c>
      <c r="CI3" s="230" t="str">
        <f t="shared" si="5"/>
        <v>NA</v>
      </c>
      <c r="CJ3" s="230" t="str">
        <f t="shared" si="5"/>
        <v>NA</v>
      </c>
      <c r="CK3" s="230" t="str">
        <f t="shared" si="5"/>
        <v>NA</v>
      </c>
      <c r="CL3" s="230" t="str">
        <f t="shared" si="5"/>
        <v>NA</v>
      </c>
      <c r="CM3" s="230" t="str">
        <f t="shared" si="5"/>
        <v>NA</v>
      </c>
      <c r="CN3" s="230" t="str">
        <f t="shared" si="5"/>
        <v>NA</v>
      </c>
      <c r="CO3" s="230" t="str">
        <f t="shared" si="5"/>
        <v>NA</v>
      </c>
      <c r="CP3" s="230" t="str">
        <f t="shared" si="5"/>
        <v>NA</v>
      </c>
      <c r="CQ3" s="252" t="s">
        <v>111</v>
      </c>
      <c r="CR3" s="230" t="str">
        <f>IF(BK3="", "NA", IF(AND(OR(CG3=1, CG3=1.1),BK3&gt;=BV3),"Achieved",IF(AND(OR(CG3=1, CG3=1.1),BK3&lt;BV3),"Not Achieved","NA")))</f>
        <v>NA</v>
      </c>
      <c r="CS3" s="230" t="str">
        <f t="shared" ref="CS3:DA18" si="6">IF(AND(OR(CH3=1, CH3=1.1),BL3&gt;=BW3),"Achieved",IF(AND(OR(CH3=1, CH3=1.1),BL3&lt;BW3),"Not Achieved","NA"))</f>
        <v>NA</v>
      </c>
      <c r="CT3" s="230" t="str">
        <f t="shared" si="6"/>
        <v>NA</v>
      </c>
      <c r="CU3" s="230" t="str">
        <f t="shared" si="6"/>
        <v>NA</v>
      </c>
      <c r="CV3" s="230" t="str">
        <f t="shared" si="6"/>
        <v>NA</v>
      </c>
      <c r="CW3" s="230" t="str">
        <f t="shared" si="6"/>
        <v>NA</v>
      </c>
      <c r="CX3" s="230" t="str">
        <f t="shared" si="6"/>
        <v>NA</v>
      </c>
      <c r="CY3" s="230" t="str">
        <f t="shared" si="6"/>
        <v>NA</v>
      </c>
      <c r="CZ3" s="230" t="str">
        <f t="shared" si="6"/>
        <v>NA</v>
      </c>
      <c r="DA3" s="230" t="str">
        <f t="shared" si="6"/>
        <v>NA</v>
      </c>
    </row>
    <row r="4" spans="2:105" ht="13.9" customHeight="1" thickBot="1">
      <c r="B4" s="386"/>
      <c r="C4" s="421"/>
      <c r="D4" s="422"/>
      <c r="E4" s="215" t="s">
        <v>112</v>
      </c>
      <c r="F4" s="220"/>
      <c r="G4" s="221"/>
      <c r="H4" s="25" t="s">
        <v>109</v>
      </c>
      <c r="I4" s="25" t="s">
        <v>109</v>
      </c>
      <c r="J4" s="25" t="s">
        <v>109</v>
      </c>
      <c r="K4" s="25" t="s">
        <v>109</v>
      </c>
      <c r="L4" s="25" t="s">
        <v>109</v>
      </c>
      <c r="M4" s="25" t="s">
        <v>109</v>
      </c>
      <c r="N4" s="25" t="s">
        <v>109</v>
      </c>
      <c r="O4" s="25" t="s">
        <v>109</v>
      </c>
      <c r="P4" s="25" t="s">
        <v>109</v>
      </c>
      <c r="Q4" s="25" t="s">
        <v>109</v>
      </c>
      <c r="R4" s="202" t="s">
        <v>109</v>
      </c>
      <c r="Y4" s="25" t="s">
        <v>109</v>
      </c>
      <c r="Z4" s="25" t="s">
        <v>109</v>
      </c>
      <c r="AA4" s="25" t="s">
        <v>109</v>
      </c>
      <c r="AB4" s="25" t="s">
        <v>109</v>
      </c>
      <c r="AC4" s="202" t="s">
        <v>109</v>
      </c>
      <c r="AD4" s="25" t="s">
        <v>109</v>
      </c>
      <c r="AE4" s="25" t="s">
        <v>109</v>
      </c>
      <c r="AF4" s="25" t="s">
        <v>109</v>
      </c>
      <c r="AG4" s="25" t="s">
        <v>109</v>
      </c>
      <c r="AH4" s="32" t="s">
        <v>109</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30" t="s">
        <v>113</v>
      </c>
      <c r="AX4" s="230" t="str">
        <f t="shared" si="1"/>
        <v>---</v>
      </c>
      <c r="AY4" s="230" t="e">
        <f>VALUE(IF(AX4="---","",VLOOKUP(AX4,List16783567[],2,FALSE)))</f>
        <v>#VALUE!</v>
      </c>
      <c r="AZ4" s="230" t="str">
        <f t="shared" si="2"/>
        <v>---</v>
      </c>
      <c r="BA4" s="230" t="e">
        <f>VALUE(IF(AZ4="---","",VLOOKUP(AZ4,List16783567[],2,FALSE)))</f>
        <v>#VALUE!</v>
      </c>
      <c r="BB4" s="230" t="str">
        <f t="shared" si="3"/>
        <v>---</v>
      </c>
      <c r="BC4" s="230" t="str">
        <f t="shared" si="4"/>
        <v>---</v>
      </c>
      <c r="BE4" s="33" t="s">
        <v>110</v>
      </c>
      <c r="BF4" s="1">
        <v>1</v>
      </c>
      <c r="BI4" s="230" t="s">
        <v>113</v>
      </c>
      <c r="BJ4" s="230" t="str">
        <f>IF(H4="---","",IF(H4="","",(VLOOKUP(H4,List16783567[],2,FALSE))))</f>
        <v/>
      </c>
      <c r="BK4" s="230" t="str">
        <f>IF(I4="---","",IF(I4="","",(VLOOKUP(I4,List16783567[],2,FALSE))))</f>
        <v/>
      </c>
      <c r="BL4" s="230" t="str">
        <f>IF(J4="---","",IF(J4="","",(VLOOKUP(J4,List16783567[],2,FALSE))))</f>
        <v/>
      </c>
      <c r="BM4" s="230" t="str">
        <f>IF(K4="---","",IF(K4="","",(VLOOKUP(K4,List16783567[],2,FALSE))))</f>
        <v/>
      </c>
      <c r="BN4" s="230" t="str">
        <f>IF(L4="---","",IF(L4="","",(VLOOKUP(L4,List16783567[],2,FALSE))))</f>
        <v/>
      </c>
      <c r="BO4" s="230" t="str">
        <f>IF(M4="---","",IF(M4="","",(VLOOKUP(M4,List16783567[],2,FALSE))))</f>
        <v/>
      </c>
      <c r="BP4" s="230" t="str">
        <f>IF(N4="---","",IF(N4="","",(VLOOKUP(N4,List16783567[],2,FALSE))))</f>
        <v/>
      </c>
      <c r="BQ4" s="230" t="str">
        <f>IF(O4="---","",IF(O4="","",(VLOOKUP(O4,List16783567[],2,FALSE))))</f>
        <v/>
      </c>
      <c r="BR4" s="230" t="str">
        <f>IF(P4="---","",IF(P4="","",(VLOOKUP(P4,List16783567[],2,FALSE))))</f>
        <v/>
      </c>
      <c r="BS4" s="230" t="str">
        <f>IF(Q4="---","",IF(Q4="","",(VLOOKUP(Q4,List16783567[],2,FALSE))))</f>
        <v/>
      </c>
      <c r="BT4" s="230" t="str">
        <f>IF(R4="---","",IF(R4="","",(VLOOKUP(R4,List16783567[],2,FALSE))))</f>
        <v/>
      </c>
      <c r="BU4" s="252" t="s">
        <v>113</v>
      </c>
      <c r="BV4" s="230" t="str">
        <f>IF(Y4="---","",IF(Y4="","",VLOOKUP(Y4,List16783567[],2,FALSE)))</f>
        <v/>
      </c>
      <c r="BW4" s="230" t="str">
        <f>IF(Z4="---","",IF(Z4="","",VLOOKUP(Z4,List16783567[],2,FALSE)))</f>
        <v/>
      </c>
      <c r="BX4" s="230" t="str">
        <f>IF(AA4="---","",IF(AA4="","",VLOOKUP(AA4,List16783567[],2,FALSE)))</f>
        <v/>
      </c>
      <c r="BY4" s="230" t="str">
        <f>IF(AB4="---","",IF(AB4="","",VLOOKUP(AB4,List16783567[],2,FALSE)))</f>
        <v/>
      </c>
      <c r="BZ4" s="230" t="str">
        <f>IF(AC4="---","",IF(AC4="","",VLOOKUP(AC4,List16783567[],2,FALSE)))</f>
        <v/>
      </c>
      <c r="CA4" s="230" t="str">
        <f>IF(AD4="---","",IF(AD4="","",VLOOKUP(AD4,List16783567[],2,FALSE)))</f>
        <v/>
      </c>
      <c r="CB4" s="230" t="str">
        <f>IF(AE4="---","",IF(AE4="","",VLOOKUP(AE4,List16783567[],2,FALSE)))</f>
        <v/>
      </c>
      <c r="CC4" s="230" t="str">
        <f>IF(AF4="---","",IF(AF4="","",VLOOKUP(AF4,List16783567[],2,FALSE)))</f>
        <v/>
      </c>
      <c r="CD4" s="230" t="str">
        <f>IF(AG4="---","",IF(AG4="","",VLOOKUP(AG4,List16783567[],2,FALSE)))</f>
        <v/>
      </c>
      <c r="CE4" s="230" t="str">
        <f>IF(AH4="---","",IF(AH4="","",VLOOKUP(AH4,List16783567[],2,FALSE)))</f>
        <v/>
      </c>
      <c r="CF4" s="252" t="s">
        <v>113</v>
      </c>
      <c r="CG4" s="230" t="str">
        <f t="shared" ref="CG4:CG30" si="7">IFERROR(
    IF(H4="---", "NA",
        IF(Y4="---", "NA",
            IF(BJ4 &gt; BK4,
                IF(BV4 &gt; BJ4, 1.1, 0.1),
                IF(BV4 &gt; BJ4, 1, 0)
            )
        )
    ),
    -1
)</f>
        <v>NA</v>
      </c>
      <c r="CH4" s="230" t="str">
        <f t="shared" si="5"/>
        <v>NA</v>
      </c>
      <c r="CI4" s="230" t="str">
        <f t="shared" si="5"/>
        <v>NA</v>
      </c>
      <c r="CJ4" s="230" t="str">
        <f t="shared" si="5"/>
        <v>NA</v>
      </c>
      <c r="CK4" s="230" t="str">
        <f t="shared" si="5"/>
        <v>NA</v>
      </c>
      <c r="CL4" s="230" t="str">
        <f t="shared" si="5"/>
        <v>NA</v>
      </c>
      <c r="CM4" s="230" t="str">
        <f t="shared" si="5"/>
        <v>NA</v>
      </c>
      <c r="CN4" s="230" t="str">
        <f t="shared" si="5"/>
        <v>NA</v>
      </c>
      <c r="CO4" s="230" t="str">
        <f t="shared" si="5"/>
        <v>NA</v>
      </c>
      <c r="CP4" s="230" t="str">
        <f t="shared" si="5"/>
        <v>NA</v>
      </c>
      <c r="CQ4" s="252" t="s">
        <v>113</v>
      </c>
      <c r="CR4" s="230" t="str">
        <f t="shared" ref="CR4:CR29" si="8">IF(BK4="", "NA", IF(AND(OR(CG4=1, CG4=1.1),BK4&gt;=BV4),"Achieved",IF(AND(OR(CG4=1, CG4=1.1),BK4&lt;BV4),"Not Achieved","NA")))</f>
        <v>NA</v>
      </c>
      <c r="CS4" s="230" t="str">
        <f t="shared" si="6"/>
        <v>NA</v>
      </c>
      <c r="CT4" s="230" t="str">
        <f t="shared" si="6"/>
        <v>NA</v>
      </c>
      <c r="CU4" s="230" t="str">
        <f t="shared" si="6"/>
        <v>NA</v>
      </c>
      <c r="CV4" s="230" t="str">
        <f t="shared" si="6"/>
        <v>NA</v>
      </c>
      <c r="CW4" s="230" t="str">
        <f t="shared" si="6"/>
        <v>NA</v>
      </c>
      <c r="CX4" s="230" t="str">
        <f t="shared" si="6"/>
        <v>NA</v>
      </c>
      <c r="CY4" s="230" t="str">
        <f t="shared" si="6"/>
        <v>NA</v>
      </c>
      <c r="CZ4" s="230" t="str">
        <f t="shared" si="6"/>
        <v>NA</v>
      </c>
      <c r="DA4" s="230" t="str">
        <f t="shared" si="6"/>
        <v>NA</v>
      </c>
    </row>
    <row r="5" spans="2:105" ht="13.9" customHeight="1" thickBot="1">
      <c r="B5" s="386"/>
      <c r="C5" s="419" t="s">
        <v>258</v>
      </c>
      <c r="D5" s="420"/>
      <c r="E5" s="215" t="s">
        <v>115</v>
      </c>
      <c r="F5" s="220"/>
      <c r="G5" s="221"/>
      <c r="H5" s="25" t="s">
        <v>109</v>
      </c>
      <c r="I5" s="25" t="s">
        <v>109</v>
      </c>
      <c r="J5" s="25" t="s">
        <v>109</v>
      </c>
      <c r="K5" s="25" t="s">
        <v>109</v>
      </c>
      <c r="L5" s="25" t="s">
        <v>109</v>
      </c>
      <c r="M5" s="25" t="s">
        <v>109</v>
      </c>
      <c r="N5" s="25" t="s">
        <v>109</v>
      </c>
      <c r="O5" s="25" t="s">
        <v>109</v>
      </c>
      <c r="P5" s="25" t="s">
        <v>109</v>
      </c>
      <c r="Q5" s="25" t="s">
        <v>109</v>
      </c>
      <c r="R5" s="202" t="s">
        <v>109</v>
      </c>
      <c r="Y5" s="25" t="s">
        <v>109</v>
      </c>
      <c r="Z5" s="25" t="s">
        <v>109</v>
      </c>
      <c r="AA5" s="25" t="s">
        <v>109</v>
      </c>
      <c r="AB5" s="25" t="s">
        <v>109</v>
      </c>
      <c r="AC5" s="202" t="s">
        <v>109</v>
      </c>
      <c r="AD5" s="25" t="s">
        <v>109</v>
      </c>
      <c r="AE5" s="25" t="s">
        <v>109</v>
      </c>
      <c r="AF5" s="25" t="s">
        <v>109</v>
      </c>
      <c r="AG5" s="25" t="s">
        <v>109</v>
      </c>
      <c r="AH5" s="32" t="s">
        <v>109</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30" t="s">
        <v>117</v>
      </c>
      <c r="AX5" s="230" t="str">
        <f t="shared" si="1"/>
        <v>---</v>
      </c>
      <c r="AY5" s="230" t="e">
        <f>VALUE(IF(AX5="---","",VLOOKUP(AX5,List16783567[],2,FALSE)))</f>
        <v>#VALUE!</v>
      </c>
      <c r="AZ5" s="230" t="str">
        <f t="shared" si="2"/>
        <v>---</v>
      </c>
      <c r="BA5" s="230" t="e">
        <f>VALUE(IF(AZ5="---","",VLOOKUP(AZ5,List16783567[],2,FALSE)))</f>
        <v>#VALUE!</v>
      </c>
      <c r="BB5" s="230" t="str">
        <f t="shared" si="3"/>
        <v>---</v>
      </c>
      <c r="BC5" s="230" t="str">
        <f t="shared" si="4"/>
        <v>---</v>
      </c>
      <c r="BE5" s="34" t="s">
        <v>108</v>
      </c>
      <c r="BF5" s="1">
        <v>0.5</v>
      </c>
      <c r="BI5" s="230" t="s">
        <v>117</v>
      </c>
      <c r="BJ5" s="230" t="str">
        <f>IF(H5="---","",IF(H5="","",(VLOOKUP(H5,List16783567[],2,FALSE))))</f>
        <v/>
      </c>
      <c r="BK5" s="230" t="str">
        <f>IF(I5="---","",IF(I5="","",(VLOOKUP(I5,List16783567[],2,FALSE))))</f>
        <v/>
      </c>
      <c r="BL5" s="230" t="str">
        <f>IF(J5="---","",IF(J5="","",(VLOOKUP(J5,List16783567[],2,FALSE))))</f>
        <v/>
      </c>
      <c r="BM5" s="230" t="str">
        <f>IF(K5="---","",IF(K5="","",(VLOOKUP(K5,List16783567[],2,FALSE))))</f>
        <v/>
      </c>
      <c r="BN5" s="230" t="str">
        <f>IF(L5="---","",IF(L5="","",(VLOOKUP(L5,List16783567[],2,FALSE))))</f>
        <v/>
      </c>
      <c r="BO5" s="230" t="str">
        <f>IF(M5="---","",IF(M5="","",(VLOOKUP(M5,List16783567[],2,FALSE))))</f>
        <v/>
      </c>
      <c r="BP5" s="230" t="str">
        <f>IF(N5="---","",IF(N5="","",(VLOOKUP(N5,List16783567[],2,FALSE))))</f>
        <v/>
      </c>
      <c r="BQ5" s="230" t="str">
        <f>IF(O5="---","",IF(O5="","",(VLOOKUP(O5,List16783567[],2,FALSE))))</f>
        <v/>
      </c>
      <c r="BR5" s="230" t="str">
        <f>IF(P5="---","",IF(P5="","",(VLOOKUP(P5,List16783567[],2,FALSE))))</f>
        <v/>
      </c>
      <c r="BS5" s="230" t="str">
        <f>IF(Q5="---","",IF(Q5="","",(VLOOKUP(Q5,List16783567[],2,FALSE))))</f>
        <v/>
      </c>
      <c r="BT5" s="230" t="str">
        <f>IF(R5="---","",IF(R5="","",(VLOOKUP(R5,List16783567[],2,FALSE))))</f>
        <v/>
      </c>
      <c r="BU5" s="252" t="s">
        <v>117</v>
      </c>
      <c r="BV5" s="230" t="str">
        <f>IF(Y5="---","",IF(Y5="","",VLOOKUP(Y5,List16783567[],2,FALSE)))</f>
        <v/>
      </c>
      <c r="BW5" s="230" t="str">
        <f>IF(Z5="---","",IF(Z5="","",VLOOKUP(Z5,List16783567[],2,FALSE)))</f>
        <v/>
      </c>
      <c r="BX5" s="230" t="str">
        <f>IF(AA5="---","",IF(AA5="","",VLOOKUP(AA5,List16783567[],2,FALSE)))</f>
        <v/>
      </c>
      <c r="BY5" s="230" t="str">
        <f>IF(AB5="---","",IF(AB5="","",VLOOKUP(AB5,List16783567[],2,FALSE)))</f>
        <v/>
      </c>
      <c r="BZ5" s="230" t="str">
        <f>IF(AC5="---","",IF(AC5="","",VLOOKUP(AC5,List16783567[],2,FALSE)))</f>
        <v/>
      </c>
      <c r="CA5" s="230" t="str">
        <f>IF(AD5="---","",IF(AD5="","",VLOOKUP(AD5,List16783567[],2,FALSE)))</f>
        <v/>
      </c>
      <c r="CB5" s="230" t="str">
        <f>IF(AE5="---","",IF(AE5="","",VLOOKUP(AE5,List16783567[],2,FALSE)))</f>
        <v/>
      </c>
      <c r="CC5" s="230" t="str">
        <f>IF(AF5="---","",IF(AF5="","",VLOOKUP(AF5,List16783567[],2,FALSE)))</f>
        <v/>
      </c>
      <c r="CD5" s="230" t="str">
        <f>IF(AG5="---","",IF(AG5="","",VLOOKUP(AG5,List16783567[],2,FALSE)))</f>
        <v/>
      </c>
      <c r="CE5" s="230" t="str">
        <f>IF(AH5="---","",IF(AH5="","",VLOOKUP(AH5,List16783567[],2,FALSE)))</f>
        <v/>
      </c>
      <c r="CF5" s="252" t="s">
        <v>117</v>
      </c>
      <c r="CG5" s="230" t="str">
        <f t="shared" si="7"/>
        <v>NA</v>
      </c>
      <c r="CH5" s="230" t="str">
        <f t="shared" si="5"/>
        <v>NA</v>
      </c>
      <c r="CI5" s="230" t="str">
        <f t="shared" si="5"/>
        <v>NA</v>
      </c>
      <c r="CJ5" s="230" t="str">
        <f t="shared" si="5"/>
        <v>NA</v>
      </c>
      <c r="CK5" s="230" t="str">
        <f t="shared" si="5"/>
        <v>NA</v>
      </c>
      <c r="CL5" s="230" t="str">
        <f t="shared" si="5"/>
        <v>NA</v>
      </c>
      <c r="CM5" s="230" t="str">
        <f t="shared" si="5"/>
        <v>NA</v>
      </c>
      <c r="CN5" s="230" t="str">
        <f t="shared" si="5"/>
        <v>NA</v>
      </c>
      <c r="CO5" s="230" t="str">
        <f t="shared" si="5"/>
        <v>NA</v>
      </c>
      <c r="CP5" s="230" t="str">
        <f t="shared" si="5"/>
        <v>NA</v>
      </c>
      <c r="CQ5" s="252" t="s">
        <v>117</v>
      </c>
      <c r="CR5" s="230" t="str">
        <f t="shared" si="8"/>
        <v>NA</v>
      </c>
      <c r="CS5" s="230" t="str">
        <f t="shared" si="6"/>
        <v>NA</v>
      </c>
      <c r="CT5" s="230" t="str">
        <f t="shared" si="6"/>
        <v>NA</v>
      </c>
      <c r="CU5" s="230" t="str">
        <f t="shared" si="6"/>
        <v>NA</v>
      </c>
      <c r="CV5" s="230" t="str">
        <f t="shared" si="6"/>
        <v>NA</v>
      </c>
      <c r="CW5" s="230" t="str">
        <f t="shared" si="6"/>
        <v>NA</v>
      </c>
      <c r="CX5" s="230" t="str">
        <f t="shared" si="6"/>
        <v>NA</v>
      </c>
      <c r="CY5" s="230" t="str">
        <f t="shared" si="6"/>
        <v>NA</v>
      </c>
      <c r="CZ5" s="230" t="str">
        <f t="shared" si="6"/>
        <v>NA</v>
      </c>
      <c r="DA5" s="230" t="str">
        <f t="shared" si="6"/>
        <v>NA</v>
      </c>
    </row>
    <row r="6" spans="2:105" ht="13.9" customHeight="1" thickBot="1">
      <c r="B6" s="386"/>
      <c r="C6" s="423"/>
      <c r="D6" s="424"/>
      <c r="E6" s="215" t="s">
        <v>118</v>
      </c>
      <c r="F6" s="220"/>
      <c r="G6" s="221"/>
      <c r="H6" s="25" t="s">
        <v>109</v>
      </c>
      <c r="I6" s="25" t="s">
        <v>109</v>
      </c>
      <c r="J6" s="25" t="s">
        <v>109</v>
      </c>
      <c r="K6" s="25" t="s">
        <v>109</v>
      </c>
      <c r="L6" s="25" t="s">
        <v>109</v>
      </c>
      <c r="M6" s="25" t="s">
        <v>109</v>
      </c>
      <c r="N6" s="25" t="s">
        <v>109</v>
      </c>
      <c r="O6" s="25" t="s">
        <v>109</v>
      </c>
      <c r="P6" s="25" t="s">
        <v>109</v>
      </c>
      <c r="Q6" s="25" t="s">
        <v>109</v>
      </c>
      <c r="R6" s="202" t="s">
        <v>109</v>
      </c>
      <c r="Y6" s="25" t="s">
        <v>109</v>
      </c>
      <c r="Z6" s="25" t="s">
        <v>109</v>
      </c>
      <c r="AA6" s="25" t="s">
        <v>109</v>
      </c>
      <c r="AB6" s="25" t="s">
        <v>109</v>
      </c>
      <c r="AC6" s="202" t="s">
        <v>109</v>
      </c>
      <c r="AD6" s="25" t="s">
        <v>109</v>
      </c>
      <c r="AE6" s="25" t="s">
        <v>109</v>
      </c>
      <c r="AF6" s="25" t="s">
        <v>109</v>
      </c>
      <c r="AG6" s="25" t="s">
        <v>109</v>
      </c>
      <c r="AH6" s="32" t="s">
        <v>109</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30" t="s">
        <v>259</v>
      </c>
      <c r="AX6" s="230" t="str">
        <f t="shared" si="1"/>
        <v>---</v>
      </c>
      <c r="AY6" s="230" t="e">
        <f>VALUE(IF(AX6="---","",VLOOKUP(AX6,List16783567[],2,FALSE)))</f>
        <v>#VALUE!</v>
      </c>
      <c r="AZ6" s="230" t="str">
        <f t="shared" si="2"/>
        <v>---</v>
      </c>
      <c r="BA6" s="230" t="e">
        <f>VALUE(IF(AZ6="---","",VLOOKUP(AZ6,List16783567[],2,FALSE)))</f>
        <v>#VALUE!</v>
      </c>
      <c r="BB6" s="230" t="str">
        <f t="shared" si="3"/>
        <v>---</v>
      </c>
      <c r="BC6" s="230" t="str">
        <f t="shared" si="4"/>
        <v>---</v>
      </c>
      <c r="BE6" s="35" t="s">
        <v>116</v>
      </c>
      <c r="BF6" s="1">
        <v>0</v>
      </c>
      <c r="BI6" s="230" t="s">
        <v>259</v>
      </c>
      <c r="BJ6" s="230" t="str">
        <f>IF(H6="---","",IF(H6="","",(VLOOKUP(H6,List16783567[],2,FALSE))))</f>
        <v/>
      </c>
      <c r="BK6" s="230" t="str">
        <f>IF(I6="---","",IF(I6="","",(VLOOKUP(I6,List16783567[],2,FALSE))))</f>
        <v/>
      </c>
      <c r="BL6" s="230" t="str">
        <f>IF(J6="---","",IF(J6="","",(VLOOKUP(J6,List16783567[],2,FALSE))))</f>
        <v/>
      </c>
      <c r="BM6" s="230" t="str">
        <f>IF(K6="---","",IF(K6="","",(VLOOKUP(K6,List16783567[],2,FALSE))))</f>
        <v/>
      </c>
      <c r="BN6" s="230" t="str">
        <f>IF(L6="---","",IF(L6="","",(VLOOKUP(L6,List16783567[],2,FALSE))))</f>
        <v/>
      </c>
      <c r="BO6" s="230" t="str">
        <f>IF(M6="---","",IF(M6="","",(VLOOKUP(M6,List16783567[],2,FALSE))))</f>
        <v/>
      </c>
      <c r="BP6" s="230" t="str">
        <f>IF(N6="---","",IF(N6="","",(VLOOKUP(N6,List16783567[],2,FALSE))))</f>
        <v/>
      </c>
      <c r="BQ6" s="230" t="str">
        <f>IF(O6="---","",IF(O6="","",(VLOOKUP(O6,List16783567[],2,FALSE))))</f>
        <v/>
      </c>
      <c r="BR6" s="230" t="str">
        <f>IF(P6="---","",IF(P6="","",(VLOOKUP(P6,List16783567[],2,FALSE))))</f>
        <v/>
      </c>
      <c r="BS6" s="230" t="str">
        <f>IF(Q6="---","",IF(Q6="","",(VLOOKUP(Q6,List16783567[],2,FALSE))))</f>
        <v/>
      </c>
      <c r="BT6" s="230" t="str">
        <f>IF(R6="---","",IF(R6="","",(VLOOKUP(R6,List16783567[],2,FALSE))))</f>
        <v/>
      </c>
      <c r="BU6" s="252" t="s">
        <v>259</v>
      </c>
      <c r="BV6" s="230" t="str">
        <f>IF(Y6="---","",IF(Y6="","",VLOOKUP(Y6,List16783567[],2,FALSE)))</f>
        <v/>
      </c>
      <c r="BW6" s="230" t="str">
        <f>IF(Z6="---","",IF(Z6="","",VLOOKUP(Z6,List16783567[],2,FALSE)))</f>
        <v/>
      </c>
      <c r="BX6" s="230" t="str">
        <f>IF(AA6="---","",IF(AA6="","",VLOOKUP(AA6,List16783567[],2,FALSE)))</f>
        <v/>
      </c>
      <c r="BY6" s="230" t="str">
        <f>IF(AB6="---","",IF(AB6="","",VLOOKUP(AB6,List16783567[],2,FALSE)))</f>
        <v/>
      </c>
      <c r="BZ6" s="230" t="str">
        <f>IF(AC6="---","",IF(AC6="","",VLOOKUP(AC6,List16783567[],2,FALSE)))</f>
        <v/>
      </c>
      <c r="CA6" s="230" t="str">
        <f>IF(AD6="---","",IF(AD6="","",VLOOKUP(AD6,List16783567[],2,FALSE)))</f>
        <v/>
      </c>
      <c r="CB6" s="230" t="str">
        <f>IF(AE6="---","",IF(AE6="","",VLOOKUP(AE6,List16783567[],2,FALSE)))</f>
        <v/>
      </c>
      <c r="CC6" s="230" t="str">
        <f>IF(AF6="---","",IF(AF6="","",VLOOKUP(AF6,List16783567[],2,FALSE)))</f>
        <v/>
      </c>
      <c r="CD6" s="230" t="str">
        <f>IF(AG6="---","",IF(AG6="","",VLOOKUP(AG6,List16783567[],2,FALSE)))</f>
        <v/>
      </c>
      <c r="CE6" s="230" t="str">
        <f>IF(AH6="---","",IF(AH6="","",VLOOKUP(AH6,List16783567[],2,FALSE)))</f>
        <v/>
      </c>
      <c r="CF6" s="252" t="s">
        <v>259</v>
      </c>
      <c r="CG6" s="230" t="str">
        <f t="shared" si="7"/>
        <v>NA</v>
      </c>
      <c r="CH6" s="230" t="str">
        <f t="shared" si="5"/>
        <v>NA</v>
      </c>
      <c r="CI6" s="230" t="str">
        <f t="shared" si="5"/>
        <v>NA</v>
      </c>
      <c r="CJ6" s="230" t="str">
        <f t="shared" si="5"/>
        <v>NA</v>
      </c>
      <c r="CK6" s="230" t="str">
        <f t="shared" si="5"/>
        <v>NA</v>
      </c>
      <c r="CL6" s="230" t="str">
        <f t="shared" si="5"/>
        <v>NA</v>
      </c>
      <c r="CM6" s="230" t="str">
        <f t="shared" si="5"/>
        <v>NA</v>
      </c>
      <c r="CN6" s="230" t="str">
        <f t="shared" si="5"/>
        <v>NA</v>
      </c>
      <c r="CO6" s="230" t="str">
        <f t="shared" si="5"/>
        <v>NA</v>
      </c>
      <c r="CP6" s="230" t="str">
        <f t="shared" si="5"/>
        <v>NA</v>
      </c>
      <c r="CQ6" s="252" t="s">
        <v>259</v>
      </c>
      <c r="CR6" s="230" t="str">
        <f t="shared" si="8"/>
        <v>NA</v>
      </c>
      <c r="CS6" s="230" t="str">
        <f t="shared" si="6"/>
        <v>NA</v>
      </c>
      <c r="CT6" s="230" t="str">
        <f t="shared" si="6"/>
        <v>NA</v>
      </c>
      <c r="CU6" s="230" t="str">
        <f t="shared" si="6"/>
        <v>NA</v>
      </c>
      <c r="CV6" s="230" t="str">
        <f t="shared" si="6"/>
        <v>NA</v>
      </c>
      <c r="CW6" s="230" t="str">
        <f t="shared" si="6"/>
        <v>NA</v>
      </c>
      <c r="CX6" s="230" t="str">
        <f t="shared" si="6"/>
        <v>NA</v>
      </c>
      <c r="CY6" s="230" t="str">
        <f t="shared" si="6"/>
        <v>NA</v>
      </c>
      <c r="CZ6" s="230" t="str">
        <f t="shared" si="6"/>
        <v>NA</v>
      </c>
      <c r="DA6" s="230" t="str">
        <f t="shared" si="6"/>
        <v>NA</v>
      </c>
    </row>
    <row r="7" spans="2:105" ht="13.9" customHeight="1" thickBot="1">
      <c r="B7" s="386"/>
      <c r="C7" s="423"/>
      <c r="D7" s="424"/>
      <c r="E7" s="215" t="s">
        <v>120</v>
      </c>
      <c r="F7" s="220"/>
      <c r="G7" s="221"/>
      <c r="H7" s="25" t="s">
        <v>109</v>
      </c>
      <c r="I7" s="25" t="s">
        <v>109</v>
      </c>
      <c r="J7" s="25" t="s">
        <v>109</v>
      </c>
      <c r="K7" s="25" t="s">
        <v>109</v>
      </c>
      <c r="L7" s="25" t="s">
        <v>109</v>
      </c>
      <c r="M7" s="25" t="s">
        <v>109</v>
      </c>
      <c r="N7" s="25" t="s">
        <v>109</v>
      </c>
      <c r="O7" s="25" t="s">
        <v>109</v>
      </c>
      <c r="P7" s="25" t="s">
        <v>109</v>
      </c>
      <c r="Q7" s="25" t="s">
        <v>109</v>
      </c>
      <c r="R7" s="202" t="s">
        <v>109</v>
      </c>
      <c r="Y7" s="25" t="s">
        <v>109</v>
      </c>
      <c r="Z7" s="25" t="s">
        <v>109</v>
      </c>
      <c r="AA7" s="25" t="s">
        <v>109</v>
      </c>
      <c r="AB7" s="25" t="s">
        <v>109</v>
      </c>
      <c r="AC7" s="202" t="s">
        <v>109</v>
      </c>
      <c r="AD7" s="25" t="s">
        <v>109</v>
      </c>
      <c r="AE7" s="25" t="s">
        <v>109</v>
      </c>
      <c r="AF7" s="25" t="s">
        <v>109</v>
      </c>
      <c r="AG7" s="25" t="s">
        <v>109</v>
      </c>
      <c r="AH7" s="32" t="s">
        <v>109</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30" t="s">
        <v>121</v>
      </c>
      <c r="AX7" s="230" t="str">
        <f t="shared" si="1"/>
        <v>---</v>
      </c>
      <c r="AY7" s="230" t="e">
        <f>VALUE(IF(AX7="---","",VLOOKUP(AX7,List16783567[],2,FALSE)))</f>
        <v>#VALUE!</v>
      </c>
      <c r="AZ7" s="230" t="str">
        <f t="shared" si="2"/>
        <v>---</v>
      </c>
      <c r="BA7" s="230" t="e">
        <f>VALUE(IF(AZ7="---","",VLOOKUP(AZ7,List16783567[],2,FALSE)))</f>
        <v>#VALUE!</v>
      </c>
      <c r="BB7" s="230" t="str">
        <f t="shared" si="3"/>
        <v>---</v>
      </c>
      <c r="BC7" s="230" t="str">
        <f t="shared" si="4"/>
        <v>---</v>
      </c>
      <c r="BI7" s="230" t="s">
        <v>121</v>
      </c>
      <c r="BJ7" s="230" t="str">
        <f>IF(H7="---","",IF(H7="","",(VLOOKUP(H7,List16783567[],2,FALSE))))</f>
        <v/>
      </c>
      <c r="BK7" s="230" t="str">
        <f>IF(I7="---","",IF(I7="","",(VLOOKUP(I7,List16783567[],2,FALSE))))</f>
        <v/>
      </c>
      <c r="BL7" s="230" t="str">
        <f>IF(J7="---","",IF(J7="","",(VLOOKUP(J7,List16783567[],2,FALSE))))</f>
        <v/>
      </c>
      <c r="BM7" s="230" t="str">
        <f>IF(K7="---","",IF(K7="","",(VLOOKUP(K7,List16783567[],2,FALSE))))</f>
        <v/>
      </c>
      <c r="BN7" s="230" t="str">
        <f>IF(L7="---","",IF(L7="","",(VLOOKUP(L7,List16783567[],2,FALSE))))</f>
        <v/>
      </c>
      <c r="BO7" s="230" t="str">
        <f>IF(M7="---","",IF(M7="","",(VLOOKUP(M7,List16783567[],2,FALSE))))</f>
        <v/>
      </c>
      <c r="BP7" s="230" t="str">
        <f>IF(N7="---","",IF(N7="","",(VLOOKUP(N7,List16783567[],2,FALSE))))</f>
        <v/>
      </c>
      <c r="BQ7" s="230" t="str">
        <f>IF(O7="---","",IF(O7="","",(VLOOKUP(O7,List16783567[],2,FALSE))))</f>
        <v/>
      </c>
      <c r="BR7" s="230" t="str">
        <f>IF(P7="---","",IF(P7="","",(VLOOKUP(P7,List16783567[],2,FALSE))))</f>
        <v/>
      </c>
      <c r="BS7" s="230" t="str">
        <f>IF(Q7="---","",IF(Q7="","",(VLOOKUP(Q7,List16783567[],2,FALSE))))</f>
        <v/>
      </c>
      <c r="BT7" s="230" t="str">
        <f>IF(R7="---","",IF(R7="","",(VLOOKUP(R7,List16783567[],2,FALSE))))</f>
        <v/>
      </c>
      <c r="BU7" s="252" t="s">
        <v>121</v>
      </c>
      <c r="BV7" s="230" t="str">
        <f>IF(Y7="---","",IF(Y7="","",VLOOKUP(Y7,List16783567[],2,FALSE)))</f>
        <v/>
      </c>
      <c r="BW7" s="230" t="str">
        <f>IF(Z7="---","",IF(Z7="","",VLOOKUP(Z7,List16783567[],2,FALSE)))</f>
        <v/>
      </c>
      <c r="BX7" s="230" t="str">
        <f>IF(AA7="---","",IF(AA7="","",VLOOKUP(AA7,List16783567[],2,FALSE)))</f>
        <v/>
      </c>
      <c r="BY7" s="230" t="str">
        <f>IF(AB7="---","",IF(AB7="","",VLOOKUP(AB7,List16783567[],2,FALSE)))</f>
        <v/>
      </c>
      <c r="BZ7" s="230" t="str">
        <f>IF(AC7="---","",IF(AC7="","",VLOOKUP(AC7,List16783567[],2,FALSE)))</f>
        <v/>
      </c>
      <c r="CA7" s="230" t="str">
        <f>IF(AD7="---","",IF(AD7="","",VLOOKUP(AD7,List16783567[],2,FALSE)))</f>
        <v/>
      </c>
      <c r="CB7" s="230" t="str">
        <f>IF(AE7="---","",IF(AE7="","",VLOOKUP(AE7,List16783567[],2,FALSE)))</f>
        <v/>
      </c>
      <c r="CC7" s="230" t="str">
        <f>IF(AF7="---","",IF(AF7="","",VLOOKUP(AF7,List16783567[],2,FALSE)))</f>
        <v/>
      </c>
      <c r="CD7" s="230" t="str">
        <f>IF(AG7="---","",IF(AG7="","",VLOOKUP(AG7,List16783567[],2,FALSE)))</f>
        <v/>
      </c>
      <c r="CE7" s="230" t="str">
        <f>IF(AH7="---","",IF(AH7="","",VLOOKUP(AH7,List16783567[],2,FALSE)))</f>
        <v/>
      </c>
      <c r="CF7" s="252" t="s">
        <v>121</v>
      </c>
      <c r="CG7" s="230" t="str">
        <f t="shared" si="7"/>
        <v>NA</v>
      </c>
      <c r="CH7" s="230" t="str">
        <f t="shared" si="5"/>
        <v>NA</v>
      </c>
      <c r="CI7" s="230" t="str">
        <f t="shared" si="5"/>
        <v>NA</v>
      </c>
      <c r="CJ7" s="230" t="str">
        <f t="shared" si="5"/>
        <v>NA</v>
      </c>
      <c r="CK7" s="230" t="str">
        <f t="shared" si="5"/>
        <v>NA</v>
      </c>
      <c r="CL7" s="230" t="str">
        <f t="shared" si="5"/>
        <v>NA</v>
      </c>
      <c r="CM7" s="230" t="str">
        <f t="shared" si="5"/>
        <v>NA</v>
      </c>
      <c r="CN7" s="230" t="str">
        <f t="shared" si="5"/>
        <v>NA</v>
      </c>
      <c r="CO7" s="230" t="str">
        <f t="shared" si="5"/>
        <v>NA</v>
      </c>
      <c r="CP7" s="230" t="str">
        <f t="shared" si="5"/>
        <v>NA</v>
      </c>
      <c r="CQ7" s="252" t="s">
        <v>121</v>
      </c>
      <c r="CR7" s="230" t="str">
        <f t="shared" si="8"/>
        <v>NA</v>
      </c>
      <c r="CS7" s="230" t="str">
        <f t="shared" si="6"/>
        <v>NA</v>
      </c>
      <c r="CT7" s="230" t="str">
        <f t="shared" si="6"/>
        <v>NA</v>
      </c>
      <c r="CU7" s="230" t="str">
        <f t="shared" si="6"/>
        <v>NA</v>
      </c>
      <c r="CV7" s="230" t="str">
        <f t="shared" si="6"/>
        <v>NA</v>
      </c>
      <c r="CW7" s="230" t="str">
        <f t="shared" si="6"/>
        <v>NA</v>
      </c>
      <c r="CX7" s="230" t="str">
        <f t="shared" si="6"/>
        <v>NA</v>
      </c>
      <c r="CY7" s="230" t="str">
        <f t="shared" si="6"/>
        <v>NA</v>
      </c>
      <c r="CZ7" s="230" t="str">
        <f t="shared" si="6"/>
        <v>NA</v>
      </c>
      <c r="DA7" s="230" t="str">
        <f t="shared" si="6"/>
        <v>NA</v>
      </c>
    </row>
    <row r="8" spans="2:105" ht="13.9" customHeight="1" thickBot="1">
      <c r="B8" s="386"/>
      <c r="C8" s="421"/>
      <c r="D8" s="422"/>
      <c r="E8" s="215" t="s">
        <v>122</v>
      </c>
      <c r="F8" s="220"/>
      <c r="G8" s="221"/>
      <c r="H8" s="25" t="s">
        <v>109</v>
      </c>
      <c r="I8" s="25" t="s">
        <v>109</v>
      </c>
      <c r="J8" s="25" t="s">
        <v>109</v>
      </c>
      <c r="K8" s="25" t="s">
        <v>109</v>
      </c>
      <c r="L8" s="25" t="s">
        <v>109</v>
      </c>
      <c r="M8" s="25" t="s">
        <v>109</v>
      </c>
      <c r="N8" s="25" t="s">
        <v>109</v>
      </c>
      <c r="O8" s="25" t="s">
        <v>109</v>
      </c>
      <c r="P8" s="25" t="s">
        <v>109</v>
      </c>
      <c r="Q8" s="25" t="s">
        <v>109</v>
      </c>
      <c r="R8" s="202" t="s">
        <v>109</v>
      </c>
      <c r="Y8" s="25" t="s">
        <v>109</v>
      </c>
      <c r="Z8" s="25" t="s">
        <v>109</v>
      </c>
      <c r="AA8" s="25" t="s">
        <v>109</v>
      </c>
      <c r="AB8" s="25" t="s">
        <v>109</v>
      </c>
      <c r="AC8" s="202" t="s">
        <v>109</v>
      </c>
      <c r="AD8" s="25" t="s">
        <v>109</v>
      </c>
      <c r="AE8" s="25" t="s">
        <v>109</v>
      </c>
      <c r="AF8" s="25" t="s">
        <v>109</v>
      </c>
      <c r="AG8" s="25" t="s">
        <v>109</v>
      </c>
      <c r="AH8" s="32" t="s">
        <v>109</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30" t="s">
        <v>123</v>
      </c>
      <c r="AX8" s="230" t="str">
        <f t="shared" si="1"/>
        <v>---</v>
      </c>
      <c r="AY8" s="230" t="e">
        <f>VALUE(IF(AX8="---","",VLOOKUP(AX8,List16783567[],2,FALSE)))</f>
        <v>#VALUE!</v>
      </c>
      <c r="AZ8" s="230" t="str">
        <f t="shared" si="2"/>
        <v>---</v>
      </c>
      <c r="BA8" s="230" t="e">
        <f>VALUE(IF(AZ8="---","",VLOOKUP(AZ8,List16783567[],2,FALSE)))</f>
        <v>#VALUE!</v>
      </c>
      <c r="BB8" s="230" t="str">
        <f t="shared" si="3"/>
        <v>---</v>
      </c>
      <c r="BC8" s="230" t="str">
        <f t="shared" si="4"/>
        <v>---</v>
      </c>
      <c r="BI8" s="230" t="s">
        <v>123</v>
      </c>
      <c r="BJ8" s="230" t="str">
        <f>IF(H8="---","",IF(H8="","",(VLOOKUP(H8,List16783567[],2,FALSE))))</f>
        <v/>
      </c>
      <c r="BK8" s="230" t="str">
        <f>IF(I8="---","",IF(I8="","",(VLOOKUP(I8,List16783567[],2,FALSE))))</f>
        <v/>
      </c>
      <c r="BL8" s="230" t="str">
        <f>IF(J8="---","",IF(J8="","",(VLOOKUP(J8,List16783567[],2,FALSE))))</f>
        <v/>
      </c>
      <c r="BM8" s="230" t="str">
        <f>IF(K8="---","",IF(K8="","",(VLOOKUP(K8,List16783567[],2,FALSE))))</f>
        <v/>
      </c>
      <c r="BN8" s="230" t="str">
        <f>IF(L8="---","",IF(L8="","",(VLOOKUP(L8,List16783567[],2,FALSE))))</f>
        <v/>
      </c>
      <c r="BO8" s="230" t="str">
        <f>IF(M8="---","",IF(M8="","",(VLOOKUP(M8,List16783567[],2,FALSE))))</f>
        <v/>
      </c>
      <c r="BP8" s="230" t="str">
        <f>IF(N8="---","",IF(N8="","",(VLOOKUP(N8,List16783567[],2,FALSE))))</f>
        <v/>
      </c>
      <c r="BQ8" s="230" t="str">
        <f>IF(O8="---","",IF(O8="","",(VLOOKUP(O8,List16783567[],2,FALSE))))</f>
        <v/>
      </c>
      <c r="BR8" s="230" t="str">
        <f>IF(P8="---","",IF(P8="","",(VLOOKUP(P8,List16783567[],2,FALSE))))</f>
        <v/>
      </c>
      <c r="BS8" s="230" t="str">
        <f>IF(Q8="---","",IF(Q8="","",(VLOOKUP(Q8,List16783567[],2,FALSE))))</f>
        <v/>
      </c>
      <c r="BT8" s="230" t="str">
        <f>IF(R8="---","",IF(R8="","",(VLOOKUP(R8,List16783567[],2,FALSE))))</f>
        <v/>
      </c>
      <c r="BU8" s="252" t="s">
        <v>123</v>
      </c>
      <c r="BV8" s="230" t="str">
        <f>IF(Y8="---","",IF(Y8="","",VLOOKUP(Y8,List16783567[],2,FALSE)))</f>
        <v/>
      </c>
      <c r="BW8" s="230" t="str">
        <f>IF(Z8="---","",IF(Z8="","",VLOOKUP(Z8,List16783567[],2,FALSE)))</f>
        <v/>
      </c>
      <c r="BX8" s="230" t="str">
        <f>IF(AA8="---","",IF(AA8="","",VLOOKUP(AA8,List16783567[],2,FALSE)))</f>
        <v/>
      </c>
      <c r="BY8" s="230" t="str">
        <f>IF(AB8="---","",IF(AB8="","",VLOOKUP(AB8,List16783567[],2,FALSE)))</f>
        <v/>
      </c>
      <c r="BZ8" s="230" t="str">
        <f>IF(AC8="---","",IF(AC8="","",VLOOKUP(AC8,List16783567[],2,FALSE)))</f>
        <v/>
      </c>
      <c r="CA8" s="230" t="str">
        <f>IF(AD8="---","",IF(AD8="","",VLOOKUP(AD8,List16783567[],2,FALSE)))</f>
        <v/>
      </c>
      <c r="CB8" s="230" t="str">
        <f>IF(AE8="---","",IF(AE8="","",VLOOKUP(AE8,List16783567[],2,FALSE)))</f>
        <v/>
      </c>
      <c r="CC8" s="230" t="str">
        <f>IF(AF8="---","",IF(AF8="","",VLOOKUP(AF8,List16783567[],2,FALSE)))</f>
        <v/>
      </c>
      <c r="CD8" s="230" t="str">
        <f>IF(AG8="---","",IF(AG8="","",VLOOKUP(AG8,List16783567[],2,FALSE)))</f>
        <v/>
      </c>
      <c r="CE8" s="230" t="str">
        <f>IF(AH8="---","",IF(AH8="","",VLOOKUP(AH8,List16783567[],2,FALSE)))</f>
        <v/>
      </c>
      <c r="CF8" s="252" t="s">
        <v>123</v>
      </c>
      <c r="CG8" s="230" t="str">
        <f t="shared" si="7"/>
        <v>NA</v>
      </c>
      <c r="CH8" s="230" t="str">
        <f t="shared" si="5"/>
        <v>NA</v>
      </c>
      <c r="CI8" s="230" t="str">
        <f t="shared" si="5"/>
        <v>NA</v>
      </c>
      <c r="CJ8" s="230" t="str">
        <f t="shared" si="5"/>
        <v>NA</v>
      </c>
      <c r="CK8" s="230" t="str">
        <f t="shared" si="5"/>
        <v>NA</v>
      </c>
      <c r="CL8" s="230" t="str">
        <f t="shared" si="5"/>
        <v>NA</v>
      </c>
      <c r="CM8" s="230" t="str">
        <f t="shared" si="5"/>
        <v>NA</v>
      </c>
      <c r="CN8" s="230" t="str">
        <f t="shared" si="5"/>
        <v>NA</v>
      </c>
      <c r="CO8" s="230" t="str">
        <f t="shared" si="5"/>
        <v>NA</v>
      </c>
      <c r="CP8" s="230" t="str">
        <f t="shared" si="5"/>
        <v>NA</v>
      </c>
      <c r="CQ8" s="252" t="s">
        <v>123</v>
      </c>
      <c r="CR8" s="230" t="str">
        <f t="shared" si="8"/>
        <v>NA</v>
      </c>
      <c r="CS8" s="230" t="str">
        <f t="shared" si="6"/>
        <v>NA</v>
      </c>
      <c r="CT8" s="230" t="str">
        <f t="shared" si="6"/>
        <v>NA</v>
      </c>
      <c r="CU8" s="230" t="str">
        <f t="shared" si="6"/>
        <v>NA</v>
      </c>
      <c r="CV8" s="230" t="str">
        <f t="shared" si="6"/>
        <v>NA</v>
      </c>
      <c r="CW8" s="230" t="str">
        <f t="shared" si="6"/>
        <v>NA</v>
      </c>
      <c r="CX8" s="230" t="str">
        <f t="shared" si="6"/>
        <v>NA</v>
      </c>
      <c r="CY8" s="230" t="str">
        <f t="shared" si="6"/>
        <v>NA</v>
      </c>
      <c r="CZ8" s="230" t="str">
        <f t="shared" si="6"/>
        <v>NA</v>
      </c>
      <c r="DA8" s="230" t="str">
        <f t="shared" si="6"/>
        <v>NA</v>
      </c>
    </row>
    <row r="9" spans="2:105" ht="13.9" customHeight="1" thickBot="1">
      <c r="B9" s="386"/>
      <c r="C9" s="419" t="s">
        <v>260</v>
      </c>
      <c r="D9" s="420"/>
      <c r="E9" s="215" t="s">
        <v>261</v>
      </c>
      <c r="F9" s="216"/>
      <c r="G9" s="217"/>
      <c r="H9" s="25" t="s">
        <v>109</v>
      </c>
      <c r="I9" s="25" t="s">
        <v>109</v>
      </c>
      <c r="J9" s="25" t="s">
        <v>109</v>
      </c>
      <c r="K9" s="25" t="s">
        <v>109</v>
      </c>
      <c r="L9" s="25" t="s">
        <v>109</v>
      </c>
      <c r="M9" s="25" t="s">
        <v>109</v>
      </c>
      <c r="N9" s="25" t="s">
        <v>109</v>
      </c>
      <c r="O9" s="25" t="s">
        <v>109</v>
      </c>
      <c r="P9" s="25" t="s">
        <v>109</v>
      </c>
      <c r="Q9" s="25" t="s">
        <v>109</v>
      </c>
      <c r="R9" s="202" t="s">
        <v>109</v>
      </c>
      <c r="Y9" s="25" t="s">
        <v>109</v>
      </c>
      <c r="Z9" s="25" t="s">
        <v>109</v>
      </c>
      <c r="AA9" s="25" t="s">
        <v>109</v>
      </c>
      <c r="AB9" s="25" t="s">
        <v>109</v>
      </c>
      <c r="AC9" s="202" t="s">
        <v>109</v>
      </c>
      <c r="AD9" s="25" t="s">
        <v>109</v>
      </c>
      <c r="AE9" s="25" t="s">
        <v>109</v>
      </c>
      <c r="AF9" s="25" t="s">
        <v>109</v>
      </c>
      <c r="AG9" s="25" t="s">
        <v>109</v>
      </c>
      <c r="AH9" s="32" t="s">
        <v>109</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30" t="s">
        <v>262</v>
      </c>
      <c r="AX9" s="230" t="str">
        <f t="shared" si="1"/>
        <v>---</v>
      </c>
      <c r="AY9" s="230" t="e">
        <f>VALUE(IF(AX9="---","",VLOOKUP(AX9,List16783567[],2,FALSE)))</f>
        <v>#VALUE!</v>
      </c>
      <c r="AZ9" s="230" t="str">
        <f t="shared" si="2"/>
        <v>---</v>
      </c>
      <c r="BA9" s="230" t="e">
        <f>VALUE(IF(AZ9="---","",VLOOKUP(AZ9,List16783567[],2,FALSE)))</f>
        <v>#VALUE!</v>
      </c>
      <c r="BB9" s="230" t="str">
        <f t="shared" si="3"/>
        <v>---</v>
      </c>
      <c r="BC9" s="230" t="str">
        <f t="shared" si="4"/>
        <v>---</v>
      </c>
      <c r="BE9" s="1" t="s">
        <v>263</v>
      </c>
      <c r="BI9" s="230" t="s">
        <v>262</v>
      </c>
      <c r="BJ9" s="230" t="str">
        <f>IF(H9="---","",IF(H9="","",(VLOOKUP(H9,List16783567[],2,FALSE))))</f>
        <v/>
      </c>
      <c r="BK9" s="230" t="str">
        <f>IF(I9="---","",IF(I9="","",(VLOOKUP(I9,List16783567[],2,FALSE))))</f>
        <v/>
      </c>
      <c r="BL9" s="230" t="str">
        <f>IF(J9="---","",IF(J9="","",(VLOOKUP(J9,List16783567[],2,FALSE))))</f>
        <v/>
      </c>
      <c r="BM9" s="230" t="str">
        <f>IF(K9="---","",IF(K9="","",(VLOOKUP(K9,List16783567[],2,FALSE))))</f>
        <v/>
      </c>
      <c r="BN9" s="230" t="str">
        <f>IF(L9="---","",IF(L9="","",(VLOOKUP(L9,List16783567[],2,FALSE))))</f>
        <v/>
      </c>
      <c r="BO9" s="230" t="str">
        <f>IF(M9="---","",IF(M9="","",(VLOOKUP(M9,List16783567[],2,FALSE))))</f>
        <v/>
      </c>
      <c r="BP9" s="230" t="str">
        <f>IF(N9="---","",IF(N9="","",(VLOOKUP(N9,List16783567[],2,FALSE))))</f>
        <v/>
      </c>
      <c r="BQ9" s="230" t="str">
        <f>IF(O9="---","",IF(O9="","",(VLOOKUP(O9,List16783567[],2,FALSE))))</f>
        <v/>
      </c>
      <c r="BR9" s="230" t="str">
        <f>IF(P9="---","",IF(P9="","",(VLOOKUP(P9,List16783567[],2,FALSE))))</f>
        <v/>
      </c>
      <c r="BS9" s="230" t="str">
        <f>IF(Q9="---","",IF(Q9="","",(VLOOKUP(Q9,List16783567[],2,FALSE))))</f>
        <v/>
      </c>
      <c r="BT9" s="230" t="str">
        <f>IF(R9="---","",IF(R9="","",(VLOOKUP(R9,List16783567[],2,FALSE))))</f>
        <v/>
      </c>
      <c r="BU9" s="252" t="s">
        <v>262</v>
      </c>
      <c r="BV9" s="230" t="str">
        <f>IF(Y9="---","",IF(Y9="","",VLOOKUP(Y9,List16783567[],2,FALSE)))</f>
        <v/>
      </c>
      <c r="BW9" s="230" t="str">
        <f>IF(Z9="---","",IF(Z9="","",VLOOKUP(Z9,List16783567[],2,FALSE)))</f>
        <v/>
      </c>
      <c r="BX9" s="230" t="str">
        <f>IF(AA9="---","",IF(AA9="","",VLOOKUP(AA9,List16783567[],2,FALSE)))</f>
        <v/>
      </c>
      <c r="BY9" s="230" t="str">
        <f>IF(AB9="---","",IF(AB9="","",VLOOKUP(AB9,List16783567[],2,FALSE)))</f>
        <v/>
      </c>
      <c r="BZ9" s="230" t="str">
        <f>IF(AC9="---","",IF(AC9="","",VLOOKUP(AC9,List16783567[],2,FALSE)))</f>
        <v/>
      </c>
      <c r="CA9" s="230" t="str">
        <f>IF(AD9="---","",IF(AD9="","",VLOOKUP(AD9,List16783567[],2,FALSE)))</f>
        <v/>
      </c>
      <c r="CB9" s="230" t="str">
        <f>IF(AE9="---","",IF(AE9="","",VLOOKUP(AE9,List16783567[],2,FALSE)))</f>
        <v/>
      </c>
      <c r="CC9" s="230" t="str">
        <f>IF(AF9="---","",IF(AF9="","",VLOOKUP(AF9,List16783567[],2,FALSE)))</f>
        <v/>
      </c>
      <c r="CD9" s="230" t="str">
        <f>IF(AG9="---","",IF(AG9="","",VLOOKUP(AG9,List16783567[],2,FALSE)))</f>
        <v/>
      </c>
      <c r="CE9" s="230" t="str">
        <f>IF(AH9="---","",IF(AH9="","",VLOOKUP(AH9,List16783567[],2,FALSE)))</f>
        <v/>
      </c>
      <c r="CF9" s="252" t="s">
        <v>262</v>
      </c>
      <c r="CG9" s="230" t="str">
        <f t="shared" si="7"/>
        <v>NA</v>
      </c>
      <c r="CH9" s="230" t="str">
        <f t="shared" si="5"/>
        <v>NA</v>
      </c>
      <c r="CI9" s="230" t="str">
        <f t="shared" si="5"/>
        <v>NA</v>
      </c>
      <c r="CJ9" s="230" t="str">
        <f t="shared" si="5"/>
        <v>NA</v>
      </c>
      <c r="CK9" s="230" t="str">
        <f t="shared" si="5"/>
        <v>NA</v>
      </c>
      <c r="CL9" s="230" t="str">
        <f t="shared" si="5"/>
        <v>NA</v>
      </c>
      <c r="CM9" s="230" t="str">
        <f t="shared" si="5"/>
        <v>NA</v>
      </c>
      <c r="CN9" s="230" t="str">
        <f t="shared" si="5"/>
        <v>NA</v>
      </c>
      <c r="CO9" s="230" t="str">
        <f t="shared" si="5"/>
        <v>NA</v>
      </c>
      <c r="CP9" s="230" t="str">
        <f t="shared" si="5"/>
        <v>NA</v>
      </c>
      <c r="CQ9" s="252" t="s">
        <v>262</v>
      </c>
      <c r="CR9" s="230" t="str">
        <f t="shared" si="8"/>
        <v>NA</v>
      </c>
      <c r="CS9" s="230" t="str">
        <f t="shared" si="6"/>
        <v>NA</v>
      </c>
      <c r="CT9" s="230" t="str">
        <f t="shared" si="6"/>
        <v>NA</v>
      </c>
      <c r="CU9" s="230" t="str">
        <f t="shared" si="6"/>
        <v>NA</v>
      </c>
      <c r="CV9" s="230" t="str">
        <f t="shared" si="6"/>
        <v>NA</v>
      </c>
      <c r="CW9" s="230" t="str">
        <f t="shared" si="6"/>
        <v>NA</v>
      </c>
      <c r="CX9" s="230" t="str">
        <f t="shared" si="6"/>
        <v>NA</v>
      </c>
      <c r="CY9" s="230" t="str">
        <f t="shared" si="6"/>
        <v>NA</v>
      </c>
      <c r="CZ9" s="230" t="str">
        <f t="shared" si="6"/>
        <v>NA</v>
      </c>
      <c r="DA9" s="230" t="str">
        <f t="shared" si="6"/>
        <v>NA</v>
      </c>
    </row>
    <row r="10" spans="2:105" ht="13.9" customHeight="1" thickBot="1">
      <c r="B10" s="386"/>
      <c r="C10" s="423"/>
      <c r="D10" s="424"/>
      <c r="E10" s="215" t="s">
        <v>264</v>
      </c>
      <c r="F10" s="216"/>
      <c r="G10" s="217"/>
      <c r="H10" s="25" t="s">
        <v>109</v>
      </c>
      <c r="I10" s="25" t="s">
        <v>109</v>
      </c>
      <c r="J10" s="25" t="s">
        <v>109</v>
      </c>
      <c r="K10" s="25" t="s">
        <v>109</v>
      </c>
      <c r="L10" s="25" t="s">
        <v>109</v>
      </c>
      <c r="M10" s="25" t="s">
        <v>109</v>
      </c>
      <c r="N10" s="25" t="s">
        <v>109</v>
      </c>
      <c r="O10" s="25" t="s">
        <v>109</v>
      </c>
      <c r="P10" s="25" t="s">
        <v>109</v>
      </c>
      <c r="Q10" s="25" t="s">
        <v>109</v>
      </c>
      <c r="R10" s="202" t="s">
        <v>109</v>
      </c>
      <c r="Y10" s="25" t="s">
        <v>109</v>
      </c>
      <c r="Z10" s="25" t="s">
        <v>109</v>
      </c>
      <c r="AA10" s="25" t="s">
        <v>109</v>
      </c>
      <c r="AB10" s="25" t="s">
        <v>109</v>
      </c>
      <c r="AC10" s="202" t="s">
        <v>109</v>
      </c>
      <c r="AD10" s="25" t="s">
        <v>109</v>
      </c>
      <c r="AE10" s="25" t="s">
        <v>109</v>
      </c>
      <c r="AF10" s="25" t="s">
        <v>109</v>
      </c>
      <c r="AG10" s="25" t="s">
        <v>109</v>
      </c>
      <c r="AH10" s="32" t="s">
        <v>109</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30" t="s">
        <v>265</v>
      </c>
      <c r="AX10" s="230" t="str">
        <f t="shared" si="1"/>
        <v>---</v>
      </c>
      <c r="AY10" s="230" t="e">
        <f>VALUE(IF(AX10="---","",VLOOKUP(AX10,List16783567[],2,FALSE)))</f>
        <v>#VALUE!</v>
      </c>
      <c r="AZ10" s="230" t="str">
        <f t="shared" si="2"/>
        <v>---</v>
      </c>
      <c r="BA10" s="230" t="e">
        <f>VALUE(IF(AZ10="---","",VLOOKUP(AZ10,List16783567[],2,FALSE)))</f>
        <v>#VALUE!</v>
      </c>
      <c r="BB10" s="230" t="str">
        <f t="shared" si="3"/>
        <v>---</v>
      </c>
      <c r="BC10" s="230" t="str">
        <f t="shared" si="4"/>
        <v>---</v>
      </c>
      <c r="BE10" s="31" t="s">
        <v>109</v>
      </c>
      <c r="BI10" s="230" t="s">
        <v>265</v>
      </c>
      <c r="BJ10" s="230" t="str">
        <f>IF(H10="---","",IF(H10="","",(VLOOKUP(H10,List16783567[],2,FALSE))))</f>
        <v/>
      </c>
      <c r="BK10" s="230" t="str">
        <f>IF(I10="---","",IF(I10="","",(VLOOKUP(I10,List16783567[],2,FALSE))))</f>
        <v/>
      </c>
      <c r="BL10" s="230" t="str">
        <f>IF(J10="---","",IF(J10="","",(VLOOKUP(J10,List16783567[],2,FALSE))))</f>
        <v/>
      </c>
      <c r="BM10" s="230" t="str">
        <f>IF(K10="---","",IF(K10="","",(VLOOKUP(K10,List16783567[],2,FALSE))))</f>
        <v/>
      </c>
      <c r="BN10" s="230" t="str">
        <f>IF(L10="---","",IF(L10="","",(VLOOKUP(L10,List16783567[],2,FALSE))))</f>
        <v/>
      </c>
      <c r="BO10" s="230" t="str">
        <f>IF(M10="---","",IF(M10="","",(VLOOKUP(M10,List16783567[],2,FALSE))))</f>
        <v/>
      </c>
      <c r="BP10" s="230" t="str">
        <f>IF(N10="---","",IF(N10="","",(VLOOKUP(N10,List16783567[],2,FALSE))))</f>
        <v/>
      </c>
      <c r="BQ10" s="230" t="str">
        <f>IF(O10="---","",IF(O10="","",(VLOOKUP(O10,List16783567[],2,FALSE))))</f>
        <v/>
      </c>
      <c r="BR10" s="230" t="str">
        <f>IF(P10="---","",IF(P10="","",(VLOOKUP(P10,List16783567[],2,FALSE))))</f>
        <v/>
      </c>
      <c r="BS10" s="230" t="str">
        <f>IF(Q10="---","",IF(Q10="","",(VLOOKUP(Q10,List16783567[],2,FALSE))))</f>
        <v/>
      </c>
      <c r="BT10" s="230" t="str">
        <f>IF(R10="---","",IF(R10="","",(VLOOKUP(R10,List16783567[],2,FALSE))))</f>
        <v/>
      </c>
      <c r="BU10" s="252" t="s">
        <v>265</v>
      </c>
      <c r="BV10" s="230" t="str">
        <f>IF(Y10="---","",IF(Y10="","",VLOOKUP(Y10,List16783567[],2,FALSE)))</f>
        <v/>
      </c>
      <c r="BW10" s="230" t="str">
        <f>IF(Z10="---","",IF(Z10="","",VLOOKUP(Z10,List16783567[],2,FALSE)))</f>
        <v/>
      </c>
      <c r="BX10" s="230" t="str">
        <f>IF(AA10="---","",IF(AA10="","",VLOOKUP(AA10,List16783567[],2,FALSE)))</f>
        <v/>
      </c>
      <c r="BY10" s="230" t="str">
        <f>IF(AB10="---","",IF(AB10="","",VLOOKUP(AB10,List16783567[],2,FALSE)))</f>
        <v/>
      </c>
      <c r="BZ10" s="230" t="str">
        <f>IF(AC10="---","",IF(AC10="","",VLOOKUP(AC10,List16783567[],2,FALSE)))</f>
        <v/>
      </c>
      <c r="CA10" s="230" t="str">
        <f>IF(AD10="---","",IF(AD10="","",VLOOKUP(AD10,List16783567[],2,FALSE)))</f>
        <v/>
      </c>
      <c r="CB10" s="230" t="str">
        <f>IF(AE10="---","",IF(AE10="","",VLOOKUP(AE10,List16783567[],2,FALSE)))</f>
        <v/>
      </c>
      <c r="CC10" s="230" t="str">
        <f>IF(AF10="---","",IF(AF10="","",VLOOKUP(AF10,List16783567[],2,FALSE)))</f>
        <v/>
      </c>
      <c r="CD10" s="230" t="str">
        <f>IF(AG10="---","",IF(AG10="","",VLOOKUP(AG10,List16783567[],2,FALSE)))</f>
        <v/>
      </c>
      <c r="CE10" s="230" t="str">
        <f>IF(AH10="---","",IF(AH10="","",VLOOKUP(AH10,List16783567[],2,FALSE)))</f>
        <v/>
      </c>
      <c r="CF10" s="252" t="s">
        <v>265</v>
      </c>
      <c r="CG10" s="230" t="str">
        <f t="shared" si="7"/>
        <v>NA</v>
      </c>
      <c r="CH10" s="230" t="str">
        <f t="shared" si="5"/>
        <v>NA</v>
      </c>
      <c r="CI10" s="230" t="str">
        <f t="shared" si="5"/>
        <v>NA</v>
      </c>
      <c r="CJ10" s="230" t="str">
        <f t="shared" si="5"/>
        <v>NA</v>
      </c>
      <c r="CK10" s="230" t="str">
        <f t="shared" si="5"/>
        <v>NA</v>
      </c>
      <c r="CL10" s="230" t="str">
        <f t="shared" si="5"/>
        <v>NA</v>
      </c>
      <c r="CM10" s="230" t="str">
        <f t="shared" si="5"/>
        <v>NA</v>
      </c>
      <c r="CN10" s="230" t="str">
        <f t="shared" si="5"/>
        <v>NA</v>
      </c>
      <c r="CO10" s="230" t="str">
        <f t="shared" si="5"/>
        <v>NA</v>
      </c>
      <c r="CP10" s="230" t="str">
        <f t="shared" si="5"/>
        <v>NA</v>
      </c>
      <c r="CQ10" s="252" t="s">
        <v>265</v>
      </c>
      <c r="CR10" s="230" t="str">
        <f t="shared" si="8"/>
        <v>NA</v>
      </c>
      <c r="CS10" s="230" t="str">
        <f t="shared" si="6"/>
        <v>NA</v>
      </c>
      <c r="CT10" s="230" t="str">
        <f t="shared" si="6"/>
        <v>NA</v>
      </c>
      <c r="CU10" s="230" t="str">
        <f t="shared" si="6"/>
        <v>NA</v>
      </c>
      <c r="CV10" s="230" t="str">
        <f t="shared" si="6"/>
        <v>NA</v>
      </c>
      <c r="CW10" s="230" t="str">
        <f t="shared" si="6"/>
        <v>NA</v>
      </c>
      <c r="CX10" s="230" t="str">
        <f t="shared" si="6"/>
        <v>NA</v>
      </c>
      <c r="CY10" s="230" t="str">
        <f t="shared" si="6"/>
        <v>NA</v>
      </c>
      <c r="CZ10" s="230" t="str">
        <f t="shared" si="6"/>
        <v>NA</v>
      </c>
      <c r="DA10" s="230" t="str">
        <f t="shared" si="6"/>
        <v>NA</v>
      </c>
    </row>
    <row r="11" spans="2:105" ht="13.9" customHeight="1" thickBot="1">
      <c r="B11" s="387"/>
      <c r="C11" s="421"/>
      <c r="D11" s="422"/>
      <c r="E11" s="215" t="s">
        <v>266</v>
      </c>
      <c r="F11" s="216"/>
      <c r="G11" s="217"/>
      <c r="H11" s="25" t="s">
        <v>109</v>
      </c>
      <c r="I11" s="25" t="s">
        <v>109</v>
      </c>
      <c r="J11" s="25" t="s">
        <v>109</v>
      </c>
      <c r="K11" s="25" t="s">
        <v>109</v>
      </c>
      <c r="L11" s="25" t="s">
        <v>109</v>
      </c>
      <c r="M11" s="25" t="s">
        <v>109</v>
      </c>
      <c r="N11" s="25" t="s">
        <v>109</v>
      </c>
      <c r="O11" s="25" t="s">
        <v>109</v>
      </c>
      <c r="P11" s="25" t="s">
        <v>109</v>
      </c>
      <c r="Q11" s="25" t="s">
        <v>109</v>
      </c>
      <c r="R11" s="202" t="s">
        <v>109</v>
      </c>
      <c r="Y11" s="25" t="s">
        <v>109</v>
      </c>
      <c r="Z11" s="25" t="s">
        <v>109</v>
      </c>
      <c r="AA11" s="25" t="s">
        <v>109</v>
      </c>
      <c r="AB11" s="25" t="s">
        <v>109</v>
      </c>
      <c r="AC11" s="202" t="s">
        <v>109</v>
      </c>
      <c r="AD11" s="25" t="s">
        <v>109</v>
      </c>
      <c r="AE11" s="25" t="s">
        <v>109</v>
      </c>
      <c r="AF11" s="25" t="s">
        <v>109</v>
      </c>
      <c r="AG11" s="25" t="s">
        <v>109</v>
      </c>
      <c r="AH11" s="32" t="s">
        <v>109</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30" t="s">
        <v>267</v>
      </c>
      <c r="AX11" s="230" t="str">
        <f t="shared" si="1"/>
        <v>---</v>
      </c>
      <c r="AY11" s="230" t="e">
        <f>VALUE(IF(AX11="---","",VLOOKUP(AX11,List16783567[],2,FALSE)))</f>
        <v>#VALUE!</v>
      </c>
      <c r="AZ11" s="230" t="str">
        <f t="shared" si="2"/>
        <v>---</v>
      </c>
      <c r="BA11" s="230" t="e">
        <f>VALUE(IF(AZ11="---","",VLOOKUP(AZ11,List16783567[],2,FALSE)))</f>
        <v>#VALUE!</v>
      </c>
      <c r="BB11" s="230" t="str">
        <f t="shared" si="3"/>
        <v>---</v>
      </c>
      <c r="BC11" s="230" t="str">
        <f t="shared" si="4"/>
        <v>---</v>
      </c>
      <c r="BE11" s="1" t="s">
        <v>268</v>
      </c>
      <c r="BI11" s="230" t="s">
        <v>267</v>
      </c>
      <c r="BJ11" s="230" t="str">
        <f>IF(H11="---","",IF(H11="","",(VLOOKUP(H11,List16783567[],2,FALSE))))</f>
        <v/>
      </c>
      <c r="BK11" s="230" t="str">
        <f>IF(I11="---","",IF(I11="","",(VLOOKUP(I11,List16783567[],2,FALSE))))</f>
        <v/>
      </c>
      <c r="BL11" s="230" t="str">
        <f>IF(J11="---","",IF(J11="","",(VLOOKUP(J11,List16783567[],2,FALSE))))</f>
        <v/>
      </c>
      <c r="BM11" s="230" t="str">
        <f>IF(K11="---","",IF(K11="","",(VLOOKUP(K11,List16783567[],2,FALSE))))</f>
        <v/>
      </c>
      <c r="BN11" s="230" t="str">
        <f>IF(L11="---","",IF(L11="","",(VLOOKUP(L11,List16783567[],2,FALSE))))</f>
        <v/>
      </c>
      <c r="BO11" s="230" t="str">
        <f>IF(M11="---","",IF(M11="","",(VLOOKUP(M11,List16783567[],2,FALSE))))</f>
        <v/>
      </c>
      <c r="BP11" s="230" t="str">
        <f>IF(N11="---","",IF(N11="","",(VLOOKUP(N11,List16783567[],2,FALSE))))</f>
        <v/>
      </c>
      <c r="BQ11" s="230" t="str">
        <f>IF(O11="---","",IF(O11="","",(VLOOKUP(O11,List16783567[],2,FALSE))))</f>
        <v/>
      </c>
      <c r="BR11" s="230" t="str">
        <f>IF(P11="---","",IF(P11="","",(VLOOKUP(P11,List16783567[],2,FALSE))))</f>
        <v/>
      </c>
      <c r="BS11" s="230" t="str">
        <f>IF(Q11="---","",IF(Q11="","",(VLOOKUP(Q11,List16783567[],2,FALSE))))</f>
        <v/>
      </c>
      <c r="BT11" s="230" t="str">
        <f>IF(R11="---","",IF(R11="","",(VLOOKUP(R11,List16783567[],2,FALSE))))</f>
        <v/>
      </c>
      <c r="BU11" s="252" t="s">
        <v>267</v>
      </c>
      <c r="BV11" s="230" t="str">
        <f>IF(Y11="---","",IF(Y11="","",VLOOKUP(Y11,List16783567[],2,FALSE)))</f>
        <v/>
      </c>
      <c r="BW11" s="230" t="str">
        <f>IF(Z11="---","",IF(Z11="","",VLOOKUP(Z11,List16783567[],2,FALSE)))</f>
        <v/>
      </c>
      <c r="BX11" s="230" t="str">
        <f>IF(AA11="---","",IF(AA11="","",VLOOKUP(AA11,List16783567[],2,FALSE)))</f>
        <v/>
      </c>
      <c r="BY11" s="230" t="str">
        <f>IF(AB11="---","",IF(AB11="","",VLOOKUP(AB11,List16783567[],2,FALSE)))</f>
        <v/>
      </c>
      <c r="BZ11" s="230" t="str">
        <f>IF(AC11="---","",IF(AC11="","",VLOOKUP(AC11,List16783567[],2,FALSE)))</f>
        <v/>
      </c>
      <c r="CA11" s="230" t="str">
        <f>IF(AD11="---","",IF(AD11="","",VLOOKUP(AD11,List16783567[],2,FALSE)))</f>
        <v/>
      </c>
      <c r="CB11" s="230" t="str">
        <f>IF(AE11="---","",IF(AE11="","",VLOOKUP(AE11,List16783567[],2,FALSE)))</f>
        <v/>
      </c>
      <c r="CC11" s="230" t="str">
        <f>IF(AF11="---","",IF(AF11="","",VLOOKUP(AF11,List16783567[],2,FALSE)))</f>
        <v/>
      </c>
      <c r="CD11" s="230" t="str">
        <f>IF(AG11="---","",IF(AG11="","",VLOOKUP(AG11,List16783567[],2,FALSE)))</f>
        <v/>
      </c>
      <c r="CE11" s="230" t="str">
        <f>IF(AH11="---","",IF(AH11="","",VLOOKUP(AH11,List16783567[],2,FALSE)))</f>
        <v/>
      </c>
      <c r="CF11" s="252" t="s">
        <v>267</v>
      </c>
      <c r="CG11" s="230" t="str">
        <f t="shared" si="7"/>
        <v>NA</v>
      </c>
      <c r="CH11" s="230" t="str">
        <f t="shared" si="5"/>
        <v>NA</v>
      </c>
      <c r="CI11" s="230" t="str">
        <f t="shared" si="5"/>
        <v>NA</v>
      </c>
      <c r="CJ11" s="230" t="str">
        <f t="shared" si="5"/>
        <v>NA</v>
      </c>
      <c r="CK11" s="230" t="str">
        <f t="shared" si="5"/>
        <v>NA</v>
      </c>
      <c r="CL11" s="230" t="str">
        <f t="shared" si="5"/>
        <v>NA</v>
      </c>
      <c r="CM11" s="230" t="str">
        <f t="shared" si="5"/>
        <v>NA</v>
      </c>
      <c r="CN11" s="230" t="str">
        <f t="shared" si="5"/>
        <v>NA</v>
      </c>
      <c r="CO11" s="230" t="str">
        <f t="shared" si="5"/>
        <v>NA</v>
      </c>
      <c r="CP11" s="230" t="str">
        <f t="shared" si="5"/>
        <v>NA</v>
      </c>
      <c r="CQ11" s="252" t="s">
        <v>267</v>
      </c>
      <c r="CR11" s="230" t="str">
        <f t="shared" si="8"/>
        <v>NA</v>
      </c>
      <c r="CS11" s="230" t="str">
        <f t="shared" si="6"/>
        <v>NA</v>
      </c>
      <c r="CT11" s="230" t="str">
        <f t="shared" si="6"/>
        <v>NA</v>
      </c>
      <c r="CU11" s="230" t="str">
        <f t="shared" si="6"/>
        <v>NA</v>
      </c>
      <c r="CV11" s="230" t="str">
        <f t="shared" si="6"/>
        <v>NA</v>
      </c>
      <c r="CW11" s="230" t="str">
        <f t="shared" si="6"/>
        <v>NA</v>
      </c>
      <c r="CX11" s="230" t="str">
        <f t="shared" si="6"/>
        <v>NA</v>
      </c>
      <c r="CY11" s="230" t="str">
        <f t="shared" si="6"/>
        <v>NA</v>
      </c>
      <c r="CZ11" s="230" t="str">
        <f t="shared" si="6"/>
        <v>NA</v>
      </c>
      <c r="DA11" s="230" t="str">
        <f t="shared" si="6"/>
        <v>NA</v>
      </c>
    </row>
    <row r="12" spans="2:105" ht="13.9" customHeight="1" thickBot="1">
      <c r="B12" s="386">
        <v>2</v>
      </c>
      <c r="C12" s="413" t="s">
        <v>124</v>
      </c>
      <c r="D12" s="414"/>
      <c r="E12" s="215" t="s">
        <v>125</v>
      </c>
      <c r="F12" s="218"/>
      <c r="G12" s="219"/>
      <c r="H12" s="25" t="s">
        <v>109</v>
      </c>
      <c r="I12" s="25" t="s">
        <v>109</v>
      </c>
      <c r="J12" s="25" t="s">
        <v>109</v>
      </c>
      <c r="K12" s="25" t="s">
        <v>109</v>
      </c>
      <c r="L12" s="25" t="s">
        <v>109</v>
      </c>
      <c r="M12" s="25" t="s">
        <v>109</v>
      </c>
      <c r="N12" s="25" t="s">
        <v>109</v>
      </c>
      <c r="O12" s="25" t="s">
        <v>109</v>
      </c>
      <c r="P12" s="25" t="s">
        <v>109</v>
      </c>
      <c r="Q12" s="25" t="s">
        <v>109</v>
      </c>
      <c r="R12" s="202" t="s">
        <v>109</v>
      </c>
      <c r="Y12" s="25" t="s">
        <v>109</v>
      </c>
      <c r="Z12" s="25" t="s">
        <v>109</v>
      </c>
      <c r="AA12" s="25" t="s">
        <v>109</v>
      </c>
      <c r="AB12" s="25" t="s">
        <v>109</v>
      </c>
      <c r="AC12" s="202" t="s">
        <v>109</v>
      </c>
      <c r="AD12" s="25" t="s">
        <v>109</v>
      </c>
      <c r="AE12" s="25" t="s">
        <v>109</v>
      </c>
      <c r="AF12" s="25" t="s">
        <v>109</v>
      </c>
      <c r="AG12" s="25" t="s">
        <v>109</v>
      </c>
      <c r="AH12" s="32" t="s">
        <v>109</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31" t="s">
        <v>269</v>
      </c>
      <c r="AX12" s="231" t="str">
        <f t="shared" si="1"/>
        <v>---</v>
      </c>
      <c r="AY12" s="231" t="e">
        <f>VALUE(IF(AX12="---","",VLOOKUP(AX12,List16783567[],2,FALSE)))</f>
        <v>#VALUE!</v>
      </c>
      <c r="AZ12" s="231" t="str">
        <f t="shared" si="2"/>
        <v>---</v>
      </c>
      <c r="BA12" s="231" t="e">
        <f>VALUE(IF(AZ12="---","",VLOOKUP(AZ12,List16783567[],2,FALSE)))</f>
        <v>#VALUE!</v>
      </c>
      <c r="BB12" s="231" t="str">
        <f t="shared" si="3"/>
        <v>---</v>
      </c>
      <c r="BC12" s="231" t="str">
        <f t="shared" si="4"/>
        <v>---</v>
      </c>
      <c r="BE12" s="1" t="s">
        <v>270</v>
      </c>
      <c r="BI12" s="231" t="s">
        <v>269</v>
      </c>
      <c r="BJ12" s="231" t="str">
        <f>IF(H12="---","",IF(H12="","",(VLOOKUP(H12,List16783567[],2,FALSE))))</f>
        <v/>
      </c>
      <c r="BK12" s="231" t="str">
        <f>IF(I12="---","",IF(I12="","",(VLOOKUP(I12,List16783567[],2,FALSE))))</f>
        <v/>
      </c>
      <c r="BL12" s="231" t="str">
        <f>IF(J12="---","",IF(J12="","",(VLOOKUP(J12,List16783567[],2,FALSE))))</f>
        <v/>
      </c>
      <c r="BM12" s="231" t="str">
        <f>IF(K12="---","",IF(K12="","",(VLOOKUP(K12,List16783567[],2,FALSE))))</f>
        <v/>
      </c>
      <c r="BN12" s="231" t="str">
        <f>IF(L12="---","",IF(L12="","",(VLOOKUP(L12,List16783567[],2,FALSE))))</f>
        <v/>
      </c>
      <c r="BO12" s="231" t="str">
        <f>IF(M12="---","",IF(M12="","",(VLOOKUP(M12,List16783567[],2,FALSE))))</f>
        <v/>
      </c>
      <c r="BP12" s="231" t="str">
        <f>IF(N12="---","",IF(N12="","",(VLOOKUP(N12,List16783567[],2,FALSE))))</f>
        <v/>
      </c>
      <c r="BQ12" s="231" t="str">
        <f>IF(O12="---","",IF(O12="","",(VLOOKUP(O12,List16783567[],2,FALSE))))</f>
        <v/>
      </c>
      <c r="BR12" s="231" t="str">
        <f>IF(P12="---","",IF(P12="","",(VLOOKUP(P12,List16783567[],2,FALSE))))</f>
        <v/>
      </c>
      <c r="BS12" s="231" t="str">
        <f>IF(Q12="---","",IF(Q12="","",(VLOOKUP(Q12,List16783567[],2,FALSE))))</f>
        <v/>
      </c>
      <c r="BT12" s="231" t="str">
        <f>IF(R12="---","",IF(R12="","",(VLOOKUP(R12,List16783567[],2,FALSE))))</f>
        <v/>
      </c>
      <c r="BU12" s="252" t="s">
        <v>269</v>
      </c>
      <c r="BV12" s="231" t="str">
        <f>IF(Y12="---","",IF(Y12="","",VLOOKUP(Y12,List16783567[],2,FALSE)))</f>
        <v/>
      </c>
      <c r="BW12" s="231" t="str">
        <f>IF(Z12="---","",IF(Z12="","",VLOOKUP(Z12,List16783567[],2,FALSE)))</f>
        <v/>
      </c>
      <c r="BX12" s="231" t="str">
        <f>IF(AA12="---","",IF(AA12="","",VLOOKUP(AA12,List16783567[],2,FALSE)))</f>
        <v/>
      </c>
      <c r="BY12" s="231" t="str">
        <f>IF(AB12="---","",IF(AB12="","",VLOOKUP(AB12,List16783567[],2,FALSE)))</f>
        <v/>
      </c>
      <c r="BZ12" s="231" t="str">
        <f>IF(AC12="---","",IF(AC12="","",VLOOKUP(AC12,List16783567[],2,FALSE)))</f>
        <v/>
      </c>
      <c r="CA12" s="231" t="str">
        <f>IF(AD12="---","",IF(AD12="","",VLOOKUP(AD12,List16783567[],2,FALSE)))</f>
        <v/>
      </c>
      <c r="CB12" s="231" t="str">
        <f>IF(AE12="---","",IF(AE12="","",VLOOKUP(AE12,List16783567[],2,FALSE)))</f>
        <v/>
      </c>
      <c r="CC12" s="231" t="str">
        <f>IF(AF12="---","",IF(AF12="","",VLOOKUP(AF12,List16783567[],2,FALSE)))</f>
        <v/>
      </c>
      <c r="CD12" s="231" t="str">
        <f>IF(AG12="---","",IF(AG12="","",VLOOKUP(AG12,List16783567[],2,FALSE)))</f>
        <v/>
      </c>
      <c r="CE12" s="231" t="str">
        <f>IF(AH12="---","",IF(AH12="","",VLOOKUP(AH12,List16783567[],2,FALSE)))</f>
        <v/>
      </c>
      <c r="CF12" s="252" t="s">
        <v>269</v>
      </c>
      <c r="CG12" s="231" t="str">
        <f t="shared" si="7"/>
        <v>NA</v>
      </c>
      <c r="CH12" s="231" t="str">
        <f t="shared" si="5"/>
        <v>NA</v>
      </c>
      <c r="CI12" s="231" t="str">
        <f t="shared" si="5"/>
        <v>NA</v>
      </c>
      <c r="CJ12" s="231" t="str">
        <f t="shared" si="5"/>
        <v>NA</v>
      </c>
      <c r="CK12" s="231" t="str">
        <f t="shared" si="5"/>
        <v>NA</v>
      </c>
      <c r="CL12" s="231" t="str">
        <f t="shared" si="5"/>
        <v>NA</v>
      </c>
      <c r="CM12" s="231" t="str">
        <f t="shared" si="5"/>
        <v>NA</v>
      </c>
      <c r="CN12" s="231" t="str">
        <f t="shared" si="5"/>
        <v>NA</v>
      </c>
      <c r="CO12" s="231" t="str">
        <f t="shared" si="5"/>
        <v>NA</v>
      </c>
      <c r="CP12" s="231" t="str">
        <f t="shared" si="5"/>
        <v>NA</v>
      </c>
      <c r="CQ12" s="252" t="s">
        <v>269</v>
      </c>
      <c r="CR12" s="231" t="str">
        <f t="shared" si="8"/>
        <v>NA</v>
      </c>
      <c r="CS12" s="231" t="str">
        <f t="shared" si="6"/>
        <v>NA</v>
      </c>
      <c r="CT12" s="231" t="str">
        <f t="shared" si="6"/>
        <v>NA</v>
      </c>
      <c r="CU12" s="231" t="str">
        <f t="shared" si="6"/>
        <v>NA</v>
      </c>
      <c r="CV12" s="231" t="str">
        <f t="shared" si="6"/>
        <v>NA</v>
      </c>
      <c r="CW12" s="231" t="str">
        <f t="shared" si="6"/>
        <v>NA</v>
      </c>
      <c r="CX12" s="231" t="str">
        <f t="shared" si="6"/>
        <v>NA</v>
      </c>
      <c r="CY12" s="231" t="str">
        <f t="shared" si="6"/>
        <v>NA</v>
      </c>
      <c r="CZ12" s="231" t="str">
        <f t="shared" si="6"/>
        <v>NA</v>
      </c>
      <c r="DA12" s="231" t="str">
        <f t="shared" si="6"/>
        <v>NA</v>
      </c>
    </row>
    <row r="13" spans="2:105" ht="13.9" customHeight="1" thickBot="1">
      <c r="B13" s="386"/>
      <c r="C13" s="415"/>
      <c r="D13" s="416"/>
      <c r="E13" s="215" t="s">
        <v>127</v>
      </c>
      <c r="F13" s="218"/>
      <c r="G13" s="219"/>
      <c r="H13" s="25" t="s">
        <v>109</v>
      </c>
      <c r="I13" s="25" t="s">
        <v>109</v>
      </c>
      <c r="J13" s="25" t="s">
        <v>109</v>
      </c>
      <c r="K13" s="25" t="s">
        <v>109</v>
      </c>
      <c r="L13" s="25" t="s">
        <v>109</v>
      </c>
      <c r="M13" s="25" t="s">
        <v>109</v>
      </c>
      <c r="N13" s="25" t="s">
        <v>109</v>
      </c>
      <c r="O13" s="25" t="s">
        <v>109</v>
      </c>
      <c r="P13" s="25" t="s">
        <v>109</v>
      </c>
      <c r="Q13" s="25" t="s">
        <v>109</v>
      </c>
      <c r="R13" s="202" t="s">
        <v>109</v>
      </c>
      <c r="Y13" s="25" t="s">
        <v>109</v>
      </c>
      <c r="Z13" s="25" t="s">
        <v>109</v>
      </c>
      <c r="AA13" s="25" t="s">
        <v>109</v>
      </c>
      <c r="AB13" s="25" t="s">
        <v>109</v>
      </c>
      <c r="AC13" s="202" t="s">
        <v>109</v>
      </c>
      <c r="AD13" s="25" t="s">
        <v>109</v>
      </c>
      <c r="AE13" s="25" t="s">
        <v>109</v>
      </c>
      <c r="AF13" s="25" t="s">
        <v>109</v>
      </c>
      <c r="AG13" s="25" t="s">
        <v>109</v>
      </c>
      <c r="AH13" s="32" t="s">
        <v>109</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31" t="s">
        <v>271</v>
      </c>
      <c r="AX13" s="231" t="str">
        <f t="shared" si="1"/>
        <v>---</v>
      </c>
      <c r="AY13" s="231" t="e">
        <f>VALUE(IF(AX13="---","",VLOOKUP(AX13,List16783567[],2,FALSE)))</f>
        <v>#VALUE!</v>
      </c>
      <c r="AZ13" s="231" t="str">
        <f t="shared" si="2"/>
        <v>---</v>
      </c>
      <c r="BA13" s="231" t="e">
        <f>VALUE(IF(AZ13="---","",VLOOKUP(AZ13,List16783567[],2,FALSE)))</f>
        <v>#VALUE!</v>
      </c>
      <c r="BB13" s="231" t="str">
        <f t="shared" si="3"/>
        <v>---</v>
      </c>
      <c r="BC13" s="231" t="str">
        <f t="shared" si="4"/>
        <v>---</v>
      </c>
      <c r="BI13" s="231" t="s">
        <v>271</v>
      </c>
      <c r="BJ13" s="231" t="str">
        <f>IF(H13="---","",IF(H13="","",(VLOOKUP(H13,List16783567[],2,FALSE))))</f>
        <v/>
      </c>
      <c r="BK13" s="231" t="str">
        <f>IF(I13="---","",IF(I13="","",(VLOOKUP(I13,List16783567[],2,FALSE))))</f>
        <v/>
      </c>
      <c r="BL13" s="231" t="str">
        <f>IF(J13="---","",IF(J13="","",(VLOOKUP(J13,List16783567[],2,FALSE))))</f>
        <v/>
      </c>
      <c r="BM13" s="231" t="str">
        <f>IF(K13="---","",IF(K13="","",(VLOOKUP(K13,List16783567[],2,FALSE))))</f>
        <v/>
      </c>
      <c r="BN13" s="231" t="str">
        <f>IF(L13="---","",IF(L13="","",(VLOOKUP(L13,List16783567[],2,FALSE))))</f>
        <v/>
      </c>
      <c r="BO13" s="231" t="str">
        <f>IF(M13="---","",IF(M13="","",(VLOOKUP(M13,List16783567[],2,FALSE))))</f>
        <v/>
      </c>
      <c r="BP13" s="231" t="str">
        <f>IF(N13="---","",IF(N13="","",(VLOOKUP(N13,List16783567[],2,FALSE))))</f>
        <v/>
      </c>
      <c r="BQ13" s="231" t="str">
        <f>IF(O13="---","",IF(O13="","",(VLOOKUP(O13,List16783567[],2,FALSE))))</f>
        <v/>
      </c>
      <c r="BR13" s="231" t="str">
        <f>IF(P13="---","",IF(P13="","",(VLOOKUP(P13,List16783567[],2,FALSE))))</f>
        <v/>
      </c>
      <c r="BS13" s="231" t="str">
        <f>IF(Q13="---","",IF(Q13="","",(VLOOKUP(Q13,List16783567[],2,FALSE))))</f>
        <v/>
      </c>
      <c r="BT13" s="231" t="str">
        <f>IF(R13="---","",IF(R13="","",(VLOOKUP(R13,List16783567[],2,FALSE))))</f>
        <v/>
      </c>
      <c r="BU13" s="252" t="s">
        <v>271</v>
      </c>
      <c r="BV13" s="231" t="str">
        <f>IF(Y13="---","",IF(Y13="","",VLOOKUP(Y13,List16783567[],2,FALSE)))</f>
        <v/>
      </c>
      <c r="BW13" s="231" t="str">
        <f>IF(Z13="---","",IF(Z13="","",VLOOKUP(Z13,List16783567[],2,FALSE)))</f>
        <v/>
      </c>
      <c r="BX13" s="231" t="str">
        <f>IF(AA13="---","",IF(AA13="","",VLOOKUP(AA13,List16783567[],2,FALSE)))</f>
        <v/>
      </c>
      <c r="BY13" s="231" t="str">
        <f>IF(AB13="---","",IF(AB13="","",VLOOKUP(AB13,List16783567[],2,FALSE)))</f>
        <v/>
      </c>
      <c r="BZ13" s="231" t="str">
        <f>IF(AC13="---","",IF(AC13="","",VLOOKUP(AC13,List16783567[],2,FALSE)))</f>
        <v/>
      </c>
      <c r="CA13" s="231" t="str">
        <f>IF(AD13="---","",IF(AD13="","",VLOOKUP(AD13,List16783567[],2,FALSE)))</f>
        <v/>
      </c>
      <c r="CB13" s="231" t="str">
        <f>IF(AE13="---","",IF(AE13="","",VLOOKUP(AE13,List16783567[],2,FALSE)))</f>
        <v/>
      </c>
      <c r="CC13" s="231" t="str">
        <f>IF(AF13="---","",IF(AF13="","",VLOOKUP(AF13,List16783567[],2,FALSE)))</f>
        <v/>
      </c>
      <c r="CD13" s="231" t="str">
        <f>IF(AG13="---","",IF(AG13="","",VLOOKUP(AG13,List16783567[],2,FALSE)))</f>
        <v/>
      </c>
      <c r="CE13" s="231" t="str">
        <f>IF(AH13="---","",IF(AH13="","",VLOOKUP(AH13,List16783567[],2,FALSE)))</f>
        <v/>
      </c>
      <c r="CF13" s="252" t="s">
        <v>271</v>
      </c>
      <c r="CG13" s="231" t="str">
        <f t="shared" si="7"/>
        <v>NA</v>
      </c>
      <c r="CH13" s="231" t="str">
        <f t="shared" si="5"/>
        <v>NA</v>
      </c>
      <c r="CI13" s="231" t="str">
        <f t="shared" si="5"/>
        <v>NA</v>
      </c>
      <c r="CJ13" s="231" t="str">
        <f t="shared" si="5"/>
        <v>NA</v>
      </c>
      <c r="CK13" s="231" t="str">
        <f t="shared" si="5"/>
        <v>NA</v>
      </c>
      <c r="CL13" s="231" t="str">
        <f t="shared" si="5"/>
        <v>NA</v>
      </c>
      <c r="CM13" s="231" t="str">
        <f t="shared" si="5"/>
        <v>NA</v>
      </c>
      <c r="CN13" s="231" t="str">
        <f t="shared" si="5"/>
        <v>NA</v>
      </c>
      <c r="CO13" s="231" t="str">
        <f t="shared" si="5"/>
        <v>NA</v>
      </c>
      <c r="CP13" s="231" t="str">
        <f t="shared" si="5"/>
        <v>NA</v>
      </c>
      <c r="CQ13" s="252" t="s">
        <v>271</v>
      </c>
      <c r="CR13" s="231" t="str">
        <f t="shared" si="8"/>
        <v>NA</v>
      </c>
      <c r="CS13" s="231" t="str">
        <f t="shared" si="6"/>
        <v>NA</v>
      </c>
      <c r="CT13" s="231" t="str">
        <f t="shared" si="6"/>
        <v>NA</v>
      </c>
      <c r="CU13" s="231" t="str">
        <f t="shared" si="6"/>
        <v>NA</v>
      </c>
      <c r="CV13" s="231" t="str">
        <f t="shared" si="6"/>
        <v>NA</v>
      </c>
      <c r="CW13" s="231" t="str">
        <f t="shared" si="6"/>
        <v>NA</v>
      </c>
      <c r="CX13" s="231" t="str">
        <f t="shared" si="6"/>
        <v>NA</v>
      </c>
      <c r="CY13" s="231" t="str">
        <f t="shared" si="6"/>
        <v>NA</v>
      </c>
      <c r="CZ13" s="231" t="str">
        <f t="shared" si="6"/>
        <v>NA</v>
      </c>
      <c r="DA13" s="231" t="str">
        <f t="shared" si="6"/>
        <v>NA</v>
      </c>
    </row>
    <row r="14" spans="2:105" ht="13.9" customHeight="1" thickBot="1">
      <c r="B14" s="386"/>
      <c r="C14" s="417"/>
      <c r="D14" s="418"/>
      <c r="E14" s="215" t="s">
        <v>129</v>
      </c>
      <c r="F14" s="218"/>
      <c r="G14" s="219"/>
      <c r="H14" s="25" t="s">
        <v>109</v>
      </c>
      <c r="I14" s="25" t="s">
        <v>109</v>
      </c>
      <c r="J14" s="25" t="s">
        <v>109</v>
      </c>
      <c r="K14" s="25" t="s">
        <v>109</v>
      </c>
      <c r="L14" s="25" t="s">
        <v>109</v>
      </c>
      <c r="M14" s="25" t="s">
        <v>109</v>
      </c>
      <c r="N14" s="25" t="s">
        <v>109</v>
      </c>
      <c r="O14" s="25" t="s">
        <v>109</v>
      </c>
      <c r="P14" s="25" t="s">
        <v>109</v>
      </c>
      <c r="Q14" s="25" t="s">
        <v>109</v>
      </c>
      <c r="R14" s="202" t="s">
        <v>109</v>
      </c>
      <c r="Y14" s="25" t="s">
        <v>109</v>
      </c>
      <c r="Z14" s="25" t="s">
        <v>109</v>
      </c>
      <c r="AA14" s="25" t="s">
        <v>109</v>
      </c>
      <c r="AB14" s="25" t="s">
        <v>109</v>
      </c>
      <c r="AC14" s="202" t="s">
        <v>109</v>
      </c>
      <c r="AD14" s="25" t="s">
        <v>109</v>
      </c>
      <c r="AE14" s="25" t="s">
        <v>109</v>
      </c>
      <c r="AF14" s="25" t="s">
        <v>109</v>
      </c>
      <c r="AG14" s="25" t="s">
        <v>109</v>
      </c>
      <c r="AH14" s="32" t="s">
        <v>109</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V14" s="28"/>
      <c r="AW14" s="231" t="s">
        <v>272</v>
      </c>
      <c r="AX14" s="231" t="str">
        <f t="shared" si="1"/>
        <v>---</v>
      </c>
      <c r="AY14" s="231" t="e">
        <f>VALUE(IF(AX14="---","",VLOOKUP(AX14,List16783567[],2,FALSE)))</f>
        <v>#VALUE!</v>
      </c>
      <c r="AZ14" s="231" t="str">
        <f t="shared" si="2"/>
        <v>---</v>
      </c>
      <c r="BA14" s="231" t="e">
        <f>VALUE(IF(AZ14="---","",VLOOKUP(AZ14,List16783567[],2,FALSE)))</f>
        <v>#VALUE!</v>
      </c>
      <c r="BB14" s="231" t="str">
        <f t="shared" si="3"/>
        <v>---</v>
      </c>
      <c r="BC14" s="231" t="str">
        <f t="shared" si="4"/>
        <v>---</v>
      </c>
      <c r="BI14" s="231" t="s">
        <v>272</v>
      </c>
      <c r="BJ14" s="231" t="str">
        <f>IF(H14="---","",IF(H14="","",(VLOOKUP(H14,List16783567[],2,FALSE))))</f>
        <v/>
      </c>
      <c r="BK14" s="231" t="str">
        <f>IF(I14="---","",IF(I14="","",(VLOOKUP(I14,List16783567[],2,FALSE))))</f>
        <v/>
      </c>
      <c r="BL14" s="231" t="str">
        <f>IF(J14="---","",IF(J14="","",(VLOOKUP(J14,List16783567[],2,FALSE))))</f>
        <v/>
      </c>
      <c r="BM14" s="231" t="str">
        <f>IF(K14="---","",IF(K14="","",(VLOOKUP(K14,List16783567[],2,FALSE))))</f>
        <v/>
      </c>
      <c r="BN14" s="231" t="str">
        <f>IF(L14="---","",IF(L14="","",(VLOOKUP(L14,List16783567[],2,FALSE))))</f>
        <v/>
      </c>
      <c r="BO14" s="231" t="str">
        <f>IF(M14="---","",IF(M14="","",(VLOOKUP(M14,List16783567[],2,FALSE))))</f>
        <v/>
      </c>
      <c r="BP14" s="231" t="str">
        <f>IF(N14="---","",IF(N14="","",(VLOOKUP(N14,List16783567[],2,FALSE))))</f>
        <v/>
      </c>
      <c r="BQ14" s="231" t="str">
        <f>IF(O14="---","",IF(O14="","",(VLOOKUP(O14,List16783567[],2,FALSE))))</f>
        <v/>
      </c>
      <c r="BR14" s="231" t="str">
        <f>IF(P14="---","",IF(P14="","",(VLOOKUP(P14,List16783567[],2,FALSE))))</f>
        <v/>
      </c>
      <c r="BS14" s="231" t="str">
        <f>IF(Q14="---","",IF(Q14="","",(VLOOKUP(Q14,List16783567[],2,FALSE))))</f>
        <v/>
      </c>
      <c r="BT14" s="231" t="str">
        <f>IF(R14="---","",IF(R14="","",(VLOOKUP(R14,List16783567[],2,FALSE))))</f>
        <v/>
      </c>
      <c r="BU14" s="252" t="s">
        <v>272</v>
      </c>
      <c r="BV14" s="231" t="str">
        <f>IF(Y14="---","",IF(Y14="","",VLOOKUP(Y14,List16783567[],2,FALSE)))</f>
        <v/>
      </c>
      <c r="BW14" s="231" t="str">
        <f>IF(Z14="---","",IF(Z14="","",VLOOKUP(Z14,List16783567[],2,FALSE)))</f>
        <v/>
      </c>
      <c r="BX14" s="231" t="str">
        <f>IF(AA14="---","",IF(AA14="","",VLOOKUP(AA14,List16783567[],2,FALSE)))</f>
        <v/>
      </c>
      <c r="BY14" s="231" t="str">
        <f>IF(AB14="---","",IF(AB14="","",VLOOKUP(AB14,List16783567[],2,FALSE)))</f>
        <v/>
      </c>
      <c r="BZ14" s="231" t="str">
        <f>IF(AC14="---","",IF(AC14="","",VLOOKUP(AC14,List16783567[],2,FALSE)))</f>
        <v/>
      </c>
      <c r="CA14" s="231" t="str">
        <f>IF(AD14="---","",IF(AD14="","",VLOOKUP(AD14,List16783567[],2,FALSE)))</f>
        <v/>
      </c>
      <c r="CB14" s="231" t="str">
        <f>IF(AE14="---","",IF(AE14="","",VLOOKUP(AE14,List16783567[],2,FALSE)))</f>
        <v/>
      </c>
      <c r="CC14" s="231" t="str">
        <f>IF(AF14="---","",IF(AF14="","",VLOOKUP(AF14,List16783567[],2,FALSE)))</f>
        <v/>
      </c>
      <c r="CD14" s="231" t="str">
        <f>IF(AG14="---","",IF(AG14="","",VLOOKUP(AG14,List16783567[],2,FALSE)))</f>
        <v/>
      </c>
      <c r="CE14" s="231" t="str">
        <f>IF(AH14="---","",IF(AH14="","",VLOOKUP(AH14,List16783567[],2,FALSE)))</f>
        <v/>
      </c>
      <c r="CF14" s="252" t="s">
        <v>272</v>
      </c>
      <c r="CG14" s="231" t="str">
        <f t="shared" si="7"/>
        <v>NA</v>
      </c>
      <c r="CH14" s="231" t="str">
        <f t="shared" si="5"/>
        <v>NA</v>
      </c>
      <c r="CI14" s="231" t="str">
        <f t="shared" si="5"/>
        <v>NA</v>
      </c>
      <c r="CJ14" s="231" t="str">
        <f t="shared" si="5"/>
        <v>NA</v>
      </c>
      <c r="CK14" s="231" t="str">
        <f t="shared" si="5"/>
        <v>NA</v>
      </c>
      <c r="CL14" s="231" t="str">
        <f t="shared" si="5"/>
        <v>NA</v>
      </c>
      <c r="CM14" s="231" t="str">
        <f t="shared" si="5"/>
        <v>NA</v>
      </c>
      <c r="CN14" s="231" t="str">
        <f t="shared" si="5"/>
        <v>NA</v>
      </c>
      <c r="CO14" s="231" t="str">
        <f t="shared" si="5"/>
        <v>NA</v>
      </c>
      <c r="CP14" s="231" t="str">
        <f t="shared" si="5"/>
        <v>NA</v>
      </c>
      <c r="CQ14" s="252" t="s">
        <v>272</v>
      </c>
      <c r="CR14" s="231" t="str">
        <f t="shared" si="8"/>
        <v>NA</v>
      </c>
      <c r="CS14" s="231" t="str">
        <f t="shared" si="6"/>
        <v>NA</v>
      </c>
      <c r="CT14" s="231" t="str">
        <f t="shared" si="6"/>
        <v>NA</v>
      </c>
      <c r="CU14" s="231" t="str">
        <f t="shared" si="6"/>
        <v>NA</v>
      </c>
      <c r="CV14" s="231" t="str">
        <f t="shared" si="6"/>
        <v>NA</v>
      </c>
      <c r="CW14" s="231" t="str">
        <f t="shared" si="6"/>
        <v>NA</v>
      </c>
      <c r="CX14" s="231" t="str">
        <f t="shared" si="6"/>
        <v>NA</v>
      </c>
      <c r="CY14" s="231" t="str">
        <f t="shared" si="6"/>
        <v>NA</v>
      </c>
      <c r="CZ14" s="231" t="str">
        <f t="shared" si="6"/>
        <v>NA</v>
      </c>
      <c r="DA14" s="231" t="str">
        <f t="shared" si="6"/>
        <v>NA</v>
      </c>
    </row>
    <row r="15" spans="2:105" ht="13.9" customHeight="1" thickBot="1">
      <c r="B15" s="386"/>
      <c r="C15" s="398" t="s">
        <v>131</v>
      </c>
      <c r="D15" s="399"/>
      <c r="E15" s="218" t="s">
        <v>132</v>
      </c>
      <c r="F15" s="218"/>
      <c r="G15" s="219"/>
      <c r="H15" s="25" t="s">
        <v>109</v>
      </c>
      <c r="I15" s="25" t="s">
        <v>109</v>
      </c>
      <c r="J15" s="25" t="s">
        <v>109</v>
      </c>
      <c r="K15" s="25" t="s">
        <v>109</v>
      </c>
      <c r="L15" s="25" t="s">
        <v>109</v>
      </c>
      <c r="M15" s="25" t="s">
        <v>109</v>
      </c>
      <c r="N15" s="25" t="s">
        <v>109</v>
      </c>
      <c r="O15" s="25" t="s">
        <v>109</v>
      </c>
      <c r="P15" s="25" t="s">
        <v>109</v>
      </c>
      <c r="Q15" s="25" t="s">
        <v>109</v>
      </c>
      <c r="R15" s="202" t="s">
        <v>109</v>
      </c>
      <c r="Y15" s="25" t="s">
        <v>109</v>
      </c>
      <c r="Z15" s="25" t="s">
        <v>109</v>
      </c>
      <c r="AA15" s="25" t="s">
        <v>109</v>
      </c>
      <c r="AB15" s="25" t="s">
        <v>109</v>
      </c>
      <c r="AC15" s="202" t="s">
        <v>109</v>
      </c>
      <c r="AD15" s="25" t="s">
        <v>109</v>
      </c>
      <c r="AE15" s="25" t="s">
        <v>109</v>
      </c>
      <c r="AF15" s="25" t="s">
        <v>109</v>
      </c>
      <c r="AG15" s="25" t="s">
        <v>109</v>
      </c>
      <c r="AH15" s="32" t="s">
        <v>109</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V15" s="28"/>
      <c r="AW15" s="231" t="s">
        <v>126</v>
      </c>
      <c r="AX15" s="231" t="str">
        <f t="shared" si="1"/>
        <v>---</v>
      </c>
      <c r="AY15" s="231" t="e">
        <f>VALUE(IF(AX15="---","",VLOOKUP(AX15,List16783567[],2,FALSE)))</f>
        <v>#VALUE!</v>
      </c>
      <c r="AZ15" s="231" t="str">
        <f t="shared" si="2"/>
        <v>---</v>
      </c>
      <c r="BA15" s="231" t="e">
        <f>VALUE(IF(AZ15="---","",VLOOKUP(AZ15,List16783567[],2,FALSE)))</f>
        <v>#VALUE!</v>
      </c>
      <c r="BB15" s="231" t="str">
        <f t="shared" si="3"/>
        <v>---</v>
      </c>
      <c r="BC15" s="231" t="str">
        <f t="shared" si="4"/>
        <v>---</v>
      </c>
      <c r="BI15" s="231" t="s">
        <v>126</v>
      </c>
      <c r="BJ15" s="231" t="str">
        <f>IF(H15="---","",IF(H15="","",(VLOOKUP(H15,List16783567[],2,FALSE))))</f>
        <v/>
      </c>
      <c r="BK15" s="231" t="str">
        <f>IF(I15="---","",IF(I15="","",(VLOOKUP(I15,List16783567[],2,FALSE))))</f>
        <v/>
      </c>
      <c r="BL15" s="231" t="str">
        <f>IF(J15="---","",IF(J15="","",(VLOOKUP(J15,List16783567[],2,FALSE))))</f>
        <v/>
      </c>
      <c r="BM15" s="231" t="str">
        <f>IF(K15="---","",IF(K15="","",(VLOOKUP(K15,List16783567[],2,FALSE))))</f>
        <v/>
      </c>
      <c r="BN15" s="231" t="str">
        <f>IF(L15="---","",IF(L15="","",(VLOOKUP(L15,List16783567[],2,FALSE))))</f>
        <v/>
      </c>
      <c r="BO15" s="231" t="str">
        <f>IF(M15="---","",IF(M15="","",(VLOOKUP(M15,List16783567[],2,FALSE))))</f>
        <v/>
      </c>
      <c r="BP15" s="231" t="str">
        <f>IF(N15="---","",IF(N15="","",(VLOOKUP(N15,List16783567[],2,FALSE))))</f>
        <v/>
      </c>
      <c r="BQ15" s="231" t="str">
        <f>IF(O15="---","",IF(O15="","",(VLOOKUP(O15,List16783567[],2,FALSE))))</f>
        <v/>
      </c>
      <c r="BR15" s="231" t="str">
        <f>IF(P15="---","",IF(P15="","",(VLOOKUP(P15,List16783567[],2,FALSE))))</f>
        <v/>
      </c>
      <c r="BS15" s="231" t="str">
        <f>IF(Q15="---","",IF(Q15="","",(VLOOKUP(Q15,List16783567[],2,FALSE))))</f>
        <v/>
      </c>
      <c r="BT15" s="231" t="str">
        <f>IF(R15="---","",IF(R15="","",(VLOOKUP(R15,List16783567[],2,FALSE))))</f>
        <v/>
      </c>
      <c r="BU15" s="252" t="s">
        <v>126</v>
      </c>
      <c r="BV15" s="231" t="str">
        <f>IF(Y15="---","",IF(Y15="","",VLOOKUP(Y15,List16783567[],2,FALSE)))</f>
        <v/>
      </c>
      <c r="BW15" s="231" t="str">
        <f>IF(Z15="---","",IF(Z15="","",VLOOKUP(Z15,List16783567[],2,FALSE)))</f>
        <v/>
      </c>
      <c r="BX15" s="231" t="str">
        <f>IF(AA15="---","",IF(AA15="","",VLOOKUP(AA15,List16783567[],2,FALSE)))</f>
        <v/>
      </c>
      <c r="BY15" s="231" t="str">
        <f>IF(AB15="---","",IF(AB15="","",VLOOKUP(AB15,List16783567[],2,FALSE)))</f>
        <v/>
      </c>
      <c r="BZ15" s="231" t="str">
        <f>IF(AC15="---","",IF(AC15="","",VLOOKUP(AC15,List16783567[],2,FALSE)))</f>
        <v/>
      </c>
      <c r="CA15" s="231" t="str">
        <f>IF(AD15="---","",IF(AD15="","",VLOOKUP(AD15,List16783567[],2,FALSE)))</f>
        <v/>
      </c>
      <c r="CB15" s="231" t="str">
        <f>IF(AE15="---","",IF(AE15="","",VLOOKUP(AE15,List16783567[],2,FALSE)))</f>
        <v/>
      </c>
      <c r="CC15" s="231" t="str">
        <f>IF(AF15="---","",IF(AF15="","",VLOOKUP(AF15,List16783567[],2,FALSE)))</f>
        <v/>
      </c>
      <c r="CD15" s="231" t="str">
        <f>IF(AG15="---","",IF(AG15="","",VLOOKUP(AG15,List16783567[],2,FALSE)))</f>
        <v/>
      </c>
      <c r="CE15" s="231" t="str">
        <f>IF(AH15="---","",IF(AH15="","",VLOOKUP(AH15,List16783567[],2,FALSE)))</f>
        <v/>
      </c>
      <c r="CF15" s="252" t="s">
        <v>126</v>
      </c>
      <c r="CG15" s="231" t="str">
        <f t="shared" si="7"/>
        <v>NA</v>
      </c>
      <c r="CH15" s="231" t="str">
        <f t="shared" si="5"/>
        <v>NA</v>
      </c>
      <c r="CI15" s="231" t="str">
        <f t="shared" si="5"/>
        <v>NA</v>
      </c>
      <c r="CJ15" s="231" t="str">
        <f t="shared" si="5"/>
        <v>NA</v>
      </c>
      <c r="CK15" s="231" t="str">
        <f t="shared" si="5"/>
        <v>NA</v>
      </c>
      <c r="CL15" s="231" t="str">
        <f t="shared" si="5"/>
        <v>NA</v>
      </c>
      <c r="CM15" s="231" t="str">
        <f t="shared" si="5"/>
        <v>NA</v>
      </c>
      <c r="CN15" s="231" t="str">
        <f t="shared" si="5"/>
        <v>NA</v>
      </c>
      <c r="CO15" s="231" t="str">
        <f t="shared" si="5"/>
        <v>NA</v>
      </c>
      <c r="CP15" s="231" t="str">
        <f t="shared" si="5"/>
        <v>NA</v>
      </c>
      <c r="CQ15" s="252" t="s">
        <v>126</v>
      </c>
      <c r="CR15" s="231" t="str">
        <f t="shared" si="8"/>
        <v>NA</v>
      </c>
      <c r="CS15" s="231" t="str">
        <f t="shared" si="6"/>
        <v>NA</v>
      </c>
      <c r="CT15" s="231" t="str">
        <f t="shared" si="6"/>
        <v>NA</v>
      </c>
      <c r="CU15" s="231" t="str">
        <f t="shared" si="6"/>
        <v>NA</v>
      </c>
      <c r="CV15" s="231" t="str">
        <f t="shared" si="6"/>
        <v>NA</v>
      </c>
      <c r="CW15" s="231" t="str">
        <f t="shared" si="6"/>
        <v>NA</v>
      </c>
      <c r="CX15" s="231" t="str">
        <f t="shared" si="6"/>
        <v>NA</v>
      </c>
      <c r="CY15" s="231" t="str">
        <f t="shared" si="6"/>
        <v>NA</v>
      </c>
      <c r="CZ15" s="231" t="str">
        <f t="shared" si="6"/>
        <v>NA</v>
      </c>
      <c r="DA15" s="231" t="str">
        <f t="shared" si="6"/>
        <v>NA</v>
      </c>
    </row>
    <row r="16" spans="2:105" ht="13.9" customHeight="1" thickBot="1">
      <c r="B16" s="386"/>
      <c r="C16" s="400"/>
      <c r="D16" s="401"/>
      <c r="E16" s="218" t="s">
        <v>134</v>
      </c>
      <c r="F16" s="218"/>
      <c r="G16" s="219"/>
      <c r="H16" s="25" t="s">
        <v>109</v>
      </c>
      <c r="I16" s="25" t="s">
        <v>109</v>
      </c>
      <c r="J16" s="25" t="s">
        <v>109</v>
      </c>
      <c r="K16" s="25" t="s">
        <v>109</v>
      </c>
      <c r="L16" s="25" t="s">
        <v>109</v>
      </c>
      <c r="M16" s="25" t="s">
        <v>109</v>
      </c>
      <c r="N16" s="25" t="s">
        <v>109</v>
      </c>
      <c r="O16" s="25" t="s">
        <v>109</v>
      </c>
      <c r="P16" s="25" t="s">
        <v>109</v>
      </c>
      <c r="Q16" s="25" t="s">
        <v>109</v>
      </c>
      <c r="R16" s="202" t="s">
        <v>109</v>
      </c>
      <c r="Y16" s="25" t="s">
        <v>109</v>
      </c>
      <c r="Z16" s="25" t="s">
        <v>109</v>
      </c>
      <c r="AA16" s="25" t="s">
        <v>109</v>
      </c>
      <c r="AB16" s="25" t="s">
        <v>109</v>
      </c>
      <c r="AC16" s="202" t="s">
        <v>109</v>
      </c>
      <c r="AD16" s="25" t="s">
        <v>109</v>
      </c>
      <c r="AE16" s="25" t="s">
        <v>109</v>
      </c>
      <c r="AF16" s="25" t="s">
        <v>109</v>
      </c>
      <c r="AG16" s="25" t="s">
        <v>109</v>
      </c>
      <c r="AH16" s="32" t="s">
        <v>109</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V16" s="28"/>
      <c r="AW16" s="231" t="s">
        <v>128</v>
      </c>
      <c r="AX16" s="231" t="str">
        <f t="shared" si="1"/>
        <v>---</v>
      </c>
      <c r="AY16" s="231" t="e">
        <f>VALUE(IF(AX16="---","",VLOOKUP(AX16,List16783567[],2,FALSE)))</f>
        <v>#VALUE!</v>
      </c>
      <c r="AZ16" s="231" t="str">
        <f t="shared" si="2"/>
        <v>---</v>
      </c>
      <c r="BA16" s="231" t="e">
        <f>VALUE(IF(AZ16="---","",VLOOKUP(AZ16,List16783567[],2,FALSE)))</f>
        <v>#VALUE!</v>
      </c>
      <c r="BB16" s="231" t="str">
        <f t="shared" si="3"/>
        <v>---</v>
      </c>
      <c r="BC16" s="231" t="str">
        <f t="shared" si="4"/>
        <v>---</v>
      </c>
      <c r="BI16" s="231" t="s">
        <v>128</v>
      </c>
      <c r="BJ16" s="231" t="str">
        <f>IF(H16="---","",IF(H16="","",(VLOOKUP(H16,List16783567[],2,FALSE))))</f>
        <v/>
      </c>
      <c r="BK16" s="231" t="str">
        <f>IF(I16="---","",IF(I16="","",(VLOOKUP(I16,List16783567[],2,FALSE))))</f>
        <v/>
      </c>
      <c r="BL16" s="231" t="str">
        <f>IF(J16="---","",IF(J16="","",(VLOOKUP(J16,List16783567[],2,FALSE))))</f>
        <v/>
      </c>
      <c r="BM16" s="231" t="str">
        <f>IF(K16="---","",IF(K16="","",(VLOOKUP(K16,List16783567[],2,FALSE))))</f>
        <v/>
      </c>
      <c r="BN16" s="231" t="str">
        <f>IF(L16="---","",IF(L16="","",(VLOOKUP(L16,List16783567[],2,FALSE))))</f>
        <v/>
      </c>
      <c r="BO16" s="231" t="str">
        <f>IF(M16="---","",IF(M16="","",(VLOOKUP(M16,List16783567[],2,FALSE))))</f>
        <v/>
      </c>
      <c r="BP16" s="231" t="str">
        <f>IF(N16="---","",IF(N16="","",(VLOOKUP(N16,List16783567[],2,FALSE))))</f>
        <v/>
      </c>
      <c r="BQ16" s="231" t="str">
        <f>IF(O16="---","",IF(O16="","",(VLOOKUP(O16,List16783567[],2,FALSE))))</f>
        <v/>
      </c>
      <c r="BR16" s="231" t="str">
        <f>IF(P16="---","",IF(P16="","",(VLOOKUP(P16,List16783567[],2,FALSE))))</f>
        <v/>
      </c>
      <c r="BS16" s="231" t="str">
        <f>IF(Q16="---","",IF(Q16="","",(VLOOKUP(Q16,List16783567[],2,FALSE))))</f>
        <v/>
      </c>
      <c r="BT16" s="231" t="str">
        <f>IF(R16="---","",IF(R16="","",(VLOOKUP(R16,List16783567[],2,FALSE))))</f>
        <v/>
      </c>
      <c r="BU16" s="252" t="s">
        <v>128</v>
      </c>
      <c r="BV16" s="231" t="str">
        <f>IF(Y16="---","",IF(Y16="","",VLOOKUP(Y16,List16783567[],2,FALSE)))</f>
        <v/>
      </c>
      <c r="BW16" s="231" t="str">
        <f>IF(Z16="---","",IF(Z16="","",VLOOKUP(Z16,List16783567[],2,FALSE)))</f>
        <v/>
      </c>
      <c r="BX16" s="231" t="str">
        <f>IF(AA16="---","",IF(AA16="","",VLOOKUP(AA16,List16783567[],2,FALSE)))</f>
        <v/>
      </c>
      <c r="BY16" s="231" t="str">
        <f>IF(AB16="---","",IF(AB16="","",VLOOKUP(AB16,List16783567[],2,FALSE)))</f>
        <v/>
      </c>
      <c r="BZ16" s="231" t="str">
        <f>IF(AC16="---","",IF(AC16="","",VLOOKUP(AC16,List16783567[],2,FALSE)))</f>
        <v/>
      </c>
      <c r="CA16" s="231" t="str">
        <f>IF(AD16="---","",IF(AD16="","",VLOOKUP(AD16,List16783567[],2,FALSE)))</f>
        <v/>
      </c>
      <c r="CB16" s="231" t="str">
        <f>IF(AE16="---","",IF(AE16="","",VLOOKUP(AE16,List16783567[],2,FALSE)))</f>
        <v/>
      </c>
      <c r="CC16" s="231" t="str">
        <f>IF(AF16="---","",IF(AF16="","",VLOOKUP(AF16,List16783567[],2,FALSE)))</f>
        <v/>
      </c>
      <c r="CD16" s="231" t="str">
        <f>IF(AG16="---","",IF(AG16="","",VLOOKUP(AG16,List16783567[],2,FALSE)))</f>
        <v/>
      </c>
      <c r="CE16" s="231" t="str">
        <f>IF(AH16="---","",IF(AH16="","",VLOOKUP(AH16,List16783567[],2,FALSE)))</f>
        <v/>
      </c>
      <c r="CF16" s="252" t="s">
        <v>128</v>
      </c>
      <c r="CG16" s="231" t="str">
        <f t="shared" si="7"/>
        <v>NA</v>
      </c>
      <c r="CH16" s="231" t="str">
        <f t="shared" si="5"/>
        <v>NA</v>
      </c>
      <c r="CI16" s="231" t="str">
        <f t="shared" si="5"/>
        <v>NA</v>
      </c>
      <c r="CJ16" s="231" t="str">
        <f t="shared" si="5"/>
        <v>NA</v>
      </c>
      <c r="CK16" s="231" t="str">
        <f t="shared" si="5"/>
        <v>NA</v>
      </c>
      <c r="CL16" s="231" t="str">
        <f t="shared" si="5"/>
        <v>NA</v>
      </c>
      <c r="CM16" s="231" t="str">
        <f t="shared" si="5"/>
        <v>NA</v>
      </c>
      <c r="CN16" s="231" t="str">
        <f t="shared" si="5"/>
        <v>NA</v>
      </c>
      <c r="CO16" s="231" t="str">
        <f t="shared" si="5"/>
        <v>NA</v>
      </c>
      <c r="CP16" s="231" t="str">
        <f t="shared" si="5"/>
        <v>NA</v>
      </c>
      <c r="CQ16" s="252" t="s">
        <v>128</v>
      </c>
      <c r="CR16" s="231" t="str">
        <f t="shared" si="8"/>
        <v>NA</v>
      </c>
      <c r="CS16" s="231" t="str">
        <f t="shared" si="6"/>
        <v>NA</v>
      </c>
      <c r="CT16" s="231" t="str">
        <f t="shared" si="6"/>
        <v>NA</v>
      </c>
      <c r="CU16" s="231" t="str">
        <f t="shared" si="6"/>
        <v>NA</v>
      </c>
      <c r="CV16" s="231" t="str">
        <f t="shared" si="6"/>
        <v>NA</v>
      </c>
      <c r="CW16" s="231" t="str">
        <f t="shared" si="6"/>
        <v>NA</v>
      </c>
      <c r="CX16" s="231" t="str">
        <f t="shared" si="6"/>
        <v>NA</v>
      </c>
      <c r="CY16" s="231" t="str">
        <f t="shared" si="6"/>
        <v>NA</v>
      </c>
      <c r="CZ16" s="231" t="str">
        <f t="shared" si="6"/>
        <v>NA</v>
      </c>
      <c r="DA16" s="231" t="str">
        <f t="shared" si="6"/>
        <v>NA</v>
      </c>
    </row>
    <row r="17" spans="2:105" s="8" customFormat="1" ht="13.9" customHeight="1" thickBot="1">
      <c r="B17" s="386"/>
      <c r="C17" s="402"/>
      <c r="D17" s="403"/>
      <c r="E17" s="218" t="s">
        <v>136</v>
      </c>
      <c r="F17" s="218"/>
      <c r="G17" s="219"/>
      <c r="H17" s="25" t="s">
        <v>109</v>
      </c>
      <c r="I17" s="25" t="s">
        <v>109</v>
      </c>
      <c r="J17" s="25" t="s">
        <v>109</v>
      </c>
      <c r="K17" s="25" t="s">
        <v>109</v>
      </c>
      <c r="L17" s="25" t="s">
        <v>109</v>
      </c>
      <c r="M17" s="25" t="s">
        <v>109</v>
      </c>
      <c r="N17" s="25" t="s">
        <v>109</v>
      </c>
      <c r="O17" s="25" t="s">
        <v>109</v>
      </c>
      <c r="P17" s="25" t="s">
        <v>109</v>
      </c>
      <c r="Q17" s="25" t="s">
        <v>109</v>
      </c>
      <c r="R17" s="202" t="s">
        <v>109</v>
      </c>
      <c r="S17" s="1"/>
      <c r="T17" s="1"/>
      <c r="U17" s="1"/>
      <c r="V17" s="1"/>
      <c r="W17" s="1"/>
      <c r="X17" s="1"/>
      <c r="Y17" s="25" t="s">
        <v>109</v>
      </c>
      <c r="Z17" s="25" t="s">
        <v>109</v>
      </c>
      <c r="AA17" s="25" t="s">
        <v>109</v>
      </c>
      <c r="AB17" s="25" t="s">
        <v>109</v>
      </c>
      <c r="AC17" s="202" t="s">
        <v>109</v>
      </c>
      <c r="AD17" s="25" t="s">
        <v>109</v>
      </c>
      <c r="AE17" s="25" t="s">
        <v>109</v>
      </c>
      <c r="AF17" s="25" t="s">
        <v>109</v>
      </c>
      <c r="AG17" s="25" t="s">
        <v>109</v>
      </c>
      <c r="AH17" s="32" t="s">
        <v>109</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31" t="s">
        <v>130</v>
      </c>
      <c r="AX17" s="231" t="str">
        <f t="shared" si="1"/>
        <v>---</v>
      </c>
      <c r="AY17" s="231" t="e">
        <f>VALUE(IF(AX17="---","",VLOOKUP(AX17,List16783567[],2,FALSE)))</f>
        <v>#VALUE!</v>
      </c>
      <c r="AZ17" s="231" t="str">
        <f t="shared" si="2"/>
        <v>---</v>
      </c>
      <c r="BA17" s="231" t="e">
        <f>VALUE(IF(AZ17="---","",VLOOKUP(AZ17,List16783567[],2,FALSE)))</f>
        <v>#VALUE!</v>
      </c>
      <c r="BB17" s="231" t="str">
        <f t="shared" si="3"/>
        <v>---</v>
      </c>
      <c r="BC17" s="231" t="str">
        <f t="shared" si="4"/>
        <v>---</v>
      </c>
      <c r="BD17" s="1"/>
      <c r="BE17" s="1"/>
      <c r="BF17" s="1"/>
      <c r="BG17" s="1"/>
      <c r="BH17" s="1"/>
      <c r="BI17" s="231" t="s">
        <v>130</v>
      </c>
      <c r="BJ17" s="231" t="str">
        <f>IF(H17="---","",IF(H17="","",(VLOOKUP(H17,List16783567[],2,FALSE))))</f>
        <v/>
      </c>
      <c r="BK17" s="231" t="str">
        <f>IF(I17="---","",IF(I17="","",(VLOOKUP(I17,List16783567[],2,FALSE))))</f>
        <v/>
      </c>
      <c r="BL17" s="231" t="str">
        <f>IF(J17="---","",IF(J17="","",(VLOOKUP(J17,List16783567[],2,FALSE))))</f>
        <v/>
      </c>
      <c r="BM17" s="231" t="str">
        <f>IF(K17="---","",IF(K17="","",(VLOOKUP(K17,List16783567[],2,FALSE))))</f>
        <v/>
      </c>
      <c r="BN17" s="231" t="str">
        <f>IF(L17="---","",IF(L17="","",(VLOOKUP(L17,List16783567[],2,FALSE))))</f>
        <v/>
      </c>
      <c r="BO17" s="231" t="str">
        <f>IF(M17="---","",IF(M17="","",(VLOOKUP(M17,List16783567[],2,FALSE))))</f>
        <v/>
      </c>
      <c r="BP17" s="231" t="str">
        <f>IF(N17="---","",IF(N17="","",(VLOOKUP(N17,List16783567[],2,FALSE))))</f>
        <v/>
      </c>
      <c r="BQ17" s="231" t="str">
        <f>IF(O17="---","",IF(O17="","",(VLOOKUP(O17,List16783567[],2,FALSE))))</f>
        <v/>
      </c>
      <c r="BR17" s="231" t="str">
        <f>IF(P17="---","",IF(P17="","",(VLOOKUP(P17,List16783567[],2,FALSE))))</f>
        <v/>
      </c>
      <c r="BS17" s="231" t="str">
        <f>IF(Q17="---","",IF(Q17="","",(VLOOKUP(Q17,List16783567[],2,FALSE))))</f>
        <v/>
      </c>
      <c r="BT17" s="231" t="str">
        <f>IF(R17="---","",IF(R17="","",(VLOOKUP(R17,List16783567[],2,FALSE))))</f>
        <v/>
      </c>
      <c r="BU17" s="252" t="s">
        <v>130</v>
      </c>
      <c r="BV17" s="231" t="str">
        <f>IF(Y17="---","",IF(Y17="","",VLOOKUP(Y17,List16783567[],2,FALSE)))</f>
        <v/>
      </c>
      <c r="BW17" s="231" t="str">
        <f>IF(Z17="---","",IF(Z17="","",VLOOKUP(Z17,List16783567[],2,FALSE)))</f>
        <v/>
      </c>
      <c r="BX17" s="231" t="str">
        <f>IF(AA17="---","",IF(AA17="","",VLOOKUP(AA17,List16783567[],2,FALSE)))</f>
        <v/>
      </c>
      <c r="BY17" s="231" t="str">
        <f>IF(AB17="---","",IF(AB17="","",VLOOKUP(AB17,List16783567[],2,FALSE)))</f>
        <v/>
      </c>
      <c r="BZ17" s="231" t="str">
        <f>IF(AC17="---","",IF(AC17="","",VLOOKUP(AC17,List16783567[],2,FALSE)))</f>
        <v/>
      </c>
      <c r="CA17" s="231" t="str">
        <f>IF(AD17="---","",IF(AD17="","",VLOOKUP(AD17,List16783567[],2,FALSE)))</f>
        <v/>
      </c>
      <c r="CB17" s="231" t="str">
        <f>IF(AE17="---","",IF(AE17="","",VLOOKUP(AE17,List16783567[],2,FALSE)))</f>
        <v/>
      </c>
      <c r="CC17" s="231" t="str">
        <f>IF(AF17="---","",IF(AF17="","",VLOOKUP(AF17,List16783567[],2,FALSE)))</f>
        <v/>
      </c>
      <c r="CD17" s="231" t="str">
        <f>IF(AG17="---","",IF(AG17="","",VLOOKUP(AG17,List16783567[],2,FALSE)))</f>
        <v/>
      </c>
      <c r="CE17" s="231" t="str">
        <f>IF(AH17="---","",IF(AH17="","",VLOOKUP(AH17,List16783567[],2,FALSE)))</f>
        <v/>
      </c>
      <c r="CF17" s="252" t="s">
        <v>130</v>
      </c>
      <c r="CG17" s="231" t="str">
        <f t="shared" si="7"/>
        <v>NA</v>
      </c>
      <c r="CH17" s="231" t="str">
        <f t="shared" si="5"/>
        <v>NA</v>
      </c>
      <c r="CI17" s="231" t="str">
        <f t="shared" si="5"/>
        <v>NA</v>
      </c>
      <c r="CJ17" s="231" t="str">
        <f t="shared" si="5"/>
        <v>NA</v>
      </c>
      <c r="CK17" s="231" t="str">
        <f t="shared" si="5"/>
        <v>NA</v>
      </c>
      <c r="CL17" s="231" t="str">
        <f t="shared" si="5"/>
        <v>NA</v>
      </c>
      <c r="CM17" s="231" t="str">
        <f t="shared" si="5"/>
        <v>NA</v>
      </c>
      <c r="CN17" s="231" t="str">
        <f t="shared" si="5"/>
        <v>NA</v>
      </c>
      <c r="CO17" s="231" t="str">
        <f t="shared" si="5"/>
        <v>NA</v>
      </c>
      <c r="CP17" s="231" t="str">
        <f t="shared" si="5"/>
        <v>NA</v>
      </c>
      <c r="CQ17" s="252" t="s">
        <v>130</v>
      </c>
      <c r="CR17" s="231" t="str">
        <f t="shared" si="8"/>
        <v>NA</v>
      </c>
      <c r="CS17" s="231" t="str">
        <f t="shared" si="6"/>
        <v>NA</v>
      </c>
      <c r="CT17" s="231" t="str">
        <f t="shared" si="6"/>
        <v>NA</v>
      </c>
      <c r="CU17" s="231" t="str">
        <f t="shared" si="6"/>
        <v>NA</v>
      </c>
      <c r="CV17" s="231" t="str">
        <f t="shared" si="6"/>
        <v>NA</v>
      </c>
      <c r="CW17" s="231" t="str">
        <f t="shared" si="6"/>
        <v>NA</v>
      </c>
      <c r="CX17" s="231" t="str">
        <f t="shared" si="6"/>
        <v>NA</v>
      </c>
      <c r="CY17" s="231" t="str">
        <f t="shared" si="6"/>
        <v>NA</v>
      </c>
      <c r="CZ17" s="231" t="str">
        <f t="shared" si="6"/>
        <v>NA</v>
      </c>
      <c r="DA17" s="231" t="str">
        <f t="shared" si="6"/>
        <v>NA</v>
      </c>
    </row>
    <row r="18" spans="2:105" s="8" customFormat="1" ht="13.9" customHeight="1" thickBot="1">
      <c r="B18" s="386"/>
      <c r="C18" s="398" t="s">
        <v>138</v>
      </c>
      <c r="D18" s="399"/>
      <c r="E18" s="218" t="s">
        <v>139</v>
      </c>
      <c r="F18" s="218"/>
      <c r="G18" s="219"/>
      <c r="H18" s="25" t="s">
        <v>109</v>
      </c>
      <c r="I18" s="25" t="s">
        <v>109</v>
      </c>
      <c r="J18" s="25" t="s">
        <v>109</v>
      </c>
      <c r="K18" s="25" t="s">
        <v>109</v>
      </c>
      <c r="L18" s="25" t="s">
        <v>109</v>
      </c>
      <c r="M18" s="25" t="s">
        <v>109</v>
      </c>
      <c r="N18" s="25" t="s">
        <v>109</v>
      </c>
      <c r="O18" s="25" t="s">
        <v>109</v>
      </c>
      <c r="P18" s="25" t="s">
        <v>109</v>
      </c>
      <c r="Q18" s="25" t="s">
        <v>109</v>
      </c>
      <c r="R18" s="202" t="s">
        <v>109</v>
      </c>
      <c r="S18" s="1"/>
      <c r="T18" s="1"/>
      <c r="U18" s="1"/>
      <c r="V18" s="1"/>
      <c r="W18" s="1"/>
      <c r="X18" s="1"/>
      <c r="Y18" s="25" t="s">
        <v>109</v>
      </c>
      <c r="Z18" s="25" t="s">
        <v>109</v>
      </c>
      <c r="AA18" s="25" t="s">
        <v>109</v>
      </c>
      <c r="AB18" s="25" t="s">
        <v>109</v>
      </c>
      <c r="AC18" s="202" t="s">
        <v>109</v>
      </c>
      <c r="AD18" s="25" t="s">
        <v>109</v>
      </c>
      <c r="AE18" s="25" t="s">
        <v>109</v>
      </c>
      <c r="AF18" s="25" t="s">
        <v>109</v>
      </c>
      <c r="AG18" s="25" t="s">
        <v>109</v>
      </c>
      <c r="AH18" s="32" t="s">
        <v>109</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31" t="s">
        <v>133</v>
      </c>
      <c r="AX18" s="231" t="str">
        <f t="shared" si="1"/>
        <v>---</v>
      </c>
      <c r="AY18" s="231" t="e">
        <f>VALUE(IF(AX18="---","",VLOOKUP(AX18,List16783567[],2,FALSE)))</f>
        <v>#VALUE!</v>
      </c>
      <c r="AZ18" s="231" t="str">
        <f t="shared" si="2"/>
        <v>---</v>
      </c>
      <c r="BA18" s="231" t="e">
        <f>VALUE(IF(AZ18="---","",VLOOKUP(AZ18,List16783567[],2,FALSE)))</f>
        <v>#VALUE!</v>
      </c>
      <c r="BB18" s="231" t="str">
        <f t="shared" si="3"/>
        <v>---</v>
      </c>
      <c r="BC18" s="231" t="str">
        <f t="shared" si="4"/>
        <v>---</v>
      </c>
      <c r="BD18" s="1"/>
      <c r="BE18" s="1"/>
      <c r="BF18" s="1"/>
      <c r="BG18" s="1"/>
      <c r="BH18" s="1"/>
      <c r="BI18" s="231" t="s">
        <v>133</v>
      </c>
      <c r="BJ18" s="231" t="str">
        <f>IF(H18="---","",IF(H18="","",(VLOOKUP(H18,List16783567[],2,FALSE))))</f>
        <v/>
      </c>
      <c r="BK18" s="231" t="str">
        <f>IF(I18="---","",IF(I18="","",(VLOOKUP(I18,List16783567[],2,FALSE))))</f>
        <v/>
      </c>
      <c r="BL18" s="231" t="str">
        <f>IF(J18="---","",IF(J18="","",(VLOOKUP(J18,List16783567[],2,FALSE))))</f>
        <v/>
      </c>
      <c r="BM18" s="231" t="str">
        <f>IF(K18="---","",IF(K18="","",(VLOOKUP(K18,List16783567[],2,FALSE))))</f>
        <v/>
      </c>
      <c r="BN18" s="231" t="str">
        <f>IF(L18="---","",IF(L18="","",(VLOOKUP(L18,List16783567[],2,FALSE))))</f>
        <v/>
      </c>
      <c r="BO18" s="231" t="str">
        <f>IF(M18="---","",IF(M18="","",(VLOOKUP(M18,List16783567[],2,FALSE))))</f>
        <v/>
      </c>
      <c r="BP18" s="231" t="str">
        <f>IF(N18="---","",IF(N18="","",(VLOOKUP(N18,List16783567[],2,FALSE))))</f>
        <v/>
      </c>
      <c r="BQ18" s="231" t="str">
        <f>IF(O18="---","",IF(O18="","",(VLOOKUP(O18,List16783567[],2,FALSE))))</f>
        <v/>
      </c>
      <c r="BR18" s="231" t="str">
        <f>IF(P18="---","",IF(P18="","",(VLOOKUP(P18,List16783567[],2,FALSE))))</f>
        <v/>
      </c>
      <c r="BS18" s="231" t="str">
        <f>IF(Q18="---","",IF(Q18="","",(VLOOKUP(Q18,List16783567[],2,FALSE))))</f>
        <v/>
      </c>
      <c r="BT18" s="231" t="str">
        <f>IF(R18="---","",IF(R18="","",(VLOOKUP(R18,List16783567[],2,FALSE))))</f>
        <v/>
      </c>
      <c r="BU18" s="252" t="s">
        <v>133</v>
      </c>
      <c r="BV18" s="231" t="str">
        <f>IF(Y18="---","",IF(Y18="","",VLOOKUP(Y18,List16783567[],2,FALSE)))</f>
        <v/>
      </c>
      <c r="BW18" s="231" t="str">
        <f>IF(Z18="---","",IF(Z18="","",VLOOKUP(Z18,List16783567[],2,FALSE)))</f>
        <v/>
      </c>
      <c r="BX18" s="231" t="str">
        <f>IF(AA18="---","",IF(AA18="","",VLOOKUP(AA18,List16783567[],2,FALSE)))</f>
        <v/>
      </c>
      <c r="BY18" s="231" t="str">
        <f>IF(AB18="---","",IF(AB18="","",VLOOKUP(AB18,List16783567[],2,FALSE)))</f>
        <v/>
      </c>
      <c r="BZ18" s="231" t="str">
        <f>IF(AC18="---","",IF(AC18="","",VLOOKUP(AC18,List16783567[],2,FALSE)))</f>
        <v/>
      </c>
      <c r="CA18" s="231" t="str">
        <f>IF(AD18="---","",IF(AD18="","",VLOOKUP(AD18,List16783567[],2,FALSE)))</f>
        <v/>
      </c>
      <c r="CB18" s="231" t="str">
        <f>IF(AE18="---","",IF(AE18="","",VLOOKUP(AE18,List16783567[],2,FALSE)))</f>
        <v/>
      </c>
      <c r="CC18" s="231" t="str">
        <f>IF(AF18="---","",IF(AF18="","",VLOOKUP(AF18,List16783567[],2,FALSE)))</f>
        <v/>
      </c>
      <c r="CD18" s="231" t="str">
        <f>IF(AG18="---","",IF(AG18="","",VLOOKUP(AG18,List16783567[],2,FALSE)))</f>
        <v/>
      </c>
      <c r="CE18" s="231" t="str">
        <f>IF(AH18="---","",IF(AH18="","",VLOOKUP(AH18,List16783567[],2,FALSE)))</f>
        <v/>
      </c>
      <c r="CF18" s="252" t="s">
        <v>133</v>
      </c>
      <c r="CG18" s="231" t="str">
        <f t="shared" si="7"/>
        <v>NA</v>
      </c>
      <c r="CH18" s="231" t="str">
        <f t="shared" si="5"/>
        <v>NA</v>
      </c>
      <c r="CI18" s="231" t="str">
        <f t="shared" si="5"/>
        <v>NA</v>
      </c>
      <c r="CJ18" s="231" t="str">
        <f t="shared" si="5"/>
        <v>NA</v>
      </c>
      <c r="CK18" s="231" t="str">
        <f t="shared" si="5"/>
        <v>NA</v>
      </c>
      <c r="CL18" s="231" t="str">
        <f t="shared" si="5"/>
        <v>NA</v>
      </c>
      <c r="CM18" s="231" t="str">
        <f t="shared" si="5"/>
        <v>NA</v>
      </c>
      <c r="CN18" s="231" t="str">
        <f t="shared" si="5"/>
        <v>NA</v>
      </c>
      <c r="CO18" s="231" t="str">
        <f t="shared" si="5"/>
        <v>NA</v>
      </c>
      <c r="CP18" s="231" t="str">
        <f t="shared" si="5"/>
        <v>NA</v>
      </c>
      <c r="CQ18" s="252" t="s">
        <v>133</v>
      </c>
      <c r="CR18" s="231" t="str">
        <f t="shared" si="8"/>
        <v>NA</v>
      </c>
      <c r="CS18" s="231" t="str">
        <f t="shared" si="6"/>
        <v>NA</v>
      </c>
      <c r="CT18" s="231" t="str">
        <f t="shared" si="6"/>
        <v>NA</v>
      </c>
      <c r="CU18" s="231" t="str">
        <f t="shared" si="6"/>
        <v>NA</v>
      </c>
      <c r="CV18" s="231" t="str">
        <f t="shared" si="6"/>
        <v>NA</v>
      </c>
      <c r="CW18" s="231" t="str">
        <f t="shared" si="6"/>
        <v>NA</v>
      </c>
      <c r="CX18" s="231" t="str">
        <f t="shared" si="6"/>
        <v>NA</v>
      </c>
      <c r="CY18" s="231" t="str">
        <f t="shared" si="6"/>
        <v>NA</v>
      </c>
      <c r="CZ18" s="231" t="str">
        <f t="shared" si="6"/>
        <v>NA</v>
      </c>
      <c r="DA18" s="231" t="str">
        <f t="shared" si="6"/>
        <v>NA</v>
      </c>
    </row>
    <row r="19" spans="2:105" s="8" customFormat="1" ht="13.9" customHeight="1" thickBot="1">
      <c r="B19" s="386"/>
      <c r="C19" s="400"/>
      <c r="D19" s="401"/>
      <c r="E19" s="218" t="s">
        <v>141</v>
      </c>
      <c r="F19" s="218"/>
      <c r="G19" s="219"/>
      <c r="H19" s="25" t="s">
        <v>109</v>
      </c>
      <c r="I19" s="25" t="s">
        <v>109</v>
      </c>
      <c r="J19" s="25" t="s">
        <v>109</v>
      </c>
      <c r="K19" s="25" t="s">
        <v>109</v>
      </c>
      <c r="L19" s="25" t="s">
        <v>109</v>
      </c>
      <c r="M19" s="25" t="s">
        <v>109</v>
      </c>
      <c r="N19" s="25" t="s">
        <v>109</v>
      </c>
      <c r="O19" s="25" t="s">
        <v>109</v>
      </c>
      <c r="P19" s="25" t="s">
        <v>109</v>
      </c>
      <c r="Q19" s="25" t="s">
        <v>109</v>
      </c>
      <c r="R19" s="202" t="s">
        <v>109</v>
      </c>
      <c r="S19" s="1"/>
      <c r="T19" s="1"/>
      <c r="U19" s="1"/>
      <c r="V19" s="1"/>
      <c r="W19" s="1"/>
      <c r="X19" s="1"/>
      <c r="Y19" s="25" t="s">
        <v>109</v>
      </c>
      <c r="Z19" s="25" t="s">
        <v>109</v>
      </c>
      <c r="AA19" s="25" t="s">
        <v>109</v>
      </c>
      <c r="AB19" s="25" t="s">
        <v>109</v>
      </c>
      <c r="AC19" s="202" t="s">
        <v>109</v>
      </c>
      <c r="AD19" s="25" t="s">
        <v>109</v>
      </c>
      <c r="AE19" s="25" t="s">
        <v>109</v>
      </c>
      <c r="AF19" s="25" t="s">
        <v>109</v>
      </c>
      <c r="AG19" s="25" t="s">
        <v>109</v>
      </c>
      <c r="AH19" s="32" t="s">
        <v>109</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31" t="s">
        <v>135</v>
      </c>
      <c r="AX19" s="231" t="str">
        <f t="shared" si="1"/>
        <v>---</v>
      </c>
      <c r="AY19" s="231" t="e">
        <f>VALUE(IF(AX19="---","",VLOOKUP(AX19,List16783567[],2,FALSE)))</f>
        <v>#VALUE!</v>
      </c>
      <c r="AZ19" s="231" t="str">
        <f t="shared" si="2"/>
        <v>---</v>
      </c>
      <c r="BA19" s="231" t="e">
        <f>VALUE(IF(AZ19="---","",VLOOKUP(AZ19,List16783567[],2,FALSE)))</f>
        <v>#VALUE!</v>
      </c>
      <c r="BB19" s="231" t="str">
        <f t="shared" si="3"/>
        <v>---</v>
      </c>
      <c r="BC19" s="231" t="str">
        <f t="shared" si="4"/>
        <v>---</v>
      </c>
      <c r="BD19" s="1"/>
      <c r="BE19" s="1"/>
      <c r="BF19" s="1"/>
      <c r="BG19" s="1"/>
      <c r="BH19" s="1"/>
      <c r="BI19" s="231" t="s">
        <v>135</v>
      </c>
      <c r="BJ19" s="231" t="str">
        <f>IF(H19="---","",IF(H19="","",(VLOOKUP(H19,List16783567[],2,FALSE))))</f>
        <v/>
      </c>
      <c r="BK19" s="231" t="str">
        <f>IF(I19="---","",IF(I19="","",(VLOOKUP(I19,List16783567[],2,FALSE))))</f>
        <v/>
      </c>
      <c r="BL19" s="231" t="str">
        <f>IF(J19="---","",IF(J19="","",(VLOOKUP(J19,List16783567[],2,FALSE))))</f>
        <v/>
      </c>
      <c r="BM19" s="231" t="str">
        <f>IF(K19="---","",IF(K19="","",(VLOOKUP(K19,List16783567[],2,FALSE))))</f>
        <v/>
      </c>
      <c r="BN19" s="231" t="str">
        <f>IF(L19="---","",IF(L19="","",(VLOOKUP(L19,List16783567[],2,FALSE))))</f>
        <v/>
      </c>
      <c r="BO19" s="231" t="str">
        <f>IF(M19="---","",IF(M19="","",(VLOOKUP(M19,List16783567[],2,FALSE))))</f>
        <v/>
      </c>
      <c r="BP19" s="231" t="str">
        <f>IF(N19="---","",IF(N19="","",(VLOOKUP(N19,List16783567[],2,FALSE))))</f>
        <v/>
      </c>
      <c r="BQ19" s="231" t="str">
        <f>IF(O19="---","",IF(O19="","",(VLOOKUP(O19,List16783567[],2,FALSE))))</f>
        <v/>
      </c>
      <c r="BR19" s="231" t="str">
        <f>IF(P19="---","",IF(P19="","",(VLOOKUP(P19,List16783567[],2,FALSE))))</f>
        <v/>
      </c>
      <c r="BS19" s="231" t="str">
        <f>IF(Q19="---","",IF(Q19="","",(VLOOKUP(Q19,List16783567[],2,FALSE))))</f>
        <v/>
      </c>
      <c r="BT19" s="231" t="str">
        <f>IF(R19="---","",IF(R19="","",(VLOOKUP(R19,List16783567[],2,FALSE))))</f>
        <v/>
      </c>
      <c r="BU19" s="252" t="s">
        <v>135</v>
      </c>
      <c r="BV19" s="231" t="str">
        <f>IF(Y19="---","",IF(Y19="","",VLOOKUP(Y19,List16783567[],2,FALSE)))</f>
        <v/>
      </c>
      <c r="BW19" s="231" t="str">
        <f>IF(Z19="---","",IF(Z19="","",VLOOKUP(Z19,List16783567[],2,FALSE)))</f>
        <v/>
      </c>
      <c r="BX19" s="231" t="str">
        <f>IF(AA19="---","",IF(AA19="","",VLOOKUP(AA19,List16783567[],2,FALSE)))</f>
        <v/>
      </c>
      <c r="BY19" s="231" t="str">
        <f>IF(AB19="---","",IF(AB19="","",VLOOKUP(AB19,List16783567[],2,FALSE)))</f>
        <v/>
      </c>
      <c r="BZ19" s="231" t="str">
        <f>IF(AC19="---","",IF(AC19="","",VLOOKUP(AC19,List16783567[],2,FALSE)))</f>
        <v/>
      </c>
      <c r="CA19" s="231" t="str">
        <f>IF(AD19="---","",IF(AD19="","",VLOOKUP(AD19,List16783567[],2,FALSE)))</f>
        <v/>
      </c>
      <c r="CB19" s="231" t="str">
        <f>IF(AE19="---","",IF(AE19="","",VLOOKUP(AE19,List16783567[],2,FALSE)))</f>
        <v/>
      </c>
      <c r="CC19" s="231" t="str">
        <f>IF(AF19="---","",IF(AF19="","",VLOOKUP(AF19,List16783567[],2,FALSE)))</f>
        <v/>
      </c>
      <c r="CD19" s="231" t="str">
        <f>IF(AG19="---","",IF(AG19="","",VLOOKUP(AG19,List16783567[],2,FALSE)))</f>
        <v/>
      </c>
      <c r="CE19" s="231" t="str">
        <f>IF(AH19="---","",IF(AH19="","",VLOOKUP(AH19,List16783567[],2,FALSE)))</f>
        <v/>
      </c>
      <c r="CF19" s="252" t="s">
        <v>135</v>
      </c>
      <c r="CG19" s="231" t="str">
        <f t="shared" si="7"/>
        <v>NA</v>
      </c>
      <c r="CH19" s="231" t="str">
        <f t="shared" si="5"/>
        <v>NA</v>
      </c>
      <c r="CI19" s="231" t="str">
        <f t="shared" si="5"/>
        <v>NA</v>
      </c>
      <c r="CJ19" s="231" t="str">
        <f t="shared" si="5"/>
        <v>NA</v>
      </c>
      <c r="CK19" s="231" t="str">
        <f t="shared" si="5"/>
        <v>NA</v>
      </c>
      <c r="CL19" s="231" t="str">
        <f t="shared" si="5"/>
        <v>NA</v>
      </c>
      <c r="CM19" s="231" t="str">
        <f t="shared" si="5"/>
        <v>NA</v>
      </c>
      <c r="CN19" s="231" t="str">
        <f t="shared" si="5"/>
        <v>NA</v>
      </c>
      <c r="CO19" s="231" t="str">
        <f t="shared" si="5"/>
        <v>NA</v>
      </c>
      <c r="CP19" s="231" t="str">
        <f t="shared" si="5"/>
        <v>NA</v>
      </c>
      <c r="CQ19" s="252" t="s">
        <v>135</v>
      </c>
      <c r="CR19" s="231" t="str">
        <f t="shared" si="8"/>
        <v>NA</v>
      </c>
      <c r="CS19" s="231" t="str">
        <f t="shared" ref="CR19:DA30" si="9">IF(AND(OR(CH19=1, CH19=1.1),BL19&gt;=BW19),"Achieved",IF(AND(OR(CH19=1, CH19=1.1),BL19&lt;BW19),"Not Achieved","NA"))</f>
        <v>NA</v>
      </c>
      <c r="CT19" s="231" t="str">
        <f t="shared" si="9"/>
        <v>NA</v>
      </c>
      <c r="CU19" s="231" t="str">
        <f t="shared" si="9"/>
        <v>NA</v>
      </c>
      <c r="CV19" s="231" t="str">
        <f t="shared" si="9"/>
        <v>NA</v>
      </c>
      <c r="CW19" s="231" t="str">
        <f t="shared" si="9"/>
        <v>NA</v>
      </c>
      <c r="CX19" s="231" t="str">
        <f t="shared" si="9"/>
        <v>NA</v>
      </c>
      <c r="CY19" s="231" t="str">
        <f t="shared" si="9"/>
        <v>NA</v>
      </c>
      <c r="CZ19" s="231" t="str">
        <f t="shared" si="9"/>
        <v>NA</v>
      </c>
      <c r="DA19" s="231" t="str">
        <f t="shared" si="9"/>
        <v>NA</v>
      </c>
    </row>
    <row r="20" spans="2:105" s="8" customFormat="1" ht="13.9" customHeight="1" thickBot="1">
      <c r="B20" s="386"/>
      <c r="C20" s="402"/>
      <c r="D20" s="403"/>
      <c r="E20" s="218" t="s">
        <v>143</v>
      </c>
      <c r="F20" s="218"/>
      <c r="G20" s="219"/>
      <c r="H20" s="25" t="s">
        <v>109</v>
      </c>
      <c r="I20" s="25" t="s">
        <v>109</v>
      </c>
      <c r="J20" s="25" t="s">
        <v>109</v>
      </c>
      <c r="K20" s="25" t="s">
        <v>109</v>
      </c>
      <c r="L20" s="25" t="s">
        <v>109</v>
      </c>
      <c r="M20" s="25" t="s">
        <v>109</v>
      </c>
      <c r="N20" s="25" t="s">
        <v>109</v>
      </c>
      <c r="O20" s="25" t="s">
        <v>109</v>
      </c>
      <c r="P20" s="25" t="s">
        <v>109</v>
      </c>
      <c r="Q20" s="25" t="s">
        <v>109</v>
      </c>
      <c r="R20" s="202" t="s">
        <v>109</v>
      </c>
      <c r="S20" s="1"/>
      <c r="T20" s="1"/>
      <c r="U20" s="1"/>
      <c r="V20" s="1"/>
      <c r="W20" s="1"/>
      <c r="X20" s="1"/>
      <c r="Y20" s="25" t="s">
        <v>109</v>
      </c>
      <c r="Z20" s="25" t="s">
        <v>109</v>
      </c>
      <c r="AA20" s="25" t="s">
        <v>109</v>
      </c>
      <c r="AB20" s="25" t="s">
        <v>109</v>
      </c>
      <c r="AC20" s="202" t="s">
        <v>109</v>
      </c>
      <c r="AD20" s="25" t="s">
        <v>109</v>
      </c>
      <c r="AE20" s="25" t="s">
        <v>109</v>
      </c>
      <c r="AF20" s="25" t="s">
        <v>109</v>
      </c>
      <c r="AG20" s="25" t="s">
        <v>109</v>
      </c>
      <c r="AH20" s="32" t="s">
        <v>109</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31" t="s">
        <v>137</v>
      </c>
      <c r="AX20" s="231" t="str">
        <f t="shared" si="1"/>
        <v>---</v>
      </c>
      <c r="AY20" s="231" t="e">
        <f>VALUE(IF(AX20="---","",VLOOKUP(AX20,List16783567[],2,FALSE)))</f>
        <v>#VALUE!</v>
      </c>
      <c r="AZ20" s="231" t="str">
        <f t="shared" si="2"/>
        <v>---</v>
      </c>
      <c r="BA20" s="231" t="e">
        <f>VALUE(IF(AZ20="---","",VLOOKUP(AZ20,List16783567[],2,FALSE)))</f>
        <v>#VALUE!</v>
      </c>
      <c r="BB20" s="231" t="str">
        <f t="shared" si="3"/>
        <v>---</v>
      </c>
      <c r="BC20" s="231" t="str">
        <f t="shared" si="4"/>
        <v>---</v>
      </c>
      <c r="BD20" s="1"/>
      <c r="BE20" s="1"/>
      <c r="BF20" s="1"/>
      <c r="BG20" s="1"/>
      <c r="BH20" s="1"/>
      <c r="BI20" s="231" t="s">
        <v>137</v>
      </c>
      <c r="BJ20" s="231" t="str">
        <f>IF(H20="---","",IF(H20="","",(VLOOKUP(H20,List16783567[],2,FALSE))))</f>
        <v/>
      </c>
      <c r="BK20" s="231" t="str">
        <f>IF(I20="---","",IF(I20="","",(VLOOKUP(I20,List16783567[],2,FALSE))))</f>
        <v/>
      </c>
      <c r="BL20" s="231" t="str">
        <f>IF(J20="---","",IF(J20="","",(VLOOKUP(J20,List16783567[],2,FALSE))))</f>
        <v/>
      </c>
      <c r="BM20" s="231" t="str">
        <f>IF(K20="---","",IF(K20="","",(VLOOKUP(K20,List16783567[],2,FALSE))))</f>
        <v/>
      </c>
      <c r="BN20" s="231" t="str">
        <f>IF(L20="---","",IF(L20="","",(VLOOKUP(L20,List16783567[],2,FALSE))))</f>
        <v/>
      </c>
      <c r="BO20" s="231" t="str">
        <f>IF(M20="---","",IF(M20="","",(VLOOKUP(M20,List16783567[],2,FALSE))))</f>
        <v/>
      </c>
      <c r="BP20" s="231" t="str">
        <f>IF(N20="---","",IF(N20="","",(VLOOKUP(N20,List16783567[],2,FALSE))))</f>
        <v/>
      </c>
      <c r="BQ20" s="231" t="str">
        <f>IF(O20="---","",IF(O20="","",(VLOOKUP(O20,List16783567[],2,FALSE))))</f>
        <v/>
      </c>
      <c r="BR20" s="231" t="str">
        <f>IF(P20="---","",IF(P20="","",(VLOOKUP(P20,List16783567[],2,FALSE))))</f>
        <v/>
      </c>
      <c r="BS20" s="231" t="str">
        <f>IF(Q20="---","",IF(Q20="","",(VLOOKUP(Q20,List16783567[],2,FALSE))))</f>
        <v/>
      </c>
      <c r="BT20" s="231" t="str">
        <f>IF(R20="---","",IF(R20="","",(VLOOKUP(R20,List16783567[],2,FALSE))))</f>
        <v/>
      </c>
      <c r="BU20" s="252" t="s">
        <v>137</v>
      </c>
      <c r="BV20" s="231" t="str">
        <f>IF(Y20="---","",IF(Y20="","",VLOOKUP(Y20,List16783567[],2,FALSE)))</f>
        <v/>
      </c>
      <c r="BW20" s="231" t="str">
        <f>IF(Z20="---","",IF(Z20="","",VLOOKUP(Z20,List16783567[],2,FALSE)))</f>
        <v/>
      </c>
      <c r="BX20" s="231" t="str">
        <f>IF(AA20="---","",IF(AA20="","",VLOOKUP(AA20,List16783567[],2,FALSE)))</f>
        <v/>
      </c>
      <c r="BY20" s="231" t="str">
        <f>IF(AB20="---","",IF(AB20="","",VLOOKUP(AB20,List16783567[],2,FALSE)))</f>
        <v/>
      </c>
      <c r="BZ20" s="231" t="str">
        <f>IF(AC20="---","",IF(AC20="","",VLOOKUP(AC20,List16783567[],2,FALSE)))</f>
        <v/>
      </c>
      <c r="CA20" s="231" t="str">
        <f>IF(AD20="---","",IF(AD20="","",VLOOKUP(AD20,List16783567[],2,FALSE)))</f>
        <v/>
      </c>
      <c r="CB20" s="231" t="str">
        <f>IF(AE20="---","",IF(AE20="","",VLOOKUP(AE20,List16783567[],2,FALSE)))</f>
        <v/>
      </c>
      <c r="CC20" s="231" t="str">
        <f>IF(AF20="---","",IF(AF20="","",VLOOKUP(AF20,List16783567[],2,FALSE)))</f>
        <v/>
      </c>
      <c r="CD20" s="231" t="str">
        <f>IF(AG20="---","",IF(AG20="","",VLOOKUP(AG20,List16783567[],2,FALSE)))</f>
        <v/>
      </c>
      <c r="CE20" s="231" t="str">
        <f>IF(AH20="---","",IF(AH20="","",VLOOKUP(AH20,List16783567[],2,FALSE)))</f>
        <v/>
      </c>
      <c r="CF20" s="252" t="s">
        <v>137</v>
      </c>
      <c r="CG20" s="231" t="str">
        <f t="shared" si="7"/>
        <v>NA</v>
      </c>
      <c r="CH20" s="231" t="str">
        <f t="shared" si="5"/>
        <v>NA</v>
      </c>
      <c r="CI20" s="231" t="str">
        <f t="shared" si="5"/>
        <v>NA</v>
      </c>
      <c r="CJ20" s="231" t="str">
        <f t="shared" si="5"/>
        <v>NA</v>
      </c>
      <c r="CK20" s="231" t="str">
        <f t="shared" si="5"/>
        <v>NA</v>
      </c>
      <c r="CL20" s="231" t="str">
        <f t="shared" si="5"/>
        <v>NA</v>
      </c>
      <c r="CM20" s="231" t="str">
        <f t="shared" si="5"/>
        <v>NA</v>
      </c>
      <c r="CN20" s="231" t="str">
        <f t="shared" si="5"/>
        <v>NA</v>
      </c>
      <c r="CO20" s="231" t="str">
        <f t="shared" si="5"/>
        <v>NA</v>
      </c>
      <c r="CP20" s="231" t="str">
        <f t="shared" si="5"/>
        <v>NA</v>
      </c>
      <c r="CQ20" s="252" t="s">
        <v>137</v>
      </c>
      <c r="CR20" s="231" t="str">
        <f t="shared" si="8"/>
        <v>NA</v>
      </c>
      <c r="CS20" s="231" t="str">
        <f t="shared" si="9"/>
        <v>NA</v>
      </c>
      <c r="CT20" s="231" t="str">
        <f t="shared" si="9"/>
        <v>NA</v>
      </c>
      <c r="CU20" s="231" t="str">
        <f t="shared" si="9"/>
        <v>NA</v>
      </c>
      <c r="CV20" s="231" t="str">
        <f t="shared" si="9"/>
        <v>NA</v>
      </c>
      <c r="CW20" s="231" t="str">
        <f t="shared" si="9"/>
        <v>NA</v>
      </c>
      <c r="CX20" s="231" t="str">
        <f t="shared" si="9"/>
        <v>NA</v>
      </c>
      <c r="CY20" s="231" t="str">
        <f t="shared" si="9"/>
        <v>NA</v>
      </c>
      <c r="CZ20" s="231" t="str">
        <f t="shared" si="9"/>
        <v>NA</v>
      </c>
      <c r="DA20" s="231" t="str">
        <f t="shared" si="9"/>
        <v>NA</v>
      </c>
    </row>
    <row r="21" spans="2:105" s="8" customFormat="1" ht="13.9" customHeight="1" thickBot="1">
      <c r="B21" s="386"/>
      <c r="C21" s="398" t="s">
        <v>145</v>
      </c>
      <c r="D21" s="399"/>
      <c r="E21" s="218" t="s">
        <v>146</v>
      </c>
      <c r="F21" s="218"/>
      <c r="G21" s="219"/>
      <c r="H21" s="25" t="s">
        <v>109</v>
      </c>
      <c r="I21" s="25" t="s">
        <v>109</v>
      </c>
      <c r="J21" s="25" t="s">
        <v>109</v>
      </c>
      <c r="K21" s="25" t="s">
        <v>109</v>
      </c>
      <c r="L21" s="25" t="s">
        <v>109</v>
      </c>
      <c r="M21" s="25" t="s">
        <v>109</v>
      </c>
      <c r="N21" s="25" t="s">
        <v>109</v>
      </c>
      <c r="O21" s="25" t="s">
        <v>109</v>
      </c>
      <c r="P21" s="25" t="s">
        <v>109</v>
      </c>
      <c r="Q21" s="25" t="s">
        <v>109</v>
      </c>
      <c r="R21" s="202" t="s">
        <v>109</v>
      </c>
      <c r="S21" s="1"/>
      <c r="T21" s="1"/>
      <c r="U21" s="1"/>
      <c r="V21" s="1"/>
      <c r="W21" s="1"/>
      <c r="X21" s="1"/>
      <c r="Y21" s="25" t="s">
        <v>109</v>
      </c>
      <c r="Z21" s="25" t="s">
        <v>109</v>
      </c>
      <c r="AA21" s="25" t="s">
        <v>109</v>
      </c>
      <c r="AB21" s="25" t="s">
        <v>109</v>
      </c>
      <c r="AC21" s="202" t="s">
        <v>109</v>
      </c>
      <c r="AD21" s="25" t="s">
        <v>109</v>
      </c>
      <c r="AE21" s="25" t="s">
        <v>109</v>
      </c>
      <c r="AF21" s="25" t="s">
        <v>109</v>
      </c>
      <c r="AG21" s="25" t="s">
        <v>109</v>
      </c>
      <c r="AH21" s="32" t="s">
        <v>109</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31" t="s">
        <v>140</v>
      </c>
      <c r="AX21" s="231" t="str">
        <f t="shared" si="1"/>
        <v>---</v>
      </c>
      <c r="AY21" s="231" t="e">
        <f>VALUE(IF(AX21="---","",VLOOKUP(AX21,List16783567[],2,FALSE)))</f>
        <v>#VALUE!</v>
      </c>
      <c r="AZ21" s="231" t="str">
        <f t="shared" si="2"/>
        <v>---</v>
      </c>
      <c r="BA21" s="231" t="e">
        <f>VALUE(IF(AZ21="---","",VLOOKUP(AZ21,List16783567[],2,FALSE)))</f>
        <v>#VALUE!</v>
      </c>
      <c r="BB21" s="231" t="str">
        <f t="shared" si="3"/>
        <v>---</v>
      </c>
      <c r="BC21" s="231" t="str">
        <f t="shared" si="4"/>
        <v>---</v>
      </c>
      <c r="BD21" s="1"/>
      <c r="BE21" s="1"/>
      <c r="BF21" s="1"/>
      <c r="BG21" s="1"/>
      <c r="BH21" s="1"/>
      <c r="BI21" s="231" t="s">
        <v>140</v>
      </c>
      <c r="BJ21" s="231" t="str">
        <f>IF(H21="---","",IF(H21="","",(VLOOKUP(H21,List16783567[],2,FALSE))))</f>
        <v/>
      </c>
      <c r="BK21" s="231" t="str">
        <f>IF(I21="---","",IF(I21="","",(VLOOKUP(I21,List16783567[],2,FALSE))))</f>
        <v/>
      </c>
      <c r="BL21" s="231" t="str">
        <f>IF(J21="---","",IF(J21="","",(VLOOKUP(J21,List16783567[],2,FALSE))))</f>
        <v/>
      </c>
      <c r="BM21" s="231" t="str">
        <f>IF(K21="---","",IF(K21="","",(VLOOKUP(K21,List16783567[],2,FALSE))))</f>
        <v/>
      </c>
      <c r="BN21" s="231" t="str">
        <f>IF(L21="---","",IF(L21="","",(VLOOKUP(L21,List16783567[],2,FALSE))))</f>
        <v/>
      </c>
      <c r="BO21" s="231" t="str">
        <f>IF(M21="---","",IF(M21="","",(VLOOKUP(M21,List16783567[],2,FALSE))))</f>
        <v/>
      </c>
      <c r="BP21" s="231" t="str">
        <f>IF(N21="---","",IF(N21="","",(VLOOKUP(N21,List16783567[],2,FALSE))))</f>
        <v/>
      </c>
      <c r="BQ21" s="231" t="str">
        <f>IF(O21="---","",IF(O21="","",(VLOOKUP(O21,List16783567[],2,FALSE))))</f>
        <v/>
      </c>
      <c r="BR21" s="231" t="str">
        <f>IF(P21="---","",IF(P21="","",(VLOOKUP(P21,List16783567[],2,FALSE))))</f>
        <v/>
      </c>
      <c r="BS21" s="231" t="str">
        <f>IF(Q21="---","",IF(Q21="","",(VLOOKUP(Q21,List16783567[],2,FALSE))))</f>
        <v/>
      </c>
      <c r="BT21" s="231" t="str">
        <f>IF(R21="---","",IF(R21="","",(VLOOKUP(R21,List16783567[],2,FALSE))))</f>
        <v/>
      </c>
      <c r="BU21" s="252" t="s">
        <v>140</v>
      </c>
      <c r="BV21" s="231" t="str">
        <f>IF(Y21="---","",IF(Y21="","",VLOOKUP(Y21,List16783567[],2,FALSE)))</f>
        <v/>
      </c>
      <c r="BW21" s="231" t="str">
        <f>IF(Z21="---","",IF(Z21="","",VLOOKUP(Z21,List16783567[],2,FALSE)))</f>
        <v/>
      </c>
      <c r="BX21" s="231" t="str">
        <f>IF(AA21="---","",IF(AA21="","",VLOOKUP(AA21,List16783567[],2,FALSE)))</f>
        <v/>
      </c>
      <c r="BY21" s="231" t="str">
        <f>IF(AB21="---","",IF(AB21="","",VLOOKUP(AB21,List16783567[],2,FALSE)))</f>
        <v/>
      </c>
      <c r="BZ21" s="231" t="str">
        <f>IF(AC21="---","",IF(AC21="","",VLOOKUP(AC21,List16783567[],2,FALSE)))</f>
        <v/>
      </c>
      <c r="CA21" s="231" t="str">
        <f>IF(AD21="---","",IF(AD21="","",VLOOKUP(AD21,List16783567[],2,FALSE)))</f>
        <v/>
      </c>
      <c r="CB21" s="231" t="str">
        <f>IF(AE21="---","",IF(AE21="","",VLOOKUP(AE21,List16783567[],2,FALSE)))</f>
        <v/>
      </c>
      <c r="CC21" s="231" t="str">
        <f>IF(AF21="---","",IF(AF21="","",VLOOKUP(AF21,List16783567[],2,FALSE)))</f>
        <v/>
      </c>
      <c r="CD21" s="231" t="str">
        <f>IF(AG21="---","",IF(AG21="","",VLOOKUP(AG21,List16783567[],2,FALSE)))</f>
        <v/>
      </c>
      <c r="CE21" s="231" t="str">
        <f>IF(AH21="---","",IF(AH21="","",VLOOKUP(AH21,List16783567[],2,FALSE)))</f>
        <v/>
      </c>
      <c r="CF21" s="252" t="s">
        <v>140</v>
      </c>
      <c r="CG21" s="231" t="str">
        <f t="shared" si="7"/>
        <v>NA</v>
      </c>
      <c r="CH21" s="231" t="str">
        <f t="shared" si="5"/>
        <v>NA</v>
      </c>
      <c r="CI21" s="231" t="str">
        <f t="shared" si="5"/>
        <v>NA</v>
      </c>
      <c r="CJ21" s="231" t="str">
        <f t="shared" si="5"/>
        <v>NA</v>
      </c>
      <c r="CK21" s="231" t="str">
        <f t="shared" si="5"/>
        <v>NA</v>
      </c>
      <c r="CL21" s="231" t="str">
        <f t="shared" si="5"/>
        <v>NA</v>
      </c>
      <c r="CM21" s="231" t="str">
        <f t="shared" si="5"/>
        <v>NA</v>
      </c>
      <c r="CN21" s="231" t="str">
        <f t="shared" si="5"/>
        <v>NA</v>
      </c>
      <c r="CO21" s="231" t="str">
        <f t="shared" si="5"/>
        <v>NA</v>
      </c>
      <c r="CP21" s="231" t="str">
        <f t="shared" si="5"/>
        <v>NA</v>
      </c>
      <c r="CQ21" s="252" t="s">
        <v>140</v>
      </c>
      <c r="CR21" s="231" t="str">
        <f t="shared" si="8"/>
        <v>NA</v>
      </c>
      <c r="CS21" s="231" t="str">
        <f t="shared" si="9"/>
        <v>NA</v>
      </c>
      <c r="CT21" s="231" t="str">
        <f t="shared" si="9"/>
        <v>NA</v>
      </c>
      <c r="CU21" s="231" t="str">
        <f t="shared" si="9"/>
        <v>NA</v>
      </c>
      <c r="CV21" s="231" t="str">
        <f t="shared" si="9"/>
        <v>NA</v>
      </c>
      <c r="CW21" s="231" t="str">
        <f t="shared" si="9"/>
        <v>NA</v>
      </c>
      <c r="CX21" s="231" t="str">
        <f t="shared" si="9"/>
        <v>NA</v>
      </c>
      <c r="CY21" s="231" t="str">
        <f t="shared" si="9"/>
        <v>NA</v>
      </c>
      <c r="CZ21" s="231" t="str">
        <f t="shared" si="9"/>
        <v>NA</v>
      </c>
      <c r="DA21" s="231" t="str">
        <f t="shared" si="9"/>
        <v>NA</v>
      </c>
    </row>
    <row r="22" spans="2:105" s="8" customFormat="1" ht="13.9" customHeight="1" thickBot="1">
      <c r="B22" s="386"/>
      <c r="C22" s="400"/>
      <c r="D22" s="401"/>
      <c r="E22" s="218" t="s">
        <v>148</v>
      </c>
      <c r="F22" s="218"/>
      <c r="G22" s="219"/>
      <c r="H22" s="25" t="s">
        <v>109</v>
      </c>
      <c r="I22" s="25" t="s">
        <v>109</v>
      </c>
      <c r="J22" s="25" t="s">
        <v>109</v>
      </c>
      <c r="K22" s="25" t="s">
        <v>109</v>
      </c>
      <c r="L22" s="25" t="s">
        <v>109</v>
      </c>
      <c r="M22" s="25" t="s">
        <v>109</v>
      </c>
      <c r="N22" s="25" t="s">
        <v>109</v>
      </c>
      <c r="O22" s="25" t="s">
        <v>109</v>
      </c>
      <c r="P22" s="25" t="s">
        <v>109</v>
      </c>
      <c r="Q22" s="25" t="s">
        <v>109</v>
      </c>
      <c r="R22" s="202" t="s">
        <v>109</v>
      </c>
      <c r="S22" s="1"/>
      <c r="T22" s="1"/>
      <c r="U22" s="1"/>
      <c r="V22" s="1"/>
      <c r="W22" s="1"/>
      <c r="X22" s="1"/>
      <c r="Y22" s="25" t="s">
        <v>109</v>
      </c>
      <c r="Z22" s="25" t="s">
        <v>109</v>
      </c>
      <c r="AA22" s="25" t="s">
        <v>109</v>
      </c>
      <c r="AB22" s="25" t="s">
        <v>109</v>
      </c>
      <c r="AC22" s="202" t="s">
        <v>109</v>
      </c>
      <c r="AD22" s="25" t="s">
        <v>109</v>
      </c>
      <c r="AE22" s="25" t="s">
        <v>109</v>
      </c>
      <c r="AF22" s="25" t="s">
        <v>109</v>
      </c>
      <c r="AG22" s="25" t="s">
        <v>109</v>
      </c>
      <c r="AH22" s="32" t="s">
        <v>109</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31" t="s">
        <v>142</v>
      </c>
      <c r="AX22" s="231" t="str">
        <f t="shared" si="1"/>
        <v>---</v>
      </c>
      <c r="AY22" s="231" t="e">
        <f>VALUE(IF(AX22="---","",VLOOKUP(AX22,List16783567[],2,FALSE)))</f>
        <v>#VALUE!</v>
      </c>
      <c r="AZ22" s="231" t="str">
        <f t="shared" si="2"/>
        <v>---</v>
      </c>
      <c r="BA22" s="231" t="e">
        <f>VALUE(IF(AZ22="---","",VLOOKUP(AZ22,List16783567[],2,FALSE)))</f>
        <v>#VALUE!</v>
      </c>
      <c r="BB22" s="231" t="str">
        <f t="shared" si="3"/>
        <v>---</v>
      </c>
      <c r="BC22" s="231" t="str">
        <f t="shared" si="4"/>
        <v>---</v>
      </c>
      <c r="BD22" s="1"/>
      <c r="BE22" s="1"/>
      <c r="BF22" s="1"/>
      <c r="BG22" s="1"/>
      <c r="BH22" s="1"/>
      <c r="BI22" s="231" t="s">
        <v>142</v>
      </c>
      <c r="BJ22" s="231" t="str">
        <f>IF(H22="---","",IF(H22="","",(VLOOKUP(H22,List16783567[],2,FALSE))))</f>
        <v/>
      </c>
      <c r="BK22" s="231" t="str">
        <f>IF(I22="---","",IF(I22="","",(VLOOKUP(I22,List16783567[],2,FALSE))))</f>
        <v/>
      </c>
      <c r="BL22" s="231" t="str">
        <f>IF(J22="---","",IF(J22="","",(VLOOKUP(J22,List16783567[],2,FALSE))))</f>
        <v/>
      </c>
      <c r="BM22" s="231" t="str">
        <f>IF(K22="---","",IF(K22="","",(VLOOKUP(K22,List16783567[],2,FALSE))))</f>
        <v/>
      </c>
      <c r="BN22" s="231" t="str">
        <f>IF(L22="---","",IF(L22="","",(VLOOKUP(L22,List16783567[],2,FALSE))))</f>
        <v/>
      </c>
      <c r="BO22" s="231" t="str">
        <f>IF(M22="---","",IF(M22="","",(VLOOKUP(M22,List16783567[],2,FALSE))))</f>
        <v/>
      </c>
      <c r="BP22" s="231" t="str">
        <f>IF(N22="---","",IF(N22="","",(VLOOKUP(N22,List16783567[],2,FALSE))))</f>
        <v/>
      </c>
      <c r="BQ22" s="231" t="str">
        <f>IF(O22="---","",IF(O22="","",(VLOOKUP(O22,List16783567[],2,FALSE))))</f>
        <v/>
      </c>
      <c r="BR22" s="231" t="str">
        <f>IF(P22="---","",IF(P22="","",(VLOOKUP(P22,List16783567[],2,FALSE))))</f>
        <v/>
      </c>
      <c r="BS22" s="231" t="str">
        <f>IF(Q22="---","",IF(Q22="","",(VLOOKUP(Q22,List16783567[],2,FALSE))))</f>
        <v/>
      </c>
      <c r="BT22" s="231" t="str">
        <f>IF(R22="---","",IF(R22="","",(VLOOKUP(R22,List16783567[],2,FALSE))))</f>
        <v/>
      </c>
      <c r="BU22" s="252" t="s">
        <v>142</v>
      </c>
      <c r="BV22" s="231" t="str">
        <f>IF(Y22="---","",IF(Y22="","",VLOOKUP(Y22,List16783567[],2,FALSE)))</f>
        <v/>
      </c>
      <c r="BW22" s="231" t="str">
        <f>IF(Z22="---","",IF(Z22="","",VLOOKUP(Z22,List16783567[],2,FALSE)))</f>
        <v/>
      </c>
      <c r="BX22" s="231" t="str">
        <f>IF(AA22="---","",IF(AA22="","",VLOOKUP(AA22,List16783567[],2,FALSE)))</f>
        <v/>
      </c>
      <c r="BY22" s="231" t="str">
        <f>IF(AB22="---","",IF(AB22="","",VLOOKUP(AB22,List16783567[],2,FALSE)))</f>
        <v/>
      </c>
      <c r="BZ22" s="231" t="str">
        <f>IF(AC22="---","",IF(AC22="","",VLOOKUP(AC22,List16783567[],2,FALSE)))</f>
        <v/>
      </c>
      <c r="CA22" s="231" t="str">
        <f>IF(AD22="---","",IF(AD22="","",VLOOKUP(AD22,List16783567[],2,FALSE)))</f>
        <v/>
      </c>
      <c r="CB22" s="231" t="str">
        <f>IF(AE22="---","",IF(AE22="","",VLOOKUP(AE22,List16783567[],2,FALSE)))</f>
        <v/>
      </c>
      <c r="CC22" s="231" t="str">
        <f>IF(AF22="---","",IF(AF22="","",VLOOKUP(AF22,List16783567[],2,FALSE)))</f>
        <v/>
      </c>
      <c r="CD22" s="231" t="str">
        <f>IF(AG22="---","",IF(AG22="","",VLOOKUP(AG22,List16783567[],2,FALSE)))</f>
        <v/>
      </c>
      <c r="CE22" s="231" t="str">
        <f>IF(AH22="---","",IF(AH22="","",VLOOKUP(AH22,List16783567[],2,FALSE)))</f>
        <v/>
      </c>
      <c r="CF22" s="252" t="s">
        <v>142</v>
      </c>
      <c r="CG22" s="231" t="str">
        <f t="shared" si="7"/>
        <v>NA</v>
      </c>
      <c r="CH22" s="231" t="str">
        <f t="shared" si="5"/>
        <v>NA</v>
      </c>
      <c r="CI22" s="231" t="str">
        <f t="shared" si="5"/>
        <v>NA</v>
      </c>
      <c r="CJ22" s="231" t="str">
        <f t="shared" si="5"/>
        <v>NA</v>
      </c>
      <c r="CK22" s="231" t="str">
        <f t="shared" si="5"/>
        <v>NA</v>
      </c>
      <c r="CL22" s="231" t="str">
        <f t="shared" si="5"/>
        <v>NA</v>
      </c>
      <c r="CM22" s="231" t="str">
        <f t="shared" si="5"/>
        <v>NA</v>
      </c>
      <c r="CN22" s="231" t="str">
        <f t="shared" si="5"/>
        <v>NA</v>
      </c>
      <c r="CO22" s="231" t="str">
        <f t="shared" si="5"/>
        <v>NA</v>
      </c>
      <c r="CP22" s="231" t="str">
        <f t="shared" si="5"/>
        <v>NA</v>
      </c>
      <c r="CQ22" s="252" t="s">
        <v>142</v>
      </c>
      <c r="CR22" s="231" t="str">
        <f t="shared" si="8"/>
        <v>NA</v>
      </c>
      <c r="CS22" s="231" t="str">
        <f t="shared" si="9"/>
        <v>NA</v>
      </c>
      <c r="CT22" s="231" t="str">
        <f t="shared" si="9"/>
        <v>NA</v>
      </c>
      <c r="CU22" s="231" t="str">
        <f t="shared" si="9"/>
        <v>NA</v>
      </c>
      <c r="CV22" s="231" t="str">
        <f t="shared" si="9"/>
        <v>NA</v>
      </c>
      <c r="CW22" s="231" t="str">
        <f t="shared" si="9"/>
        <v>NA</v>
      </c>
      <c r="CX22" s="231" t="str">
        <f t="shared" si="9"/>
        <v>NA</v>
      </c>
      <c r="CY22" s="231" t="str">
        <f t="shared" si="9"/>
        <v>NA</v>
      </c>
      <c r="CZ22" s="231" t="str">
        <f t="shared" si="9"/>
        <v>NA</v>
      </c>
      <c r="DA22" s="231" t="str">
        <f t="shared" si="9"/>
        <v>NA</v>
      </c>
    </row>
    <row r="23" spans="2:105" s="8" customFormat="1" ht="13.9" customHeight="1" thickBot="1">
      <c r="B23" s="387"/>
      <c r="C23" s="402"/>
      <c r="D23" s="403"/>
      <c r="E23" s="218" t="s">
        <v>150</v>
      </c>
      <c r="F23" s="218"/>
      <c r="G23" s="219"/>
      <c r="H23" s="25" t="s">
        <v>109</v>
      </c>
      <c r="I23" s="25" t="s">
        <v>109</v>
      </c>
      <c r="J23" s="25" t="s">
        <v>109</v>
      </c>
      <c r="K23" s="25" t="s">
        <v>109</v>
      </c>
      <c r="L23" s="25" t="s">
        <v>109</v>
      </c>
      <c r="M23" s="25" t="s">
        <v>109</v>
      </c>
      <c r="N23" s="25" t="s">
        <v>109</v>
      </c>
      <c r="O23" s="25" t="s">
        <v>109</v>
      </c>
      <c r="P23" s="25" t="s">
        <v>109</v>
      </c>
      <c r="Q23" s="25" t="s">
        <v>109</v>
      </c>
      <c r="R23" s="202" t="s">
        <v>109</v>
      </c>
      <c r="S23" s="1"/>
      <c r="T23" s="1"/>
      <c r="U23" s="1"/>
      <c r="V23" s="1"/>
      <c r="W23" s="1"/>
      <c r="X23" s="1"/>
      <c r="Y23" s="25" t="s">
        <v>109</v>
      </c>
      <c r="Z23" s="25" t="s">
        <v>109</v>
      </c>
      <c r="AA23" s="25" t="s">
        <v>109</v>
      </c>
      <c r="AB23" s="25" t="s">
        <v>109</v>
      </c>
      <c r="AC23" s="202" t="s">
        <v>109</v>
      </c>
      <c r="AD23" s="25" t="s">
        <v>109</v>
      </c>
      <c r="AE23" s="25" t="s">
        <v>109</v>
      </c>
      <c r="AF23" s="25" t="s">
        <v>109</v>
      </c>
      <c r="AG23" s="25" t="s">
        <v>109</v>
      </c>
      <c r="AH23" s="32" t="s">
        <v>109</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31" t="s">
        <v>144</v>
      </c>
      <c r="AX23" s="231" t="str">
        <f t="shared" si="1"/>
        <v>---</v>
      </c>
      <c r="AY23" s="231" t="e">
        <f>VALUE(IF(AX23="---","",VLOOKUP(AX23,List16783567[],2,FALSE)))</f>
        <v>#VALUE!</v>
      </c>
      <c r="AZ23" s="231" t="str">
        <f t="shared" si="2"/>
        <v>---</v>
      </c>
      <c r="BA23" s="231" t="e">
        <f>VALUE(IF(AZ23="---","",VLOOKUP(AZ23,List16783567[],2,FALSE)))</f>
        <v>#VALUE!</v>
      </c>
      <c r="BB23" s="231" t="str">
        <f t="shared" si="3"/>
        <v>---</v>
      </c>
      <c r="BC23" s="231" t="str">
        <f t="shared" si="4"/>
        <v>---</v>
      </c>
      <c r="BD23" s="1"/>
      <c r="BE23" s="1"/>
      <c r="BF23" s="1"/>
      <c r="BG23" s="1"/>
      <c r="BH23" s="1"/>
      <c r="BI23" s="231" t="s">
        <v>144</v>
      </c>
      <c r="BJ23" s="231" t="str">
        <f>IF(H23="---","",IF(H23="","",(VLOOKUP(H23,List16783567[],2,FALSE))))</f>
        <v/>
      </c>
      <c r="BK23" s="231" t="str">
        <f>IF(I23="---","",IF(I23="","",(VLOOKUP(I23,List16783567[],2,FALSE))))</f>
        <v/>
      </c>
      <c r="BL23" s="231" t="str">
        <f>IF(J23="---","",IF(J23="","",(VLOOKUP(J23,List16783567[],2,FALSE))))</f>
        <v/>
      </c>
      <c r="BM23" s="231" t="str">
        <f>IF(K23="---","",IF(K23="","",(VLOOKUP(K23,List16783567[],2,FALSE))))</f>
        <v/>
      </c>
      <c r="BN23" s="231" t="str">
        <f>IF(L23="---","",IF(L23="","",(VLOOKUP(L23,List16783567[],2,FALSE))))</f>
        <v/>
      </c>
      <c r="BO23" s="231" t="str">
        <f>IF(M23="---","",IF(M23="","",(VLOOKUP(M23,List16783567[],2,FALSE))))</f>
        <v/>
      </c>
      <c r="BP23" s="231" t="str">
        <f>IF(N23="---","",IF(N23="","",(VLOOKUP(N23,List16783567[],2,FALSE))))</f>
        <v/>
      </c>
      <c r="BQ23" s="231" t="str">
        <f>IF(O23="---","",IF(O23="","",(VLOOKUP(O23,List16783567[],2,FALSE))))</f>
        <v/>
      </c>
      <c r="BR23" s="231" t="str">
        <f>IF(P23="---","",IF(P23="","",(VLOOKUP(P23,List16783567[],2,FALSE))))</f>
        <v/>
      </c>
      <c r="BS23" s="231" t="str">
        <f>IF(Q23="---","",IF(Q23="","",(VLOOKUP(Q23,List16783567[],2,FALSE))))</f>
        <v/>
      </c>
      <c r="BT23" s="231" t="str">
        <f>IF(R23="---","",IF(R23="","",(VLOOKUP(R23,List16783567[],2,FALSE))))</f>
        <v/>
      </c>
      <c r="BU23" s="252" t="s">
        <v>144</v>
      </c>
      <c r="BV23" s="231" t="str">
        <f>IF(Y23="---","",IF(Y23="","",VLOOKUP(Y23,List16783567[],2,FALSE)))</f>
        <v/>
      </c>
      <c r="BW23" s="231" t="str">
        <f>IF(Z23="---","",IF(Z23="","",VLOOKUP(Z23,List16783567[],2,FALSE)))</f>
        <v/>
      </c>
      <c r="BX23" s="231" t="str">
        <f>IF(AA23="---","",IF(AA23="","",VLOOKUP(AA23,List16783567[],2,FALSE)))</f>
        <v/>
      </c>
      <c r="BY23" s="231" t="str">
        <f>IF(AB23="---","",IF(AB23="","",VLOOKUP(AB23,List16783567[],2,FALSE)))</f>
        <v/>
      </c>
      <c r="BZ23" s="231" t="str">
        <f>IF(AC23="---","",IF(AC23="","",VLOOKUP(AC23,List16783567[],2,FALSE)))</f>
        <v/>
      </c>
      <c r="CA23" s="231" t="str">
        <f>IF(AD23="---","",IF(AD23="","",VLOOKUP(AD23,List16783567[],2,FALSE)))</f>
        <v/>
      </c>
      <c r="CB23" s="231" t="str">
        <f>IF(AE23="---","",IF(AE23="","",VLOOKUP(AE23,List16783567[],2,FALSE)))</f>
        <v/>
      </c>
      <c r="CC23" s="231" t="str">
        <f>IF(AF23="---","",IF(AF23="","",VLOOKUP(AF23,List16783567[],2,FALSE)))</f>
        <v/>
      </c>
      <c r="CD23" s="231" t="str">
        <f>IF(AG23="---","",IF(AG23="","",VLOOKUP(AG23,List16783567[],2,FALSE)))</f>
        <v/>
      </c>
      <c r="CE23" s="231" t="str">
        <f>IF(AH23="---","",IF(AH23="","",VLOOKUP(AH23,List16783567[],2,FALSE)))</f>
        <v/>
      </c>
      <c r="CF23" s="252" t="s">
        <v>144</v>
      </c>
      <c r="CG23" s="231" t="str">
        <f t="shared" si="7"/>
        <v>NA</v>
      </c>
      <c r="CH23" s="231" t="str">
        <f t="shared" si="5"/>
        <v>NA</v>
      </c>
      <c r="CI23" s="231" t="str">
        <f t="shared" si="5"/>
        <v>NA</v>
      </c>
      <c r="CJ23" s="231" t="str">
        <f t="shared" si="5"/>
        <v>NA</v>
      </c>
      <c r="CK23" s="231" t="str">
        <f t="shared" si="5"/>
        <v>NA</v>
      </c>
      <c r="CL23" s="231" t="str">
        <f t="shared" si="5"/>
        <v>NA</v>
      </c>
      <c r="CM23" s="231" t="str">
        <f t="shared" si="5"/>
        <v>NA</v>
      </c>
      <c r="CN23" s="231" t="str">
        <f t="shared" si="5"/>
        <v>NA</v>
      </c>
      <c r="CO23" s="231" t="str">
        <f t="shared" si="5"/>
        <v>NA</v>
      </c>
      <c r="CP23" s="231" t="str">
        <f t="shared" si="5"/>
        <v>NA</v>
      </c>
      <c r="CQ23" s="252" t="s">
        <v>144</v>
      </c>
      <c r="CR23" s="231" t="str">
        <f t="shared" si="8"/>
        <v>NA</v>
      </c>
      <c r="CS23" s="231" t="str">
        <f t="shared" si="9"/>
        <v>NA</v>
      </c>
      <c r="CT23" s="231" t="str">
        <f t="shared" si="9"/>
        <v>NA</v>
      </c>
      <c r="CU23" s="231" t="str">
        <f t="shared" si="9"/>
        <v>NA</v>
      </c>
      <c r="CV23" s="231" t="str">
        <f t="shared" si="9"/>
        <v>NA</v>
      </c>
      <c r="CW23" s="231" t="str">
        <f t="shared" si="9"/>
        <v>NA</v>
      </c>
      <c r="CX23" s="231" t="str">
        <f t="shared" si="9"/>
        <v>NA</v>
      </c>
      <c r="CY23" s="231" t="str">
        <f t="shared" si="9"/>
        <v>NA</v>
      </c>
      <c r="CZ23" s="231" t="str">
        <f t="shared" si="9"/>
        <v>NA</v>
      </c>
      <c r="DA23" s="231" t="str">
        <f t="shared" si="9"/>
        <v>NA</v>
      </c>
    </row>
    <row r="24" spans="2:105" s="8" customFormat="1" ht="13.9" customHeight="1" thickBot="1">
      <c r="B24" s="385">
        <v>3</v>
      </c>
      <c r="C24" s="404" t="s">
        <v>152</v>
      </c>
      <c r="D24" s="405"/>
      <c r="E24" s="218" t="s">
        <v>153</v>
      </c>
      <c r="F24" s="218"/>
      <c r="G24" s="219"/>
      <c r="H24" s="25" t="s">
        <v>109</v>
      </c>
      <c r="I24" s="25" t="s">
        <v>109</v>
      </c>
      <c r="J24" s="25" t="s">
        <v>109</v>
      </c>
      <c r="K24" s="25" t="s">
        <v>109</v>
      </c>
      <c r="L24" s="25" t="s">
        <v>109</v>
      </c>
      <c r="M24" s="25" t="s">
        <v>109</v>
      </c>
      <c r="N24" s="25" t="s">
        <v>109</v>
      </c>
      <c r="O24" s="25" t="s">
        <v>109</v>
      </c>
      <c r="P24" s="25" t="s">
        <v>109</v>
      </c>
      <c r="Q24" s="25" t="s">
        <v>109</v>
      </c>
      <c r="R24" s="202" t="s">
        <v>109</v>
      </c>
      <c r="S24" s="1"/>
      <c r="T24" s="1"/>
      <c r="U24" s="1"/>
      <c r="V24" s="1"/>
      <c r="W24" s="1"/>
      <c r="X24" s="1"/>
      <c r="Y24" s="25" t="s">
        <v>109</v>
      </c>
      <c r="Z24" s="25" t="s">
        <v>109</v>
      </c>
      <c r="AA24" s="25" t="s">
        <v>109</v>
      </c>
      <c r="AB24" s="25" t="s">
        <v>109</v>
      </c>
      <c r="AC24" s="202" t="s">
        <v>109</v>
      </c>
      <c r="AD24" s="25" t="s">
        <v>109</v>
      </c>
      <c r="AE24" s="25" t="s">
        <v>109</v>
      </c>
      <c r="AF24" s="25" t="s">
        <v>109</v>
      </c>
      <c r="AG24" s="25" t="s">
        <v>109</v>
      </c>
      <c r="AH24" s="32" t="s">
        <v>109</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32" t="s">
        <v>154</v>
      </c>
      <c r="AX24" s="232" t="str">
        <f t="shared" si="1"/>
        <v>---</v>
      </c>
      <c r="AY24" s="232" t="e">
        <f>VALUE(IF(AX24="---","",VLOOKUP(AX24,List16783567[],2,FALSE)))</f>
        <v>#VALUE!</v>
      </c>
      <c r="AZ24" s="232" t="str">
        <f t="shared" si="2"/>
        <v>---</v>
      </c>
      <c r="BA24" s="232" t="e">
        <f>VALUE(IF(AZ24="---","",VLOOKUP(AZ24,List16783567[],2,FALSE)))</f>
        <v>#VALUE!</v>
      </c>
      <c r="BB24" s="232" t="str">
        <f t="shared" si="3"/>
        <v>---</v>
      </c>
      <c r="BC24" s="232" t="str">
        <f t="shared" si="4"/>
        <v>---</v>
      </c>
      <c r="BD24" s="1"/>
      <c r="BE24" s="1"/>
      <c r="BF24" s="1"/>
      <c r="BG24" s="1"/>
      <c r="BH24" s="1"/>
      <c r="BI24" s="232" t="s">
        <v>154</v>
      </c>
      <c r="BJ24" s="232" t="str">
        <f>IF(H24="---","",IF(H24="","",(VLOOKUP(H24,List16783567[],2,FALSE))))</f>
        <v/>
      </c>
      <c r="BK24" s="232" t="str">
        <f>IF(I24="---","",IF(I24="","",(VLOOKUP(I24,List16783567[],2,FALSE))))</f>
        <v/>
      </c>
      <c r="BL24" s="232" t="str">
        <f>IF(J24="---","",IF(J24="","",(VLOOKUP(J24,List16783567[],2,FALSE))))</f>
        <v/>
      </c>
      <c r="BM24" s="232" t="str">
        <f>IF(K24="---","",IF(K24="","",(VLOOKUP(K24,List16783567[],2,FALSE))))</f>
        <v/>
      </c>
      <c r="BN24" s="232" t="str">
        <f>IF(L24="---","",IF(L24="","",(VLOOKUP(L24,List16783567[],2,FALSE))))</f>
        <v/>
      </c>
      <c r="BO24" s="232" t="str">
        <f>IF(M24="---","",IF(M24="","",(VLOOKUP(M24,List16783567[],2,FALSE))))</f>
        <v/>
      </c>
      <c r="BP24" s="232" t="str">
        <f>IF(N24="---","",IF(N24="","",(VLOOKUP(N24,List16783567[],2,FALSE))))</f>
        <v/>
      </c>
      <c r="BQ24" s="232" t="str">
        <f>IF(O24="---","",IF(O24="","",(VLOOKUP(O24,List16783567[],2,FALSE))))</f>
        <v/>
      </c>
      <c r="BR24" s="232" t="str">
        <f>IF(P24="---","",IF(P24="","",(VLOOKUP(P24,List16783567[],2,FALSE))))</f>
        <v/>
      </c>
      <c r="BS24" s="232" t="str">
        <f>IF(Q24="---","",IF(Q24="","",(VLOOKUP(Q24,List16783567[],2,FALSE))))</f>
        <v/>
      </c>
      <c r="BT24" s="232" t="str">
        <f>IF(R24="---","",IF(R24="","",(VLOOKUP(R24,List16783567[],2,FALSE))))</f>
        <v/>
      </c>
      <c r="BU24" s="252" t="s">
        <v>154</v>
      </c>
      <c r="BV24" s="232" t="str">
        <f>IF(Y24="---","",IF(Y24="","",VLOOKUP(Y24,List16783567[],2,FALSE)))</f>
        <v/>
      </c>
      <c r="BW24" s="232" t="str">
        <f>IF(Z24="---","",IF(Z24="","",VLOOKUP(Z24,List16783567[],2,FALSE)))</f>
        <v/>
      </c>
      <c r="BX24" s="232" t="str">
        <f>IF(AA24="---","",IF(AA24="","",VLOOKUP(AA24,List16783567[],2,FALSE)))</f>
        <v/>
      </c>
      <c r="BY24" s="232" t="str">
        <f>IF(AB24="---","",IF(AB24="","",VLOOKUP(AB24,List16783567[],2,FALSE)))</f>
        <v/>
      </c>
      <c r="BZ24" s="232" t="str">
        <f>IF(AC24="---","",IF(AC24="","",VLOOKUP(AC24,List16783567[],2,FALSE)))</f>
        <v/>
      </c>
      <c r="CA24" s="232" t="str">
        <f>IF(AD24="---","",IF(AD24="","",VLOOKUP(AD24,List16783567[],2,FALSE)))</f>
        <v/>
      </c>
      <c r="CB24" s="232" t="str">
        <f>IF(AE24="---","",IF(AE24="","",VLOOKUP(AE24,List16783567[],2,FALSE)))</f>
        <v/>
      </c>
      <c r="CC24" s="232" t="str">
        <f>IF(AF24="---","",IF(AF24="","",VLOOKUP(AF24,List16783567[],2,FALSE)))</f>
        <v/>
      </c>
      <c r="CD24" s="232" t="str">
        <f>IF(AG24="---","",IF(AG24="","",VLOOKUP(AG24,List16783567[],2,FALSE)))</f>
        <v/>
      </c>
      <c r="CE24" s="232" t="str">
        <f>IF(AH24="---","",IF(AH24="","",VLOOKUP(AH24,List16783567[],2,FALSE)))</f>
        <v/>
      </c>
      <c r="CF24" s="252" t="s">
        <v>154</v>
      </c>
      <c r="CG24" s="232" t="str">
        <f t="shared" si="7"/>
        <v>NA</v>
      </c>
      <c r="CH24" s="232" t="str">
        <f t="shared" si="5"/>
        <v>NA</v>
      </c>
      <c r="CI24" s="232" t="str">
        <f t="shared" si="5"/>
        <v>NA</v>
      </c>
      <c r="CJ24" s="232" t="str">
        <f t="shared" si="5"/>
        <v>NA</v>
      </c>
      <c r="CK24" s="232" t="str">
        <f t="shared" si="5"/>
        <v>NA</v>
      </c>
      <c r="CL24" s="232" t="str">
        <f t="shared" si="5"/>
        <v>NA</v>
      </c>
      <c r="CM24" s="232" t="str">
        <f t="shared" si="5"/>
        <v>NA</v>
      </c>
      <c r="CN24" s="232" t="str">
        <f t="shared" si="5"/>
        <v>NA</v>
      </c>
      <c r="CO24" s="232" t="str">
        <f t="shared" si="5"/>
        <v>NA</v>
      </c>
      <c r="CP24" s="232" t="str">
        <f t="shared" si="5"/>
        <v>NA</v>
      </c>
      <c r="CQ24" s="252" t="s">
        <v>154</v>
      </c>
      <c r="CR24" s="232" t="str">
        <f t="shared" si="8"/>
        <v>NA</v>
      </c>
      <c r="CS24" s="232" t="str">
        <f t="shared" si="9"/>
        <v>NA</v>
      </c>
      <c r="CT24" s="232" t="str">
        <f t="shared" si="9"/>
        <v>NA</v>
      </c>
      <c r="CU24" s="232" t="str">
        <f t="shared" si="9"/>
        <v>NA</v>
      </c>
      <c r="CV24" s="232" t="str">
        <f t="shared" si="9"/>
        <v>NA</v>
      </c>
      <c r="CW24" s="232" t="str">
        <f t="shared" si="9"/>
        <v>NA</v>
      </c>
      <c r="CX24" s="232" t="str">
        <f t="shared" si="9"/>
        <v>NA</v>
      </c>
      <c r="CY24" s="232" t="str">
        <f t="shared" si="9"/>
        <v>NA</v>
      </c>
      <c r="CZ24" s="232" t="str">
        <f t="shared" si="9"/>
        <v>NA</v>
      </c>
      <c r="DA24" s="232" t="str">
        <f t="shared" si="9"/>
        <v>NA</v>
      </c>
    </row>
    <row r="25" spans="2:105" s="8" customFormat="1" ht="13.9" customHeight="1" thickBot="1">
      <c r="B25" s="386"/>
      <c r="C25" s="406"/>
      <c r="D25" s="407"/>
      <c r="E25" s="218" t="s">
        <v>155</v>
      </c>
      <c r="F25" s="218"/>
      <c r="G25" s="219"/>
      <c r="H25" s="25" t="s">
        <v>109</v>
      </c>
      <c r="I25" s="25" t="s">
        <v>109</v>
      </c>
      <c r="J25" s="25" t="s">
        <v>109</v>
      </c>
      <c r="K25" s="25" t="s">
        <v>109</v>
      </c>
      <c r="L25" s="25" t="s">
        <v>109</v>
      </c>
      <c r="M25" s="25" t="s">
        <v>109</v>
      </c>
      <c r="N25" s="25" t="s">
        <v>109</v>
      </c>
      <c r="O25" s="25" t="s">
        <v>109</v>
      </c>
      <c r="P25" s="25" t="s">
        <v>109</v>
      </c>
      <c r="Q25" s="25" t="s">
        <v>109</v>
      </c>
      <c r="R25" s="202" t="s">
        <v>109</v>
      </c>
      <c r="S25" s="1"/>
      <c r="T25" s="1"/>
      <c r="U25" s="1"/>
      <c r="V25" s="1"/>
      <c r="W25" s="1"/>
      <c r="X25" s="1"/>
      <c r="Y25" s="25" t="s">
        <v>109</v>
      </c>
      <c r="Z25" s="25" t="s">
        <v>109</v>
      </c>
      <c r="AA25" s="25" t="s">
        <v>109</v>
      </c>
      <c r="AB25" s="25" t="s">
        <v>109</v>
      </c>
      <c r="AC25" s="202" t="s">
        <v>109</v>
      </c>
      <c r="AD25" s="25" t="s">
        <v>109</v>
      </c>
      <c r="AE25" s="25" t="s">
        <v>109</v>
      </c>
      <c r="AF25" s="25" t="s">
        <v>109</v>
      </c>
      <c r="AG25" s="25" t="s">
        <v>109</v>
      </c>
      <c r="AH25" s="32" t="s">
        <v>109</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32" t="s">
        <v>156</v>
      </c>
      <c r="AX25" s="232" t="str">
        <f t="shared" si="1"/>
        <v>---</v>
      </c>
      <c r="AY25" s="232" t="e">
        <f>VALUE(IF(AX25="---","",VLOOKUP(AX25,List16783567[],2,FALSE)))</f>
        <v>#VALUE!</v>
      </c>
      <c r="AZ25" s="232" t="str">
        <f t="shared" si="2"/>
        <v>---</v>
      </c>
      <c r="BA25" s="232" t="e">
        <f>VALUE(IF(AZ25="---","",VLOOKUP(AZ25,List16783567[],2,FALSE)))</f>
        <v>#VALUE!</v>
      </c>
      <c r="BB25" s="232" t="str">
        <f t="shared" si="3"/>
        <v>---</v>
      </c>
      <c r="BC25" s="232" t="str">
        <f t="shared" si="4"/>
        <v>---</v>
      </c>
      <c r="BD25" s="1"/>
      <c r="BE25" s="1"/>
      <c r="BF25" s="1"/>
      <c r="BG25" s="1"/>
      <c r="BH25" s="1"/>
      <c r="BI25" s="232" t="s">
        <v>156</v>
      </c>
      <c r="BJ25" s="232" t="str">
        <f>IF(H25="---","",IF(H25="","",(VLOOKUP(H25,List16783567[],2,FALSE))))</f>
        <v/>
      </c>
      <c r="BK25" s="232" t="str">
        <f>IF(I25="---","",IF(I25="","",(VLOOKUP(I25,List16783567[],2,FALSE))))</f>
        <v/>
      </c>
      <c r="BL25" s="232" t="str">
        <f>IF(J25="---","",IF(J25="","",(VLOOKUP(J25,List16783567[],2,FALSE))))</f>
        <v/>
      </c>
      <c r="BM25" s="232" t="str">
        <f>IF(K25="---","",IF(K25="","",(VLOOKUP(K25,List16783567[],2,FALSE))))</f>
        <v/>
      </c>
      <c r="BN25" s="232" t="str">
        <f>IF(L25="---","",IF(L25="","",(VLOOKUP(L25,List16783567[],2,FALSE))))</f>
        <v/>
      </c>
      <c r="BO25" s="232" t="str">
        <f>IF(M25="---","",IF(M25="","",(VLOOKUP(M25,List16783567[],2,FALSE))))</f>
        <v/>
      </c>
      <c r="BP25" s="232" t="str">
        <f>IF(N25="---","",IF(N25="","",(VLOOKUP(N25,List16783567[],2,FALSE))))</f>
        <v/>
      </c>
      <c r="BQ25" s="232" t="str">
        <f>IF(O25="---","",IF(O25="","",(VLOOKUP(O25,List16783567[],2,FALSE))))</f>
        <v/>
      </c>
      <c r="BR25" s="232" t="str">
        <f>IF(P25="---","",IF(P25="","",(VLOOKUP(P25,List16783567[],2,FALSE))))</f>
        <v/>
      </c>
      <c r="BS25" s="232" t="str">
        <f>IF(Q25="---","",IF(Q25="","",(VLOOKUP(Q25,List16783567[],2,FALSE))))</f>
        <v/>
      </c>
      <c r="BT25" s="232" t="str">
        <f>IF(R25="---","",IF(R25="","",(VLOOKUP(R25,List16783567[],2,FALSE))))</f>
        <v/>
      </c>
      <c r="BU25" s="252" t="s">
        <v>156</v>
      </c>
      <c r="BV25" s="232" t="str">
        <f>IF(Y25="---","",IF(Y25="","",VLOOKUP(Y25,List16783567[],2,FALSE)))</f>
        <v/>
      </c>
      <c r="BW25" s="232" t="str">
        <f>IF(Z25="---","",IF(Z25="","",VLOOKUP(Z25,List16783567[],2,FALSE)))</f>
        <v/>
      </c>
      <c r="BX25" s="232" t="str">
        <f>IF(AA25="---","",IF(AA25="","",VLOOKUP(AA25,List16783567[],2,FALSE)))</f>
        <v/>
      </c>
      <c r="BY25" s="232" t="str">
        <f>IF(AB25="---","",IF(AB25="","",VLOOKUP(AB25,List16783567[],2,FALSE)))</f>
        <v/>
      </c>
      <c r="BZ25" s="232" t="str">
        <f>IF(AC25="---","",IF(AC25="","",VLOOKUP(AC25,List16783567[],2,FALSE)))</f>
        <v/>
      </c>
      <c r="CA25" s="232" t="str">
        <f>IF(AD25="---","",IF(AD25="","",VLOOKUP(AD25,List16783567[],2,FALSE)))</f>
        <v/>
      </c>
      <c r="CB25" s="232" t="str">
        <f>IF(AE25="---","",IF(AE25="","",VLOOKUP(AE25,List16783567[],2,FALSE)))</f>
        <v/>
      </c>
      <c r="CC25" s="232" t="str">
        <f>IF(AF25="---","",IF(AF25="","",VLOOKUP(AF25,List16783567[],2,FALSE)))</f>
        <v/>
      </c>
      <c r="CD25" s="232" t="str">
        <f>IF(AG25="---","",IF(AG25="","",VLOOKUP(AG25,List16783567[],2,FALSE)))</f>
        <v/>
      </c>
      <c r="CE25" s="232" t="str">
        <f>IF(AH25="---","",IF(AH25="","",VLOOKUP(AH25,List16783567[],2,FALSE)))</f>
        <v/>
      </c>
      <c r="CF25" s="252" t="s">
        <v>156</v>
      </c>
      <c r="CG25" s="232" t="str">
        <f t="shared" si="7"/>
        <v>NA</v>
      </c>
      <c r="CH25" s="232" t="str">
        <f t="shared" si="5"/>
        <v>NA</v>
      </c>
      <c r="CI25" s="232" t="str">
        <f t="shared" si="5"/>
        <v>NA</v>
      </c>
      <c r="CJ25" s="232" t="str">
        <f t="shared" si="5"/>
        <v>NA</v>
      </c>
      <c r="CK25" s="232" t="str">
        <f t="shared" si="5"/>
        <v>NA</v>
      </c>
      <c r="CL25" s="232" t="str">
        <f t="shared" si="5"/>
        <v>NA</v>
      </c>
      <c r="CM25" s="232" t="str">
        <f t="shared" si="5"/>
        <v>NA</v>
      </c>
      <c r="CN25" s="232" t="str">
        <f t="shared" si="5"/>
        <v>NA</v>
      </c>
      <c r="CO25" s="232" t="str">
        <f t="shared" si="5"/>
        <v>NA</v>
      </c>
      <c r="CP25" s="232" t="str">
        <f t="shared" si="5"/>
        <v>NA</v>
      </c>
      <c r="CQ25" s="252" t="s">
        <v>156</v>
      </c>
      <c r="CR25" s="232" t="str">
        <f t="shared" si="8"/>
        <v>NA</v>
      </c>
      <c r="CS25" s="232" t="str">
        <f t="shared" si="9"/>
        <v>NA</v>
      </c>
      <c r="CT25" s="232" t="str">
        <f t="shared" si="9"/>
        <v>NA</v>
      </c>
      <c r="CU25" s="232" t="str">
        <f t="shared" si="9"/>
        <v>NA</v>
      </c>
      <c r="CV25" s="232" t="str">
        <f t="shared" si="9"/>
        <v>NA</v>
      </c>
      <c r="CW25" s="232" t="str">
        <f t="shared" si="9"/>
        <v>NA</v>
      </c>
      <c r="CX25" s="232" t="str">
        <f t="shared" si="9"/>
        <v>NA</v>
      </c>
      <c r="CY25" s="232" t="str">
        <f t="shared" si="9"/>
        <v>NA</v>
      </c>
      <c r="CZ25" s="232" t="str">
        <f t="shared" si="9"/>
        <v>NA</v>
      </c>
      <c r="DA25" s="232" t="str">
        <f t="shared" si="9"/>
        <v>NA</v>
      </c>
    </row>
    <row r="26" spans="2:105" s="8" customFormat="1" ht="13.9" customHeight="1" thickBot="1">
      <c r="B26" s="386"/>
      <c r="C26" s="408"/>
      <c r="D26" s="409"/>
      <c r="E26" s="218" t="s">
        <v>157</v>
      </c>
      <c r="F26" s="218"/>
      <c r="G26" s="219"/>
      <c r="H26" s="25" t="s">
        <v>109</v>
      </c>
      <c r="I26" s="25" t="s">
        <v>109</v>
      </c>
      <c r="J26" s="25" t="s">
        <v>109</v>
      </c>
      <c r="K26" s="25" t="s">
        <v>109</v>
      </c>
      <c r="L26" s="25" t="s">
        <v>109</v>
      </c>
      <c r="M26" s="25" t="s">
        <v>109</v>
      </c>
      <c r="N26" s="25" t="s">
        <v>109</v>
      </c>
      <c r="O26" s="25" t="s">
        <v>109</v>
      </c>
      <c r="P26" s="25" t="s">
        <v>109</v>
      </c>
      <c r="Q26" s="25" t="s">
        <v>109</v>
      </c>
      <c r="R26" s="202" t="s">
        <v>109</v>
      </c>
      <c r="S26" s="1"/>
      <c r="T26" s="1"/>
      <c r="U26" s="1"/>
      <c r="V26" s="1"/>
      <c r="W26" s="1"/>
      <c r="X26" s="1"/>
      <c r="Y26" s="25" t="s">
        <v>109</v>
      </c>
      <c r="Z26" s="25" t="s">
        <v>109</v>
      </c>
      <c r="AA26" s="25" t="s">
        <v>109</v>
      </c>
      <c r="AB26" s="25" t="s">
        <v>109</v>
      </c>
      <c r="AC26" s="202" t="s">
        <v>109</v>
      </c>
      <c r="AD26" s="25" t="s">
        <v>109</v>
      </c>
      <c r="AE26" s="25" t="s">
        <v>109</v>
      </c>
      <c r="AF26" s="25" t="s">
        <v>109</v>
      </c>
      <c r="AG26" s="25" t="s">
        <v>109</v>
      </c>
      <c r="AH26" s="32" t="s">
        <v>109</v>
      </c>
      <c r="AK26" s="27" t="str">
        <f t="shared" si="0"/>
        <v/>
      </c>
      <c r="AL26" s="27" t="str">
        <f t="shared" si="0"/>
        <v/>
      </c>
      <c r="AM26" s="27" t="str">
        <f t="shared" si="0"/>
        <v/>
      </c>
      <c r="AN26" s="27" t="str">
        <f t="shared" si="0"/>
        <v/>
      </c>
      <c r="AO26" s="27" t="str">
        <f t="shared" si="0"/>
        <v/>
      </c>
      <c r="AP26" s="27" t="str">
        <f t="shared" si="0"/>
        <v/>
      </c>
      <c r="AQ26" s="27" t="str">
        <f t="shared" si="0"/>
        <v/>
      </c>
      <c r="AR26" s="27" t="str">
        <f t="shared" si="0"/>
        <v/>
      </c>
      <c r="AS26" s="27" t="str">
        <f t="shared" si="0"/>
        <v/>
      </c>
      <c r="AT26" s="27" t="str">
        <f t="shared" si="0"/>
        <v/>
      </c>
      <c r="AU26" s="1"/>
      <c r="AV26" s="28"/>
      <c r="AW26" s="232" t="s">
        <v>158</v>
      </c>
      <c r="AX26" s="232" t="str">
        <f t="shared" si="1"/>
        <v>---</v>
      </c>
      <c r="AY26" s="232" t="e">
        <f>VALUE(IF(AX26="---","",VLOOKUP(AX26,List16783567[],2,FALSE)))</f>
        <v>#VALUE!</v>
      </c>
      <c r="AZ26" s="232" t="str">
        <f t="shared" si="2"/>
        <v>---</v>
      </c>
      <c r="BA26" s="232" t="e">
        <f>VALUE(IF(AZ26="---","",VLOOKUP(AZ26,List16783567[],2,FALSE)))</f>
        <v>#VALUE!</v>
      </c>
      <c r="BB26" s="232" t="str">
        <f t="shared" si="3"/>
        <v>---</v>
      </c>
      <c r="BC26" s="232" t="str">
        <f t="shared" si="4"/>
        <v>---</v>
      </c>
      <c r="BD26" s="1"/>
      <c r="BE26" s="1"/>
      <c r="BF26" s="1"/>
      <c r="BG26" s="1"/>
      <c r="BH26" s="1"/>
      <c r="BI26" s="232" t="s">
        <v>158</v>
      </c>
      <c r="BJ26" s="232" t="str">
        <f>IF(H26="---","",IF(H26="","",(VLOOKUP(H26,List16783567[],2,FALSE))))</f>
        <v/>
      </c>
      <c r="BK26" s="232" t="str">
        <f>IF(I26="---","",IF(I26="","",(VLOOKUP(I26,List16783567[],2,FALSE))))</f>
        <v/>
      </c>
      <c r="BL26" s="232" t="str">
        <f>IF(J26="---","",IF(J26="","",(VLOOKUP(J26,List16783567[],2,FALSE))))</f>
        <v/>
      </c>
      <c r="BM26" s="232" t="str">
        <f>IF(K26="---","",IF(K26="","",(VLOOKUP(K26,List16783567[],2,FALSE))))</f>
        <v/>
      </c>
      <c r="BN26" s="232" t="str">
        <f>IF(L26="---","",IF(L26="","",(VLOOKUP(L26,List16783567[],2,FALSE))))</f>
        <v/>
      </c>
      <c r="BO26" s="232" t="str">
        <f>IF(M26="---","",IF(M26="","",(VLOOKUP(M26,List16783567[],2,FALSE))))</f>
        <v/>
      </c>
      <c r="BP26" s="232" t="str">
        <f>IF(N26="---","",IF(N26="","",(VLOOKUP(N26,List16783567[],2,FALSE))))</f>
        <v/>
      </c>
      <c r="BQ26" s="232" t="str">
        <f>IF(O26="---","",IF(O26="","",(VLOOKUP(O26,List16783567[],2,FALSE))))</f>
        <v/>
      </c>
      <c r="BR26" s="232" t="str">
        <f>IF(P26="---","",IF(P26="","",(VLOOKUP(P26,List16783567[],2,FALSE))))</f>
        <v/>
      </c>
      <c r="BS26" s="232" t="str">
        <f>IF(Q26="---","",IF(Q26="","",(VLOOKUP(Q26,List16783567[],2,FALSE))))</f>
        <v/>
      </c>
      <c r="BT26" s="232" t="str">
        <f>IF(R26="---","",IF(R26="","",(VLOOKUP(R26,List16783567[],2,FALSE))))</f>
        <v/>
      </c>
      <c r="BU26" s="252" t="s">
        <v>158</v>
      </c>
      <c r="BV26" s="232" t="str">
        <f>IF(Y26="---","",IF(Y26="","",VLOOKUP(Y26,List16783567[],2,FALSE)))</f>
        <v/>
      </c>
      <c r="BW26" s="232" t="str">
        <f>IF(Z26="---","",IF(Z26="","",VLOOKUP(Z26,List16783567[],2,FALSE)))</f>
        <v/>
      </c>
      <c r="BX26" s="232" t="str">
        <f>IF(AA26="---","",IF(AA26="","",VLOOKUP(AA26,List16783567[],2,FALSE)))</f>
        <v/>
      </c>
      <c r="BY26" s="232" t="str">
        <f>IF(AB26="---","",IF(AB26="","",VLOOKUP(AB26,List16783567[],2,FALSE)))</f>
        <v/>
      </c>
      <c r="BZ26" s="232" t="str">
        <f>IF(AC26="---","",IF(AC26="","",VLOOKUP(AC26,List16783567[],2,FALSE)))</f>
        <v/>
      </c>
      <c r="CA26" s="232" t="str">
        <f>IF(AD26="---","",IF(AD26="","",VLOOKUP(AD26,List16783567[],2,FALSE)))</f>
        <v/>
      </c>
      <c r="CB26" s="232" t="str">
        <f>IF(AE26="---","",IF(AE26="","",VLOOKUP(AE26,List16783567[],2,FALSE)))</f>
        <v/>
      </c>
      <c r="CC26" s="232" t="str">
        <f>IF(AF26="---","",IF(AF26="","",VLOOKUP(AF26,List16783567[],2,FALSE)))</f>
        <v/>
      </c>
      <c r="CD26" s="232" t="str">
        <f>IF(AG26="---","",IF(AG26="","",VLOOKUP(AG26,List16783567[],2,FALSE)))</f>
        <v/>
      </c>
      <c r="CE26" s="232" t="str">
        <f>IF(AH26="---","",IF(AH26="","",VLOOKUP(AH26,List16783567[],2,FALSE)))</f>
        <v/>
      </c>
      <c r="CF26" s="252" t="s">
        <v>158</v>
      </c>
      <c r="CG26" s="232" t="str">
        <f t="shared" si="7"/>
        <v>NA</v>
      </c>
      <c r="CH26" s="232" t="str">
        <f t="shared" si="5"/>
        <v>NA</v>
      </c>
      <c r="CI26" s="232" t="str">
        <f t="shared" si="5"/>
        <v>NA</v>
      </c>
      <c r="CJ26" s="232" t="str">
        <f t="shared" si="5"/>
        <v>NA</v>
      </c>
      <c r="CK26" s="232" t="str">
        <f t="shared" si="5"/>
        <v>NA</v>
      </c>
      <c r="CL26" s="232" t="str">
        <f t="shared" si="5"/>
        <v>NA</v>
      </c>
      <c r="CM26" s="232" t="str">
        <f t="shared" si="5"/>
        <v>NA</v>
      </c>
      <c r="CN26" s="232" t="str">
        <f t="shared" si="5"/>
        <v>NA</v>
      </c>
      <c r="CO26" s="232" t="str">
        <f t="shared" si="5"/>
        <v>NA</v>
      </c>
      <c r="CP26" s="232" t="str">
        <f t="shared" si="5"/>
        <v>NA</v>
      </c>
      <c r="CQ26" s="252" t="s">
        <v>158</v>
      </c>
      <c r="CR26" s="232" t="str">
        <f t="shared" si="8"/>
        <v>NA</v>
      </c>
      <c r="CS26" s="232" t="str">
        <f t="shared" si="9"/>
        <v>NA</v>
      </c>
      <c r="CT26" s="232" t="str">
        <f t="shared" si="9"/>
        <v>NA</v>
      </c>
      <c r="CU26" s="232" t="str">
        <f t="shared" si="9"/>
        <v>NA</v>
      </c>
      <c r="CV26" s="232" t="str">
        <f t="shared" si="9"/>
        <v>NA</v>
      </c>
      <c r="CW26" s="232" t="str">
        <f t="shared" si="9"/>
        <v>NA</v>
      </c>
      <c r="CX26" s="232" t="str">
        <f t="shared" si="9"/>
        <v>NA</v>
      </c>
      <c r="CY26" s="232" t="str">
        <f t="shared" si="9"/>
        <v>NA</v>
      </c>
      <c r="CZ26" s="232" t="str">
        <f t="shared" si="9"/>
        <v>NA</v>
      </c>
      <c r="DA26" s="232" t="str">
        <f t="shared" si="9"/>
        <v>NA</v>
      </c>
    </row>
    <row r="27" spans="2:105" s="8" customFormat="1" ht="13.9" customHeight="1" thickBot="1">
      <c r="B27" s="386"/>
      <c r="C27" s="404" t="s">
        <v>159</v>
      </c>
      <c r="D27" s="405"/>
      <c r="E27" s="218" t="s">
        <v>231</v>
      </c>
      <c r="F27" s="218"/>
      <c r="G27" s="219"/>
      <c r="H27" s="25" t="s">
        <v>109</v>
      </c>
      <c r="I27" s="25" t="s">
        <v>109</v>
      </c>
      <c r="J27" s="25" t="s">
        <v>109</v>
      </c>
      <c r="K27" s="25" t="s">
        <v>109</v>
      </c>
      <c r="L27" s="25" t="s">
        <v>109</v>
      </c>
      <c r="M27" s="25" t="s">
        <v>109</v>
      </c>
      <c r="N27" s="25" t="s">
        <v>109</v>
      </c>
      <c r="O27" s="25" t="s">
        <v>109</v>
      </c>
      <c r="P27" s="25" t="s">
        <v>109</v>
      </c>
      <c r="Q27" s="25" t="s">
        <v>109</v>
      </c>
      <c r="R27" s="202" t="s">
        <v>109</v>
      </c>
      <c r="S27" s="1"/>
      <c r="T27" s="1"/>
      <c r="U27" s="1"/>
      <c r="V27" s="1"/>
      <c r="W27" s="1"/>
      <c r="X27" s="1"/>
      <c r="Y27" s="25" t="s">
        <v>109</v>
      </c>
      <c r="Z27" s="25" t="s">
        <v>109</v>
      </c>
      <c r="AA27" s="25" t="s">
        <v>109</v>
      </c>
      <c r="AB27" s="25" t="s">
        <v>109</v>
      </c>
      <c r="AC27" s="202" t="s">
        <v>109</v>
      </c>
      <c r="AD27" s="25" t="s">
        <v>109</v>
      </c>
      <c r="AE27" s="25" t="s">
        <v>109</v>
      </c>
      <c r="AF27" s="25" t="s">
        <v>109</v>
      </c>
      <c r="AG27" s="25" t="s">
        <v>109</v>
      </c>
      <c r="AH27" s="32" t="s">
        <v>109</v>
      </c>
      <c r="AK27" s="27" t="str">
        <f t="shared" si="0"/>
        <v/>
      </c>
      <c r="AL27" s="27" t="str">
        <f t="shared" si="0"/>
        <v/>
      </c>
      <c r="AM27" s="27" t="str">
        <f t="shared" si="0"/>
        <v/>
      </c>
      <c r="AN27" s="27" t="str">
        <f t="shared" si="0"/>
        <v/>
      </c>
      <c r="AO27" s="27" t="str">
        <f t="shared" si="0"/>
        <v/>
      </c>
      <c r="AP27" s="27" t="str">
        <f t="shared" si="0"/>
        <v/>
      </c>
      <c r="AQ27" s="27" t="str">
        <f t="shared" si="0"/>
        <v/>
      </c>
      <c r="AR27" s="27" t="str">
        <f t="shared" si="0"/>
        <v/>
      </c>
      <c r="AS27" s="27" t="str">
        <f t="shared" si="0"/>
        <v/>
      </c>
      <c r="AT27" s="27" t="str">
        <f t="shared" si="0"/>
        <v/>
      </c>
      <c r="AU27" s="1"/>
      <c r="AV27" s="28"/>
      <c r="AW27" s="232" t="s">
        <v>161</v>
      </c>
      <c r="AX27" s="232" t="str">
        <f t="shared" si="1"/>
        <v>---</v>
      </c>
      <c r="AY27" s="232" t="e">
        <f>VALUE(IF(AX27="---","",VLOOKUP(AX27,List16783567[],2,FALSE)))</f>
        <v>#VALUE!</v>
      </c>
      <c r="AZ27" s="232" t="str">
        <f t="shared" si="2"/>
        <v>---</v>
      </c>
      <c r="BA27" s="232" t="e">
        <f>VALUE(IF(AZ27="---","",VLOOKUP(AZ27,List16783567[],2,FALSE)))</f>
        <v>#VALUE!</v>
      </c>
      <c r="BB27" s="232" t="str">
        <f t="shared" si="3"/>
        <v>---</v>
      </c>
      <c r="BC27" s="232" t="str">
        <f t="shared" si="4"/>
        <v>---</v>
      </c>
      <c r="BD27" s="1"/>
      <c r="BE27" s="1"/>
      <c r="BF27" s="1"/>
      <c r="BG27" s="1"/>
      <c r="BH27" s="1"/>
      <c r="BI27" s="232" t="s">
        <v>161</v>
      </c>
      <c r="BJ27" s="232" t="str">
        <f>IF(H27="---","",IF(H27="","",(VLOOKUP(H27,List16783567[],2,FALSE))))</f>
        <v/>
      </c>
      <c r="BK27" s="232" t="str">
        <f>IF(I27="---","",IF(I27="","",(VLOOKUP(I27,List16783567[],2,FALSE))))</f>
        <v/>
      </c>
      <c r="BL27" s="232" t="str">
        <f>IF(J27="---","",IF(J27="","",(VLOOKUP(J27,List16783567[],2,FALSE))))</f>
        <v/>
      </c>
      <c r="BM27" s="232" t="str">
        <f>IF(K27="---","",IF(K27="","",(VLOOKUP(K27,List16783567[],2,FALSE))))</f>
        <v/>
      </c>
      <c r="BN27" s="232" t="str">
        <f>IF(L27="---","",IF(L27="","",(VLOOKUP(L27,List16783567[],2,FALSE))))</f>
        <v/>
      </c>
      <c r="BO27" s="232" t="str">
        <f>IF(M27="---","",IF(M27="","",(VLOOKUP(M27,List16783567[],2,FALSE))))</f>
        <v/>
      </c>
      <c r="BP27" s="232" t="str">
        <f>IF(N27="---","",IF(N27="","",(VLOOKUP(N27,List16783567[],2,FALSE))))</f>
        <v/>
      </c>
      <c r="BQ27" s="232" t="str">
        <f>IF(O27="---","",IF(O27="","",(VLOOKUP(O27,List16783567[],2,FALSE))))</f>
        <v/>
      </c>
      <c r="BR27" s="232" t="str">
        <f>IF(P27="---","",IF(P27="","",(VLOOKUP(P27,List16783567[],2,FALSE))))</f>
        <v/>
      </c>
      <c r="BS27" s="232" t="str">
        <f>IF(Q27="---","",IF(Q27="","",(VLOOKUP(Q27,List16783567[],2,FALSE))))</f>
        <v/>
      </c>
      <c r="BT27" s="232" t="str">
        <f>IF(R27="---","",IF(R27="","",(VLOOKUP(R27,List16783567[],2,FALSE))))</f>
        <v/>
      </c>
      <c r="BU27" s="252" t="s">
        <v>161</v>
      </c>
      <c r="BV27" s="232" t="str">
        <f>IF(Y27="---","",IF(Y27="","",VLOOKUP(Y27,List16783567[],2,FALSE)))</f>
        <v/>
      </c>
      <c r="BW27" s="232" t="str">
        <f>IF(Z27="---","",IF(Z27="","",VLOOKUP(Z27,List16783567[],2,FALSE)))</f>
        <v/>
      </c>
      <c r="BX27" s="232" t="str">
        <f>IF(AA27="---","",IF(AA27="","",VLOOKUP(AA27,List16783567[],2,FALSE)))</f>
        <v/>
      </c>
      <c r="BY27" s="232" t="str">
        <f>IF(AB27="---","",IF(AB27="","",VLOOKUP(AB27,List16783567[],2,FALSE)))</f>
        <v/>
      </c>
      <c r="BZ27" s="232" t="str">
        <f>IF(AC27="---","",IF(AC27="","",VLOOKUP(AC27,List16783567[],2,FALSE)))</f>
        <v/>
      </c>
      <c r="CA27" s="232" t="str">
        <f>IF(AD27="---","",IF(AD27="","",VLOOKUP(AD27,List16783567[],2,FALSE)))</f>
        <v/>
      </c>
      <c r="CB27" s="232" t="str">
        <f>IF(AE27="---","",IF(AE27="","",VLOOKUP(AE27,List16783567[],2,FALSE)))</f>
        <v/>
      </c>
      <c r="CC27" s="232" t="str">
        <f>IF(AF27="---","",IF(AF27="","",VLOOKUP(AF27,List16783567[],2,FALSE)))</f>
        <v/>
      </c>
      <c r="CD27" s="232" t="str">
        <f>IF(AG27="---","",IF(AG27="","",VLOOKUP(AG27,List16783567[],2,FALSE)))</f>
        <v/>
      </c>
      <c r="CE27" s="232" t="str">
        <f>IF(AH27="---","",IF(AH27="","",VLOOKUP(AH27,List16783567[],2,FALSE)))</f>
        <v/>
      </c>
      <c r="CF27" s="252" t="s">
        <v>161</v>
      </c>
      <c r="CG27" s="232" t="str">
        <f t="shared" si="7"/>
        <v>NA</v>
      </c>
      <c r="CH27" s="232" t="str">
        <f t="shared" si="5"/>
        <v>NA</v>
      </c>
      <c r="CI27" s="232" t="str">
        <f t="shared" si="5"/>
        <v>NA</v>
      </c>
      <c r="CJ27" s="232" t="str">
        <f t="shared" si="5"/>
        <v>NA</v>
      </c>
      <c r="CK27" s="232" t="str">
        <f t="shared" si="5"/>
        <v>NA</v>
      </c>
      <c r="CL27" s="232" t="str">
        <f t="shared" si="5"/>
        <v>NA</v>
      </c>
      <c r="CM27" s="232" t="str">
        <f t="shared" si="5"/>
        <v>NA</v>
      </c>
      <c r="CN27" s="232" t="str">
        <f t="shared" si="5"/>
        <v>NA</v>
      </c>
      <c r="CO27" s="232" t="str">
        <f t="shared" si="5"/>
        <v>NA</v>
      </c>
      <c r="CP27" s="232" t="str">
        <f t="shared" si="5"/>
        <v>NA</v>
      </c>
      <c r="CQ27" s="252" t="s">
        <v>161</v>
      </c>
      <c r="CR27" s="232" t="str">
        <f t="shared" si="8"/>
        <v>NA</v>
      </c>
      <c r="CS27" s="232" t="str">
        <f t="shared" si="9"/>
        <v>NA</v>
      </c>
      <c r="CT27" s="232" t="str">
        <f t="shared" si="9"/>
        <v>NA</v>
      </c>
      <c r="CU27" s="232" t="str">
        <f t="shared" si="9"/>
        <v>NA</v>
      </c>
      <c r="CV27" s="232" t="str">
        <f t="shared" si="9"/>
        <v>NA</v>
      </c>
      <c r="CW27" s="232" t="str">
        <f t="shared" si="9"/>
        <v>NA</v>
      </c>
      <c r="CX27" s="232" t="str">
        <f t="shared" si="9"/>
        <v>NA</v>
      </c>
      <c r="CY27" s="232" t="str">
        <f t="shared" si="9"/>
        <v>NA</v>
      </c>
      <c r="CZ27" s="232" t="str">
        <f t="shared" si="9"/>
        <v>NA</v>
      </c>
      <c r="DA27" s="232" t="str">
        <f t="shared" si="9"/>
        <v>NA</v>
      </c>
    </row>
    <row r="28" spans="2:105" s="8" customFormat="1" ht="13.9" customHeight="1" thickBot="1">
      <c r="B28" s="386"/>
      <c r="C28" s="406"/>
      <c r="D28" s="407"/>
      <c r="E28" s="218" t="s">
        <v>232</v>
      </c>
      <c r="F28" s="218"/>
      <c r="G28" s="219"/>
      <c r="H28" s="25" t="s">
        <v>109</v>
      </c>
      <c r="I28" s="25" t="s">
        <v>109</v>
      </c>
      <c r="J28" s="25" t="s">
        <v>109</v>
      </c>
      <c r="K28" s="25" t="s">
        <v>109</v>
      </c>
      <c r="L28" s="25" t="s">
        <v>109</v>
      </c>
      <c r="M28" s="25" t="s">
        <v>109</v>
      </c>
      <c r="N28" s="25" t="s">
        <v>109</v>
      </c>
      <c r="O28" s="25" t="s">
        <v>109</v>
      </c>
      <c r="P28" s="25" t="s">
        <v>109</v>
      </c>
      <c r="Q28" s="25" t="s">
        <v>109</v>
      </c>
      <c r="R28" s="202" t="s">
        <v>109</v>
      </c>
      <c r="S28" s="1"/>
      <c r="T28" s="1"/>
      <c r="U28" s="1"/>
      <c r="V28" s="1"/>
      <c r="W28" s="1"/>
      <c r="X28" s="1"/>
      <c r="Y28" s="25" t="s">
        <v>109</v>
      </c>
      <c r="Z28" s="25" t="s">
        <v>109</v>
      </c>
      <c r="AA28" s="25" t="s">
        <v>109</v>
      </c>
      <c r="AB28" s="25" t="s">
        <v>109</v>
      </c>
      <c r="AC28" s="202" t="s">
        <v>109</v>
      </c>
      <c r="AD28" s="25" t="s">
        <v>109</v>
      </c>
      <c r="AE28" s="25" t="s">
        <v>109</v>
      </c>
      <c r="AF28" s="25" t="s">
        <v>109</v>
      </c>
      <c r="AG28" s="25" t="s">
        <v>109</v>
      </c>
      <c r="AH28" s="32" t="s">
        <v>109</v>
      </c>
      <c r="AK28" s="27" t="str">
        <f t="shared" si="0"/>
        <v/>
      </c>
      <c r="AL28" s="27" t="str">
        <f t="shared" si="0"/>
        <v/>
      </c>
      <c r="AM28" s="27" t="str">
        <f t="shared" si="0"/>
        <v/>
      </c>
      <c r="AN28" s="27" t="str">
        <f t="shared" si="0"/>
        <v/>
      </c>
      <c r="AO28" s="27" t="str">
        <f t="shared" si="0"/>
        <v/>
      </c>
      <c r="AP28" s="27" t="str">
        <f t="shared" ref="AP28:AT30" si="10">IFERROR(IF(N28="---","",IF(AD28="---","No Target Set",IF(CA28=BP28,"On Target",IF(CA28&gt;BP28,"Behind",IF(CA28&lt;BP28,"On Target"))))),"")</f>
        <v/>
      </c>
      <c r="AQ28" s="27" t="str">
        <f t="shared" si="10"/>
        <v/>
      </c>
      <c r="AR28" s="27" t="str">
        <f t="shared" si="10"/>
        <v/>
      </c>
      <c r="AS28" s="27" t="str">
        <f t="shared" si="10"/>
        <v/>
      </c>
      <c r="AT28" s="27" t="str">
        <f t="shared" si="10"/>
        <v/>
      </c>
      <c r="AU28" s="1"/>
      <c r="AV28" s="28"/>
      <c r="AW28" s="232" t="s">
        <v>163</v>
      </c>
      <c r="AX28" s="232" t="str">
        <f t="shared" si="1"/>
        <v>---</v>
      </c>
      <c r="AY28" s="232" t="e">
        <f>VALUE(IF(AX28="---","",VLOOKUP(AX28,List16783567[],2,FALSE)))</f>
        <v>#VALUE!</v>
      </c>
      <c r="AZ28" s="232" t="str">
        <f t="shared" si="2"/>
        <v>---</v>
      </c>
      <c r="BA28" s="232" t="e">
        <f>VALUE(IF(AZ28="---","",VLOOKUP(AZ28,List16783567[],2,FALSE)))</f>
        <v>#VALUE!</v>
      </c>
      <c r="BB28" s="232" t="str">
        <f t="shared" si="3"/>
        <v>---</v>
      </c>
      <c r="BC28" s="232" t="str">
        <f t="shared" si="4"/>
        <v>---</v>
      </c>
      <c r="BD28" s="1"/>
      <c r="BE28" s="1"/>
      <c r="BF28" s="1"/>
      <c r="BG28" s="1"/>
      <c r="BH28" s="1"/>
      <c r="BI28" s="232" t="s">
        <v>163</v>
      </c>
      <c r="BJ28" s="232" t="str">
        <f>IF(H28="---","",IF(H28="","",(VLOOKUP(H28,List16783567[],2,FALSE))))</f>
        <v/>
      </c>
      <c r="BK28" s="232" t="str">
        <f>IF(I28="---","",IF(I28="","",(VLOOKUP(I28,List16783567[],2,FALSE))))</f>
        <v/>
      </c>
      <c r="BL28" s="232" t="str">
        <f>IF(J28="---","",IF(J28="","",(VLOOKUP(J28,List16783567[],2,FALSE))))</f>
        <v/>
      </c>
      <c r="BM28" s="232" t="str">
        <f>IF(K28="---","",IF(K28="","",(VLOOKUP(K28,List16783567[],2,FALSE))))</f>
        <v/>
      </c>
      <c r="BN28" s="232" t="str">
        <f>IF(L28="---","",IF(L28="","",(VLOOKUP(L28,List16783567[],2,FALSE))))</f>
        <v/>
      </c>
      <c r="BO28" s="232" t="str">
        <f>IF(M28="---","",IF(M28="","",(VLOOKUP(M28,List16783567[],2,FALSE))))</f>
        <v/>
      </c>
      <c r="BP28" s="232" t="str">
        <f>IF(N28="---","",IF(N28="","",(VLOOKUP(N28,List16783567[],2,FALSE))))</f>
        <v/>
      </c>
      <c r="BQ28" s="232" t="str">
        <f>IF(O28="---","",IF(O28="","",(VLOOKUP(O28,List16783567[],2,FALSE))))</f>
        <v/>
      </c>
      <c r="BR28" s="232" t="str">
        <f>IF(P28="---","",IF(P28="","",(VLOOKUP(P28,List16783567[],2,FALSE))))</f>
        <v/>
      </c>
      <c r="BS28" s="232" t="str">
        <f>IF(Q28="---","",IF(Q28="","",(VLOOKUP(Q28,List16783567[],2,FALSE))))</f>
        <v/>
      </c>
      <c r="BT28" s="232" t="str">
        <f>IF(R28="---","",IF(R28="","",(VLOOKUP(R28,List16783567[],2,FALSE))))</f>
        <v/>
      </c>
      <c r="BU28" s="252" t="s">
        <v>163</v>
      </c>
      <c r="BV28" s="232" t="str">
        <f>IF(Y28="---","",IF(Y28="","",VLOOKUP(Y28,List16783567[],2,FALSE)))</f>
        <v/>
      </c>
      <c r="BW28" s="232" t="str">
        <f>IF(Z28="---","",IF(Z28="","",VLOOKUP(Z28,List16783567[],2,FALSE)))</f>
        <v/>
      </c>
      <c r="BX28" s="232" t="str">
        <f>IF(AA28="---","",IF(AA28="","",VLOOKUP(AA28,List16783567[],2,FALSE)))</f>
        <v/>
      </c>
      <c r="BY28" s="232" t="str">
        <f>IF(AB28="---","",IF(AB28="","",VLOOKUP(AB28,List16783567[],2,FALSE)))</f>
        <v/>
      </c>
      <c r="BZ28" s="232" t="str">
        <f>IF(AC28="---","",IF(AC28="","",VLOOKUP(AC28,List16783567[],2,FALSE)))</f>
        <v/>
      </c>
      <c r="CA28" s="232" t="str">
        <f>IF(AD28="---","",IF(AD28="","",VLOOKUP(AD28,List16783567[],2,FALSE)))</f>
        <v/>
      </c>
      <c r="CB28" s="232" t="str">
        <f>IF(AE28="---","",IF(AE28="","",VLOOKUP(AE28,List16783567[],2,FALSE)))</f>
        <v/>
      </c>
      <c r="CC28" s="232" t="str">
        <f>IF(AF28="---","",IF(AF28="","",VLOOKUP(AF28,List16783567[],2,FALSE)))</f>
        <v/>
      </c>
      <c r="CD28" s="232" t="str">
        <f>IF(AG28="---","",IF(AG28="","",VLOOKUP(AG28,List16783567[],2,FALSE)))</f>
        <v/>
      </c>
      <c r="CE28" s="232" t="str">
        <f>IF(AH28="---","",IF(AH28="","",VLOOKUP(AH28,List16783567[],2,FALSE)))</f>
        <v/>
      </c>
      <c r="CF28" s="252" t="s">
        <v>163</v>
      </c>
      <c r="CG28" s="232" t="str">
        <f t="shared" si="7"/>
        <v>NA</v>
      </c>
      <c r="CH28" s="232" t="str">
        <f t="shared" si="5"/>
        <v>NA</v>
      </c>
      <c r="CI28" s="232" t="str">
        <f t="shared" si="5"/>
        <v>NA</v>
      </c>
      <c r="CJ28" s="232" t="str">
        <f t="shared" si="5"/>
        <v>NA</v>
      </c>
      <c r="CK28" s="232" t="str">
        <f t="shared" si="5"/>
        <v>NA</v>
      </c>
      <c r="CL28" s="232" t="str">
        <f t="shared" si="5"/>
        <v>NA</v>
      </c>
      <c r="CM28" s="232" t="str">
        <f t="shared" si="5"/>
        <v>NA</v>
      </c>
      <c r="CN28" s="232" t="str">
        <f t="shared" si="5"/>
        <v>NA</v>
      </c>
      <c r="CO28" s="232" t="str">
        <f t="shared" si="5"/>
        <v>NA</v>
      </c>
      <c r="CP28" s="232" t="str">
        <f t="shared" si="5"/>
        <v>NA</v>
      </c>
      <c r="CQ28" s="252" t="s">
        <v>163</v>
      </c>
      <c r="CR28" s="232" t="str">
        <f t="shared" si="8"/>
        <v>NA</v>
      </c>
      <c r="CS28" s="232" t="str">
        <f t="shared" si="9"/>
        <v>NA</v>
      </c>
      <c r="CT28" s="232" t="str">
        <f t="shared" si="9"/>
        <v>NA</v>
      </c>
      <c r="CU28" s="232" t="str">
        <f t="shared" si="9"/>
        <v>NA</v>
      </c>
      <c r="CV28" s="232" t="str">
        <f t="shared" si="9"/>
        <v>NA</v>
      </c>
      <c r="CW28" s="232" t="str">
        <f t="shared" si="9"/>
        <v>NA</v>
      </c>
      <c r="CX28" s="232" t="str">
        <f t="shared" si="9"/>
        <v>NA</v>
      </c>
      <c r="CY28" s="232" t="str">
        <f t="shared" si="9"/>
        <v>NA</v>
      </c>
      <c r="CZ28" s="232" t="str">
        <f t="shared" si="9"/>
        <v>NA</v>
      </c>
      <c r="DA28" s="232" t="str">
        <f t="shared" si="9"/>
        <v>NA</v>
      </c>
    </row>
    <row r="29" spans="2:105" s="8" customFormat="1" ht="13.9" customHeight="1" thickBot="1">
      <c r="B29" s="386"/>
      <c r="C29" s="406"/>
      <c r="D29" s="407"/>
      <c r="E29" s="218" t="s">
        <v>164</v>
      </c>
      <c r="F29" s="218"/>
      <c r="G29" s="219"/>
      <c r="H29" s="25" t="s">
        <v>109</v>
      </c>
      <c r="I29" s="25" t="s">
        <v>109</v>
      </c>
      <c r="J29" s="25" t="s">
        <v>109</v>
      </c>
      <c r="K29" s="25" t="s">
        <v>109</v>
      </c>
      <c r="L29" s="25" t="s">
        <v>109</v>
      </c>
      <c r="M29" s="25" t="s">
        <v>109</v>
      </c>
      <c r="N29" s="25" t="s">
        <v>109</v>
      </c>
      <c r="O29" s="25" t="s">
        <v>109</v>
      </c>
      <c r="P29" s="25" t="s">
        <v>109</v>
      </c>
      <c r="Q29" s="25" t="s">
        <v>109</v>
      </c>
      <c r="R29" s="202" t="s">
        <v>109</v>
      </c>
      <c r="S29" s="1"/>
      <c r="T29" s="1"/>
      <c r="U29" s="1"/>
      <c r="V29" s="1"/>
      <c r="W29" s="1"/>
      <c r="X29" s="1"/>
      <c r="Y29" s="25" t="s">
        <v>109</v>
      </c>
      <c r="Z29" s="25" t="s">
        <v>109</v>
      </c>
      <c r="AA29" s="25" t="s">
        <v>109</v>
      </c>
      <c r="AB29" s="25" t="s">
        <v>109</v>
      </c>
      <c r="AC29" s="202" t="s">
        <v>109</v>
      </c>
      <c r="AD29" s="25" t="s">
        <v>109</v>
      </c>
      <c r="AE29" s="25" t="s">
        <v>109</v>
      </c>
      <c r="AF29" s="25" t="s">
        <v>109</v>
      </c>
      <c r="AG29" s="25" t="s">
        <v>109</v>
      </c>
      <c r="AH29" s="32" t="s">
        <v>109</v>
      </c>
      <c r="AK29" s="27" t="str">
        <f t="shared" ref="AK29:AO30" si="11">IFERROR(IF(I29="---","",IF(Y29="---","No Target Set",IF(BV29=BK29,"On Target",IF(BV29&gt;BK29,"Behind",IF(BV29&lt;BK29,"On Target"))))),"")</f>
        <v/>
      </c>
      <c r="AL29" s="27" t="str">
        <f t="shared" si="11"/>
        <v/>
      </c>
      <c r="AM29" s="27" t="str">
        <f t="shared" si="11"/>
        <v/>
      </c>
      <c r="AN29" s="27" t="str">
        <f t="shared" si="11"/>
        <v/>
      </c>
      <c r="AO29" s="27" t="str">
        <f t="shared" si="11"/>
        <v/>
      </c>
      <c r="AP29" s="27" t="str">
        <f t="shared" si="10"/>
        <v/>
      </c>
      <c r="AQ29" s="27" t="str">
        <f t="shared" si="10"/>
        <v/>
      </c>
      <c r="AR29" s="27" t="str">
        <f t="shared" si="10"/>
        <v/>
      </c>
      <c r="AS29" s="27" t="str">
        <f t="shared" si="10"/>
        <v/>
      </c>
      <c r="AT29" s="27" t="str">
        <f t="shared" si="10"/>
        <v/>
      </c>
      <c r="AU29" s="1"/>
      <c r="AV29" s="28"/>
      <c r="AW29" s="232" t="s">
        <v>165</v>
      </c>
      <c r="AX29" s="232" t="str">
        <f t="shared" si="1"/>
        <v>---</v>
      </c>
      <c r="AY29" s="232" t="e">
        <f>VALUE(IF(AX29="---","",VLOOKUP(AX29,List16783567[],2,FALSE)))</f>
        <v>#VALUE!</v>
      </c>
      <c r="AZ29" s="232" t="str">
        <f t="shared" si="2"/>
        <v>---</v>
      </c>
      <c r="BA29" s="232" t="e">
        <f>VALUE(IF(AZ29="---","",VLOOKUP(AZ29,List16783567[],2,FALSE)))</f>
        <v>#VALUE!</v>
      </c>
      <c r="BB29" s="232" t="str">
        <f t="shared" si="3"/>
        <v>---</v>
      </c>
      <c r="BC29" s="232" t="str">
        <f t="shared" si="4"/>
        <v>---</v>
      </c>
      <c r="BD29" s="1"/>
      <c r="BE29" s="1"/>
      <c r="BF29" s="1"/>
      <c r="BG29" s="1"/>
      <c r="BH29" s="1"/>
      <c r="BI29" s="232" t="s">
        <v>165</v>
      </c>
      <c r="BJ29" s="232" t="str">
        <f>IF(H29="---","",IF(H29="","",(VLOOKUP(H29,List16783567[],2,FALSE))))</f>
        <v/>
      </c>
      <c r="BK29" s="232" t="str">
        <f>IF(I29="---","",IF(I29="","",(VLOOKUP(I29,List16783567[],2,FALSE))))</f>
        <v/>
      </c>
      <c r="BL29" s="232" t="str">
        <f>IF(J29="---","",IF(J29="","",(VLOOKUP(J29,List16783567[],2,FALSE))))</f>
        <v/>
      </c>
      <c r="BM29" s="232" t="str">
        <f>IF(K29="---","",IF(K29="","",(VLOOKUP(K29,List16783567[],2,FALSE))))</f>
        <v/>
      </c>
      <c r="BN29" s="232" t="str">
        <f>IF(L29="---","",IF(L29="","",(VLOOKUP(L29,List16783567[],2,FALSE))))</f>
        <v/>
      </c>
      <c r="BO29" s="232" t="str">
        <f>IF(M29="---","",IF(M29="","",(VLOOKUP(M29,List16783567[],2,FALSE))))</f>
        <v/>
      </c>
      <c r="BP29" s="232" t="str">
        <f>IF(N29="---","",IF(N29="","",(VLOOKUP(N29,List16783567[],2,FALSE))))</f>
        <v/>
      </c>
      <c r="BQ29" s="232" t="str">
        <f>IF(O29="---","",IF(O29="","",(VLOOKUP(O29,List16783567[],2,FALSE))))</f>
        <v/>
      </c>
      <c r="BR29" s="232" t="str">
        <f>IF(P29="---","",IF(P29="","",(VLOOKUP(P29,List16783567[],2,FALSE))))</f>
        <v/>
      </c>
      <c r="BS29" s="232" t="str">
        <f>IF(Q29="---","",IF(Q29="","",(VLOOKUP(Q29,List16783567[],2,FALSE))))</f>
        <v/>
      </c>
      <c r="BT29" s="232" t="str">
        <f>IF(R29="---","",IF(R29="","",(VLOOKUP(R29,List16783567[],2,FALSE))))</f>
        <v/>
      </c>
      <c r="BU29" s="252" t="s">
        <v>165</v>
      </c>
      <c r="BV29" s="232" t="str">
        <f>IF(Y29="---","",IF(Y29="","",VLOOKUP(Y29,List16783567[],2,FALSE)))</f>
        <v/>
      </c>
      <c r="BW29" s="232" t="str">
        <f>IF(Z29="---","",IF(Z29="","",VLOOKUP(Z29,List16783567[],2,FALSE)))</f>
        <v/>
      </c>
      <c r="BX29" s="232" t="str">
        <f>IF(AA29="---","",IF(AA29="","",VLOOKUP(AA29,List16783567[],2,FALSE)))</f>
        <v/>
      </c>
      <c r="BY29" s="232" t="str">
        <f>IF(AB29="---","",IF(AB29="","",VLOOKUP(AB29,List16783567[],2,FALSE)))</f>
        <v/>
      </c>
      <c r="BZ29" s="232" t="str">
        <f>IF(AC29="---","",IF(AC29="","",VLOOKUP(AC29,List16783567[],2,FALSE)))</f>
        <v/>
      </c>
      <c r="CA29" s="232" t="str">
        <f>IF(AD29="---","",IF(AD29="","",VLOOKUP(AD29,List16783567[],2,FALSE)))</f>
        <v/>
      </c>
      <c r="CB29" s="232" t="str">
        <f>IF(AE29="---","",IF(AE29="","",VLOOKUP(AE29,List16783567[],2,FALSE)))</f>
        <v/>
      </c>
      <c r="CC29" s="232" t="str">
        <f>IF(AF29="---","",IF(AF29="","",VLOOKUP(AF29,List16783567[],2,FALSE)))</f>
        <v/>
      </c>
      <c r="CD29" s="232" t="str">
        <f>IF(AG29="---","",IF(AG29="","",VLOOKUP(AG29,List16783567[],2,FALSE)))</f>
        <v/>
      </c>
      <c r="CE29" s="232" t="str">
        <f>IF(AH29="---","",IF(AH29="","",VLOOKUP(AH29,List16783567[],2,FALSE)))</f>
        <v/>
      </c>
      <c r="CF29" s="252" t="s">
        <v>165</v>
      </c>
      <c r="CG29" s="232" t="str">
        <f t="shared" si="7"/>
        <v>NA</v>
      </c>
      <c r="CH29" s="232" t="str">
        <f t="shared" si="5"/>
        <v>NA</v>
      </c>
      <c r="CI29" s="232" t="str">
        <f t="shared" si="5"/>
        <v>NA</v>
      </c>
      <c r="CJ29" s="232" t="str">
        <f t="shared" si="5"/>
        <v>NA</v>
      </c>
      <c r="CK29" s="232" t="str">
        <f t="shared" si="5"/>
        <v>NA</v>
      </c>
      <c r="CL29" s="232" t="str">
        <f t="shared" si="5"/>
        <v>NA</v>
      </c>
      <c r="CM29" s="232" t="str">
        <f t="shared" si="5"/>
        <v>NA</v>
      </c>
      <c r="CN29" s="232" t="str">
        <f t="shared" si="5"/>
        <v>NA</v>
      </c>
      <c r="CO29" s="232" t="str">
        <f t="shared" si="5"/>
        <v>NA</v>
      </c>
      <c r="CP29" s="232" t="str">
        <f t="shared" si="5"/>
        <v>NA</v>
      </c>
      <c r="CQ29" s="252" t="s">
        <v>165</v>
      </c>
      <c r="CR29" s="232" t="str">
        <f t="shared" si="8"/>
        <v>NA</v>
      </c>
      <c r="CS29" s="232" t="str">
        <f t="shared" si="9"/>
        <v>NA</v>
      </c>
      <c r="CT29" s="232" t="str">
        <f t="shared" si="9"/>
        <v>NA</v>
      </c>
      <c r="CU29" s="232" t="str">
        <f t="shared" si="9"/>
        <v>NA</v>
      </c>
      <c r="CV29" s="232" t="str">
        <f t="shared" si="9"/>
        <v>NA</v>
      </c>
      <c r="CW29" s="232" t="str">
        <f t="shared" si="9"/>
        <v>NA</v>
      </c>
      <c r="CX29" s="232" t="str">
        <f t="shared" si="9"/>
        <v>NA</v>
      </c>
      <c r="CY29" s="232" t="str">
        <f t="shared" si="9"/>
        <v>NA</v>
      </c>
      <c r="CZ29" s="232" t="str">
        <f t="shared" si="9"/>
        <v>NA</v>
      </c>
      <c r="DA29" s="232" t="str">
        <f t="shared" si="9"/>
        <v>NA</v>
      </c>
    </row>
    <row r="30" spans="2:105" s="8" customFormat="1" ht="13.9" customHeight="1" thickBot="1">
      <c r="B30" s="387"/>
      <c r="C30" s="408"/>
      <c r="D30" s="409"/>
      <c r="E30" s="218" t="s">
        <v>273</v>
      </c>
      <c r="F30" s="218"/>
      <c r="G30" s="219"/>
      <c r="H30" s="203" t="s">
        <v>109</v>
      </c>
      <c r="I30" s="203" t="s">
        <v>109</v>
      </c>
      <c r="J30" s="203" t="s">
        <v>109</v>
      </c>
      <c r="K30" s="203" t="s">
        <v>109</v>
      </c>
      <c r="L30" s="36" t="s">
        <v>109</v>
      </c>
      <c r="M30" s="36" t="s">
        <v>109</v>
      </c>
      <c r="N30" s="36" t="s">
        <v>109</v>
      </c>
      <c r="O30" s="36" t="s">
        <v>109</v>
      </c>
      <c r="P30" s="36" t="s">
        <v>109</v>
      </c>
      <c r="Q30" s="36" t="s">
        <v>109</v>
      </c>
      <c r="R30" s="203" t="s">
        <v>109</v>
      </c>
      <c r="S30" s="1"/>
      <c r="T30" s="1"/>
      <c r="U30" s="1"/>
      <c r="V30" s="1"/>
      <c r="W30" s="1"/>
      <c r="X30" s="1"/>
      <c r="Y30" s="203" t="s">
        <v>109</v>
      </c>
      <c r="Z30" s="203" t="s">
        <v>109</v>
      </c>
      <c r="AA30" s="203" t="s">
        <v>109</v>
      </c>
      <c r="AB30" s="203" t="s">
        <v>109</v>
      </c>
      <c r="AC30" s="203" t="s">
        <v>109</v>
      </c>
      <c r="AD30" s="25" t="s">
        <v>109</v>
      </c>
      <c r="AE30" s="25" t="s">
        <v>109</v>
      </c>
      <c r="AF30" s="25" t="s">
        <v>109</v>
      </c>
      <c r="AG30" s="25" t="s">
        <v>109</v>
      </c>
      <c r="AH30" s="164" t="s">
        <v>109</v>
      </c>
      <c r="AK30" s="27" t="str">
        <f t="shared" si="11"/>
        <v/>
      </c>
      <c r="AL30" s="27" t="str">
        <f t="shared" si="11"/>
        <v/>
      </c>
      <c r="AM30" s="27" t="str">
        <f t="shared" si="11"/>
        <v/>
      </c>
      <c r="AN30" s="27" t="str">
        <f t="shared" si="11"/>
        <v/>
      </c>
      <c r="AO30" s="27" t="str">
        <f t="shared" si="11"/>
        <v/>
      </c>
      <c r="AP30" s="27" t="str">
        <f t="shared" si="10"/>
        <v/>
      </c>
      <c r="AQ30" s="27" t="str">
        <f t="shared" si="10"/>
        <v/>
      </c>
      <c r="AR30" s="27" t="str">
        <f t="shared" si="10"/>
        <v/>
      </c>
      <c r="AS30" s="27" t="str">
        <f t="shared" si="10"/>
        <v/>
      </c>
      <c r="AT30" s="27" t="str">
        <f t="shared" si="10"/>
        <v/>
      </c>
      <c r="AU30" s="1"/>
      <c r="AV30" s="28"/>
      <c r="AW30" s="232" t="s">
        <v>167</v>
      </c>
      <c r="AX30" s="232" t="str">
        <f t="shared" si="1"/>
        <v>---</v>
      </c>
      <c r="AY30" s="232" t="e">
        <f>VALUE(IF(AX30="---","",VLOOKUP(AX30,List16783567[],2,FALSE)))</f>
        <v>#VALUE!</v>
      </c>
      <c r="AZ30" s="232" t="str">
        <f t="shared" si="2"/>
        <v>---</v>
      </c>
      <c r="BA30" s="232" t="e">
        <f>VALUE(IF(AZ30="---","",VLOOKUP(AZ30,List16783567[],2,FALSE)))</f>
        <v>#VALUE!</v>
      </c>
      <c r="BB30" s="232" t="str">
        <f t="shared" si="3"/>
        <v>---</v>
      </c>
      <c r="BC30" s="232" t="str">
        <f t="shared" si="4"/>
        <v>---</v>
      </c>
      <c r="BD30" s="1"/>
      <c r="BE30" s="1"/>
      <c r="BF30" s="1"/>
      <c r="BG30" s="1"/>
      <c r="BH30" s="1"/>
      <c r="BI30" s="232" t="s">
        <v>167</v>
      </c>
      <c r="BJ30" s="232" t="str">
        <f>IF(H30="---","",IF(H30="","",(VLOOKUP(H30,List16783567[],2,FALSE))))</f>
        <v/>
      </c>
      <c r="BK30" s="232" t="str">
        <f>IF(I30="---","",IF(I30="","",(VLOOKUP(I30,List16783567[],2,FALSE))))</f>
        <v/>
      </c>
      <c r="BL30" s="232" t="str">
        <f>IF(J30="---","",IF(J30="","",(VLOOKUP(J30,List16783567[],2,FALSE))))</f>
        <v/>
      </c>
      <c r="BM30" s="232" t="str">
        <f>IF(K30="---","",IF(K30="","",(VLOOKUP(K30,List16783567[],2,FALSE))))</f>
        <v/>
      </c>
      <c r="BN30" s="232" t="str">
        <f>IF(L30="---","",IF(L30="","",(VLOOKUP(L30,List16783567[],2,FALSE))))</f>
        <v/>
      </c>
      <c r="BO30" s="232" t="str">
        <f>IF(M30="---","",IF(M30="","",(VLOOKUP(M30,List16783567[],2,FALSE))))</f>
        <v/>
      </c>
      <c r="BP30" s="232" t="str">
        <f>IF(N30="---","",IF(N30="","",(VLOOKUP(N30,List16783567[],2,FALSE))))</f>
        <v/>
      </c>
      <c r="BQ30" s="232" t="str">
        <f>IF(O30="---","",IF(O30="","",(VLOOKUP(O30,List16783567[],2,FALSE))))</f>
        <v/>
      </c>
      <c r="BR30" s="232" t="str">
        <f>IF(P30="---","",IF(P30="","",(VLOOKUP(P30,List16783567[],2,FALSE))))</f>
        <v/>
      </c>
      <c r="BS30" s="232" t="str">
        <f>IF(Q30="---","",IF(Q30="","",(VLOOKUP(Q30,List16783567[],2,FALSE))))</f>
        <v/>
      </c>
      <c r="BT30" s="232" t="str">
        <f>IF(R30="---","",IF(R30="","",(VLOOKUP(R30,List16783567[],2,FALSE))))</f>
        <v/>
      </c>
      <c r="BU30" s="252" t="s">
        <v>167</v>
      </c>
      <c r="BV30" s="232" t="str">
        <f>IF(Y30="---","",IF(Y30="","",VLOOKUP(Y30,List16783567[],2,FALSE)))</f>
        <v/>
      </c>
      <c r="BW30" s="232" t="str">
        <f>IF(Z30="---","",IF(Z30="","",VLOOKUP(Z30,List16783567[],2,FALSE)))</f>
        <v/>
      </c>
      <c r="BX30" s="232" t="str">
        <f>IF(AA30="---","",IF(AA30="","",VLOOKUP(AA30,List16783567[],2,FALSE)))</f>
        <v/>
      </c>
      <c r="BY30" s="232" t="str">
        <f>IF(AB30="---","",IF(AB30="","",VLOOKUP(AB30,List16783567[],2,FALSE)))</f>
        <v/>
      </c>
      <c r="BZ30" s="232" t="str">
        <f>IF(AC30="---","",IF(AC30="","",VLOOKUP(AC30,List16783567[],2,FALSE)))</f>
        <v/>
      </c>
      <c r="CA30" s="232" t="str">
        <f>IF(AD30="---","",IF(AD30="","",VLOOKUP(AD30,List16783567[],2,FALSE)))</f>
        <v/>
      </c>
      <c r="CB30" s="232" t="str">
        <f>IF(AE30="---","",IF(AE30="","",VLOOKUP(AE30,List16783567[],2,FALSE)))</f>
        <v/>
      </c>
      <c r="CC30" s="232" t="str">
        <f>IF(AF30="---","",IF(AF30="","",VLOOKUP(AF30,List16783567[],2,FALSE)))</f>
        <v/>
      </c>
      <c r="CD30" s="232" t="str">
        <f>IF(AG30="---","",IF(AG30="","",VLOOKUP(AG30,List16783567[],2,FALSE)))</f>
        <v/>
      </c>
      <c r="CE30" s="232" t="str">
        <f>IF(AH30="---","",IF(AH30="","",VLOOKUP(AH30,List16783567[],2,FALSE)))</f>
        <v/>
      </c>
      <c r="CF30" s="252" t="s">
        <v>167</v>
      </c>
      <c r="CG30" s="232" t="str">
        <f t="shared" si="7"/>
        <v>NA</v>
      </c>
      <c r="CH30" s="232" t="str">
        <f t="shared" si="5"/>
        <v>NA</v>
      </c>
      <c r="CI30" s="232" t="str">
        <f t="shared" si="5"/>
        <v>NA</v>
      </c>
      <c r="CJ30" s="232" t="str">
        <f t="shared" si="5"/>
        <v>NA</v>
      </c>
      <c r="CK30" s="232" t="str">
        <f t="shared" si="5"/>
        <v>NA</v>
      </c>
      <c r="CL30" s="232" t="str">
        <f t="shared" si="5"/>
        <v>NA</v>
      </c>
      <c r="CM30" s="232" t="str">
        <f t="shared" si="5"/>
        <v>NA</v>
      </c>
      <c r="CN30" s="232" t="str">
        <f t="shared" si="5"/>
        <v>NA</v>
      </c>
      <c r="CO30" s="232" t="str">
        <f t="shared" si="5"/>
        <v>NA</v>
      </c>
      <c r="CP30" s="232" t="str">
        <f t="shared" si="5"/>
        <v>NA</v>
      </c>
      <c r="CQ30" s="252" t="s">
        <v>167</v>
      </c>
      <c r="CR30" s="232" t="str">
        <f t="shared" si="9"/>
        <v>NA</v>
      </c>
      <c r="CS30" s="232" t="str">
        <f t="shared" si="9"/>
        <v>NA</v>
      </c>
      <c r="CT30" s="232" t="str">
        <f t="shared" si="9"/>
        <v>NA</v>
      </c>
      <c r="CU30" s="232" t="str">
        <f t="shared" si="9"/>
        <v>NA</v>
      </c>
      <c r="CV30" s="232" t="str">
        <f t="shared" si="9"/>
        <v>NA</v>
      </c>
      <c r="CW30" s="232" t="str">
        <f t="shared" si="9"/>
        <v>NA</v>
      </c>
      <c r="CX30" s="232" t="str">
        <f t="shared" si="9"/>
        <v>NA</v>
      </c>
      <c r="CY30" s="232" t="str">
        <f t="shared" si="9"/>
        <v>NA</v>
      </c>
      <c r="CZ30" s="232" t="str">
        <f t="shared" si="9"/>
        <v>NA</v>
      </c>
      <c r="DA30" s="232" t="str">
        <f t="shared" si="9"/>
        <v>NA</v>
      </c>
    </row>
    <row r="31" spans="2:105" s="8" customFormat="1" ht="13.9" customHeight="1" thickBot="1">
      <c r="B31" s="410" t="s">
        <v>168</v>
      </c>
      <c r="C31" s="411"/>
      <c r="D31" s="411"/>
      <c r="E31" s="411"/>
      <c r="F31" s="411"/>
      <c r="G31" s="412"/>
      <c r="H31" s="204" t="str">
        <f>IF(COUNTIF(Year0Range,BE5)+COUNTIF(Year0Range,BE4)+COUNTIF(Year0Range,"*60")&gt;0,COUNTIF(Year0Range,BE4),"")</f>
        <v/>
      </c>
      <c r="I31" s="204" t="str">
        <f>IF(COUNTIF(Year1Range,BE4)+COUNTIF(Year1Range,BE5)+COUNTIF(Year1Range,"*60")&gt;0,COUNTIF(Year1Range,BE4),"")</f>
        <v/>
      </c>
      <c r="J31" s="204" t="str">
        <f>IF(COUNTIF(Year2Range,BE4)+COUNTIF(Year2Range,BE5)+COUNTIF(Year2Range,"*60")&gt;0,COUNTIF(Year2Range,BE4),"")</f>
        <v/>
      </c>
      <c r="K31" s="204" t="str">
        <f>IF(COUNTIF(Year3Range,BE4)+COUNTIF(Year3Range,BE5)+COUNTIF(Year3Range,"*60")&gt;0,COUNTIF(Year3Range,BE4),"")</f>
        <v/>
      </c>
      <c r="L31" s="204" t="str">
        <f>IF(COUNTIF(Year4Range,BE4)+COUNTIF(Year4Range,BE5)+COUNTIF(Year4Range,"*60")&gt;0,COUNTIF(Year4Range,BE4),"")</f>
        <v/>
      </c>
      <c r="M31" s="204" t="str">
        <f>IF(COUNTIF(Year5Range,BE4)+COUNTIF(Year5Range,BE5)+COUNTIF(Year5Range,"*60")&gt;0,COUNTIF(Year5Range,BE4),"")</f>
        <v/>
      </c>
      <c r="N31" s="204" t="str">
        <f>IF(COUNTIF(Year6Range,BE4)+COUNTIF(Year6Range,BE5)+COUNTIF(Year6Range,"*60")&gt;0,COUNTIF(Year6Range,BE4),"")</f>
        <v/>
      </c>
      <c r="O31" s="204" t="str">
        <f>IF(COUNTIF(Year7Range,BE4)+COUNTIF(Year7Range,BE5)+COUNTIF(Year7Range,"*60")&gt;0,COUNTIF(Year7Range,BE4),"")</f>
        <v/>
      </c>
      <c r="P31" s="204" t="str">
        <f>IF(COUNTIF(Year8Range,BE4)+COUNTIF(Year8Range,BE5)+COUNTIF(Year8Range,"*60")&gt;0,COUNTIF(Year8Range,BE4),"")</f>
        <v/>
      </c>
      <c r="Q31" s="204" t="str">
        <f>IF(COUNTIF(Year9Range,BE4)+COUNTIF(Year9Range,BE5)+COUNTIF(Year9Range,"*60")&gt;0,COUNTIF(Year9Range,BE4),"")</f>
        <v/>
      </c>
      <c r="R31" s="204" t="str">
        <f>IF(COUNTIF(Year10Range,BE4)+COUNTIF(Year10Range,BE5)+COUNTIF(Year10Range,"*60")&gt;0,COUNTIF(Year10Range,BE4),"")</f>
        <v/>
      </c>
      <c r="S31" s="1"/>
      <c r="T31" s="1"/>
      <c r="U31" s="1"/>
      <c r="V31" s="1"/>
      <c r="W31" s="1"/>
      <c r="X31" s="1"/>
      <c r="Y31" s="204" t="str">
        <f>IF(COUNTIF(Year1Expected,BE5)+COUNTIF(Year1Expected,BE4)+COUNTIF(Year1Expected,"*60")&gt;0,COUNTIF(Year1Expected,$BE$4),"")</f>
        <v/>
      </c>
      <c r="Z31" s="204" t="str">
        <f>IF(COUNTIF(Year2Expected,$BE$5)+COUNTIF(Year2Expected,$BE$4)+COUNTIF(Year2Expected,"*60")&gt;0,COUNTIF(Year2Expected,$BE$4),"")</f>
        <v/>
      </c>
      <c r="AA31" s="204" t="str">
        <f>IF(COUNTIF(Year3Expected,BE5)+COUNTIF(Year3Expected,BE4)+COUNTIF(Year3Expected,"*60")&gt;0,COUNTIF(Year3Expected,$BE$4),"")</f>
        <v/>
      </c>
      <c r="AB31" s="204" t="str">
        <f>IF(COUNTIF(Year4Expected,BE5)+COUNTIF(Year4Expected,BE4)+COUNTIF(Year4Expected,"*60")&gt;0,COUNTIF(Year4Expected,$BE$4),"")</f>
        <v/>
      </c>
      <c r="AC31" s="204" t="str">
        <f>IF(COUNTIF(Year5Expected,BE5)+COUNTIF(Year5Expected,BE4)+COUNTIF(Year5Expected,"*60")&gt;0,COUNTIF(Year5Expected,$BE$4),"")</f>
        <v/>
      </c>
      <c r="AD31" s="204" t="str">
        <f>IF(COUNTIF(Year6Expected,BE5)+COUNTIF(Year6Expected,BE4)+COUNTIF(Year6Expected,"*60")&gt;0,COUNTIF(Year6Expected,$BE$4),"")</f>
        <v/>
      </c>
      <c r="AE31" s="204" t="str">
        <f>IF(COUNTIF(Year7Expected,BE5)+COUNTIF(Year7Expected,BE4)+COUNTIF(Year7Expected,"*60")&gt;0,COUNTIF(Year7Expected,$BE$4),"")</f>
        <v/>
      </c>
      <c r="AF31" s="204" t="str">
        <f>IF(COUNTIF(Year8Expected,BE5)+COUNTIF(Year8Expected,BE4)+COUNTIF(Year8Expected,"*60")&gt;0,COUNTIF(Year8Expected,$BE$4),"")</f>
        <v/>
      </c>
      <c r="AG31" s="204" t="str">
        <f>IF(COUNTIF(Year9Expected,BE5)+COUNTIF(Year9Expected,BE4)+COUNTIF(Year9Expected,"*60")&gt;0,COUNTIF(Year9Expected,$BE$4),"")</f>
        <v/>
      </c>
      <c r="AH31" s="204" t="str">
        <f>IF(COUNTIF(Year10Expected,BE5)+COUNTIF(Year10Expected,BE4)+COUNTIF(Year10Expected,"*60")&gt;0,COUNTIF(Year10Expected,$BE$4),"")</f>
        <v/>
      </c>
      <c r="AK31" s="1"/>
      <c r="AL31" s="1"/>
      <c r="AM31" s="1"/>
      <c r="AN31" s="1"/>
      <c r="AO31" s="1"/>
      <c r="AP31" s="1"/>
      <c r="AQ31" s="1"/>
      <c r="AR31" s="1"/>
      <c r="AS31" s="1"/>
      <c r="AT31" s="1"/>
      <c r="AU31" s="1"/>
      <c r="AV31" s="1"/>
      <c r="AW31" s="1"/>
      <c r="AX31" s="1" t="e">
        <f>LOOKUP(2,1/(H34:R34&lt;&gt;""),H$2:R$2)</f>
        <v>#N/A</v>
      </c>
      <c r="AY31" s="1"/>
      <c r="AZ31" s="1" t="e">
        <f>AX31</f>
        <v>#N/A</v>
      </c>
      <c r="BA31" s="1"/>
      <c r="BB31" s="1"/>
      <c r="BC31" s="1"/>
      <c r="BD31" s="1"/>
      <c r="BE31" s="1"/>
      <c r="BF31" s="1"/>
      <c r="BG31" s="1"/>
      <c r="BH31" s="1"/>
      <c r="BI31" s="233" t="s">
        <v>169</v>
      </c>
      <c r="BJ31" s="234">
        <f t="shared" ref="BJ31:BT31" si="12">COUNTIF(BJ3:BJ30,1)</f>
        <v>0</v>
      </c>
      <c r="BK31" s="234">
        <f t="shared" si="12"/>
        <v>0</v>
      </c>
      <c r="BL31" s="234">
        <f t="shared" si="12"/>
        <v>0</v>
      </c>
      <c r="BM31" s="234">
        <f t="shared" si="12"/>
        <v>0</v>
      </c>
      <c r="BN31" s="234">
        <f t="shared" si="12"/>
        <v>0</v>
      </c>
      <c r="BO31" s="234">
        <f t="shared" si="12"/>
        <v>0</v>
      </c>
      <c r="BP31" s="234">
        <f t="shared" si="12"/>
        <v>0</v>
      </c>
      <c r="BQ31" s="234">
        <f t="shared" si="12"/>
        <v>0</v>
      </c>
      <c r="BR31" s="234">
        <f t="shared" si="12"/>
        <v>0</v>
      </c>
      <c r="BS31" s="234">
        <f t="shared" si="12"/>
        <v>0</v>
      </c>
      <c r="BT31" s="234">
        <f t="shared" si="12"/>
        <v>0</v>
      </c>
      <c r="BU31" s="233" t="s">
        <v>169</v>
      </c>
      <c r="BV31" s="235">
        <f t="shared" ref="BV31:CE31" si="13">COUNTIF(BV3:BV30,1)</f>
        <v>0</v>
      </c>
      <c r="BW31" s="235">
        <f t="shared" si="13"/>
        <v>0</v>
      </c>
      <c r="BX31" s="235">
        <f t="shared" si="13"/>
        <v>0</v>
      </c>
      <c r="BY31" s="235">
        <f t="shared" si="13"/>
        <v>0</v>
      </c>
      <c r="BZ31" s="235">
        <f t="shared" si="13"/>
        <v>0</v>
      </c>
      <c r="CA31" s="235">
        <f t="shared" si="13"/>
        <v>0</v>
      </c>
      <c r="CB31" s="235">
        <f t="shared" si="13"/>
        <v>0</v>
      </c>
      <c r="CC31" s="235">
        <f t="shared" si="13"/>
        <v>0</v>
      </c>
      <c r="CD31" s="235">
        <f t="shared" si="13"/>
        <v>0</v>
      </c>
      <c r="CE31" s="235">
        <f t="shared" si="13"/>
        <v>0</v>
      </c>
      <c r="CF31" s="244" t="s">
        <v>274</v>
      </c>
      <c r="CG31" s="30">
        <f>COUNTIF(CG3:CG30,1.1)+COUNTIF(CG3:CG30,1)</f>
        <v>0</v>
      </c>
      <c r="CH31" s="30">
        <f>COUNTIF(CH3:CH30,1.1)+COUNTIF(CH3:CH30,1)</f>
        <v>0</v>
      </c>
      <c r="CI31" s="30">
        <f t="shared" ref="CI31:CP31" si="14">COUNTIF(CI3:CI30,1.1)+COUNTIF(CI3:CI30,1)</f>
        <v>0</v>
      </c>
      <c r="CJ31" s="30">
        <f t="shared" si="14"/>
        <v>0</v>
      </c>
      <c r="CK31" s="30">
        <f t="shared" si="14"/>
        <v>0</v>
      </c>
      <c r="CL31" s="30">
        <f t="shared" si="14"/>
        <v>0</v>
      </c>
      <c r="CM31" s="30">
        <f t="shared" si="14"/>
        <v>0</v>
      </c>
      <c r="CN31" s="30">
        <f t="shared" si="14"/>
        <v>0</v>
      </c>
      <c r="CO31" s="30">
        <f t="shared" si="14"/>
        <v>0</v>
      </c>
      <c r="CP31" s="30">
        <f t="shared" si="14"/>
        <v>0</v>
      </c>
      <c r="CQ31" s="236" t="s">
        <v>275</v>
      </c>
      <c r="CR31" s="237">
        <f>COUNTIF(CR3:CR30,"Achieved")</f>
        <v>0</v>
      </c>
      <c r="CS31" s="237">
        <f t="shared" ref="CS31:DA31" si="15">COUNTIF(CS3:CS30,"Achieved")</f>
        <v>0</v>
      </c>
      <c r="CT31" s="237">
        <f t="shared" si="15"/>
        <v>0</v>
      </c>
      <c r="CU31" s="237">
        <f t="shared" si="15"/>
        <v>0</v>
      </c>
      <c r="CV31" s="237">
        <f t="shared" si="15"/>
        <v>0</v>
      </c>
      <c r="CW31" s="237">
        <f t="shared" si="15"/>
        <v>0</v>
      </c>
      <c r="CX31" s="237">
        <f t="shared" si="15"/>
        <v>0</v>
      </c>
      <c r="CY31" s="237">
        <f>COUNTIF(CY3:CY30,"Achieved")</f>
        <v>0</v>
      </c>
      <c r="CZ31" s="237">
        <f t="shared" si="15"/>
        <v>0</v>
      </c>
      <c r="DA31" s="237">
        <f t="shared" si="15"/>
        <v>0</v>
      </c>
    </row>
    <row r="32" spans="2:105" s="8" customFormat="1" ht="13.9" customHeight="1" thickBot="1">
      <c r="B32" s="410" t="s">
        <v>170</v>
      </c>
      <c r="C32" s="411"/>
      <c r="D32" s="411"/>
      <c r="E32" s="411"/>
      <c r="F32" s="411"/>
      <c r="G32" s="412"/>
      <c r="H32" s="204" t="str">
        <f>IF(COUNTIF(Year0Range,BE5)+COUNTIF(Year0Range,BE4)+COUNTIF(Year0Range,"*60")&gt;0,COUNTIF(Year0Range,BE5),"")</f>
        <v/>
      </c>
      <c r="I32" s="205" t="str">
        <f>IF(COUNTIF(Year1Range,BE4)+COUNTIF(Year1Range,BE5)+COUNTIF(Year1Range,"*60")&gt;0,COUNTIF(Year1Range,BE5),"")</f>
        <v/>
      </c>
      <c r="J32" s="205" t="str">
        <f>IF(COUNTIF(Year2Range,BE5)+COUNTIF(Year2Range,BE4)+COUNTIF(Year2Range,"*60")&gt;0,COUNTIF(Year2Range,BE5),"")</f>
        <v/>
      </c>
      <c r="K32" s="205" t="str">
        <f>IF(COUNTIF(Year3Range,BE4)+COUNTIF(Year3Range,BE5)+COUNTIF(Year3Range,"*60")&gt;0,COUNTIF(Year3Range,BE5),"")</f>
        <v/>
      </c>
      <c r="L32" s="205" t="str">
        <f>IF(COUNTIF(Year4Range,BE4)+COUNTIF(Year4Range,BE5)+COUNTIF(Year4Range,"*60")&gt;0,COUNTIF(Year4Range,BE5),"")</f>
        <v/>
      </c>
      <c r="M32" s="205" t="str">
        <f>IF(COUNTIF(Year5Range,BE5)+COUNTIF(Year5Range,BE4)+COUNTIF(Year5Range,"*60")&gt;0,COUNTIF(Year5Range,BE5),"")</f>
        <v/>
      </c>
      <c r="N32" s="205" t="str">
        <f>IF(COUNTIF(Year6Range,BE4)+COUNTIF(Year6Range,BE5)+COUNTIF(Year6Range,"*60")&gt;0,COUNTIF(Year6Range,BE5),"")</f>
        <v/>
      </c>
      <c r="O32" s="205" t="str">
        <f>IF(COUNTIF(Year7Range,BE4)+COUNTIF(Year7Range,BE5)+COUNTIF(Year7Range,"*60")&gt;0,COUNTIF(Year7Range,BE5),"")</f>
        <v/>
      </c>
      <c r="P32" s="205" t="str">
        <f>IF(COUNTIF(Year8Range,BE4)+COUNTIF(Year8Range,BE5)+COUNTIF(Year8Range,"*60")&gt;0,COUNTIF(Year8Range,BE5),"")</f>
        <v/>
      </c>
      <c r="Q32" s="205" t="str">
        <f>IF(COUNTIF(Year9Range,BE4)+COUNTIF(Year9Range,BE5)+COUNTIF(Year9Range,"*60")&gt;0,COUNTIF(Year9Range,BE5),"")</f>
        <v/>
      </c>
      <c r="R32" s="205" t="str">
        <f>IF(COUNTIF(Year10Range,BE5)+COUNTIF(Year10Range,BE5)+COUNTIF(Year10Range,"*60")&gt;0,COUNTIF(Year10Range,BE5),"")</f>
        <v/>
      </c>
      <c r="S32" s="1"/>
      <c r="T32" s="1"/>
      <c r="U32" s="1"/>
      <c r="V32" s="1"/>
      <c r="W32" s="1"/>
      <c r="X32" s="1"/>
      <c r="Y32" s="204" t="str">
        <f>IF(COUNTIF(Year1Expected,BE5)+COUNTIF(Year1Expected,BE4)+COUNTIF(Year1Expected,"*60")&gt;0,COUNTIF(Year1Expected,$BE$5),"")</f>
        <v/>
      </c>
      <c r="Z32" s="204" t="str">
        <f>IF(COUNTIF(Year2Expected,$BE$5)+COUNTIF(Year2Expected,$BE$4)+COUNTIF(Year2Expected,"*60")&gt;0,COUNTIF(Year2Expected,$BE$5),"")</f>
        <v/>
      </c>
      <c r="AA32" s="204" t="str">
        <f>IF(COUNTIF(Year3Expected,BE5)+COUNTIF(Year3Expected,BE4)+COUNTIF(Year3Expected,"*60")&gt;0,COUNTIF(Year3Expected,$BE$5),"")</f>
        <v/>
      </c>
      <c r="AB32" s="204" t="str">
        <f>IF(COUNTIF(Year4Expected,BE5)+COUNTIF(Year4Expected,BE4)+COUNTIF(Year4Expected,"*60")&gt;0,COUNTIF(Year4Expected,$BE$5),"")</f>
        <v/>
      </c>
      <c r="AC32" s="204" t="str">
        <f>IF(COUNTIF(Year5Expected,BE5)+COUNTIF(Year5Expected,BE4)+COUNTIF(Year5Expected,"*60")&gt;0,COUNTIF(Year5Expected,$BE$5),"")</f>
        <v/>
      </c>
      <c r="AD32" s="204" t="str">
        <f>IF(COUNTIF(Year6Expected,BE5)+COUNTIF(Year6Expected,BE4)+COUNTIF(Year6Expected,"*60")&gt;0,COUNTIF(Year6Expected,$BE$5),"")</f>
        <v/>
      </c>
      <c r="AE32" s="204" t="str">
        <f>IF(COUNTIF(Year7Expected,BE5)+COUNTIF(Year7Expected,BE4)+COUNTIF(Year7Expected,"*60")&gt;0,COUNTIF(Year7Expected,$BE$5),"")</f>
        <v/>
      </c>
      <c r="AF32" s="204" t="str">
        <f>IF(COUNTIF(Year8Expected,BE5)+COUNTIF(Year8Expected,BE4)+COUNTIF(Year8Expected,"*60")&gt;0,COUNTIF(Year8Expected,$BE$5),"")</f>
        <v/>
      </c>
      <c r="AG32" s="204" t="str">
        <f>IF(COUNTIF(Year9Expected,BE5)+COUNTIF(Year9Expected,BE4)+COUNTIF(Year9Expected,"*60")&gt;0,COUNTIF(Year9Expected,$BE$5),"")</f>
        <v/>
      </c>
      <c r="AH32" s="204" t="str">
        <f>IF(COUNTIF(Year10Expected,BE5)+COUNTIF(Year10Expected,BE4)+COUNTIF(Year10Expected,"*60")&gt;0,COUNTIF(Year10Expected,$BE$5),"")</f>
        <v/>
      </c>
      <c r="AK32" s="1"/>
      <c r="AL32" s="1"/>
      <c r="AM32" s="1"/>
      <c r="AN32" s="1"/>
      <c r="AO32" s="1"/>
      <c r="AP32" s="1"/>
      <c r="AQ32" s="1"/>
      <c r="AR32" s="1"/>
      <c r="AS32" s="1"/>
      <c r="AT32" s="1"/>
      <c r="AU32" s="1"/>
      <c r="AV32" s="1"/>
      <c r="AW32" s="1"/>
      <c r="AX32" s="1"/>
      <c r="AY32" s="1"/>
      <c r="AZ32" s="1"/>
      <c r="BA32" s="1"/>
      <c r="BB32" s="1"/>
      <c r="BC32" s="1"/>
      <c r="BD32" s="1"/>
      <c r="BE32" s="1"/>
      <c r="BF32" s="1"/>
      <c r="BG32" s="1"/>
      <c r="BH32" s="1"/>
      <c r="BI32" s="233" t="s">
        <v>171</v>
      </c>
      <c r="BJ32" s="234">
        <f t="shared" ref="BJ32:BT32" si="16">COUNTIF(BJ3:BJ30,0.5)</f>
        <v>0</v>
      </c>
      <c r="BK32" s="234">
        <f t="shared" si="16"/>
        <v>0</v>
      </c>
      <c r="BL32" s="234">
        <f t="shared" si="16"/>
        <v>0</v>
      </c>
      <c r="BM32" s="234">
        <f t="shared" si="16"/>
        <v>0</v>
      </c>
      <c r="BN32" s="234">
        <f t="shared" si="16"/>
        <v>0</v>
      </c>
      <c r="BO32" s="234">
        <f t="shared" si="16"/>
        <v>0</v>
      </c>
      <c r="BP32" s="234">
        <f t="shared" si="16"/>
        <v>0</v>
      </c>
      <c r="BQ32" s="234">
        <f t="shared" si="16"/>
        <v>0</v>
      </c>
      <c r="BR32" s="234">
        <f t="shared" si="16"/>
        <v>0</v>
      </c>
      <c r="BS32" s="234">
        <f t="shared" si="16"/>
        <v>0</v>
      </c>
      <c r="BT32" s="234">
        <f t="shared" si="16"/>
        <v>0</v>
      </c>
      <c r="BU32" s="233" t="s">
        <v>171</v>
      </c>
      <c r="BV32" s="235">
        <f t="shared" ref="BV32:CE32" si="17">COUNTIF(BV3:BV30,0.5)</f>
        <v>0</v>
      </c>
      <c r="BW32" s="235">
        <f t="shared" si="17"/>
        <v>0</v>
      </c>
      <c r="BX32" s="235">
        <f t="shared" si="17"/>
        <v>0</v>
      </c>
      <c r="BY32" s="235">
        <f t="shared" si="17"/>
        <v>0</v>
      </c>
      <c r="BZ32" s="235">
        <f t="shared" si="17"/>
        <v>0</v>
      </c>
      <c r="CA32" s="235">
        <f t="shared" si="17"/>
        <v>0</v>
      </c>
      <c r="CB32" s="235">
        <f t="shared" si="17"/>
        <v>0</v>
      </c>
      <c r="CC32" s="235">
        <f t="shared" si="17"/>
        <v>0</v>
      </c>
      <c r="CD32" s="235">
        <f t="shared" si="17"/>
        <v>0</v>
      </c>
      <c r="CE32" s="235">
        <f t="shared" si="17"/>
        <v>0</v>
      </c>
      <c r="CF32" s="244" t="s">
        <v>276</v>
      </c>
      <c r="CG32" s="30" t="str" cm="1">
        <f t="array" ref="CG32">_xlfn.TEXTJOIN(", ", TRUE, IF((CG3:CG30=1.1) + (CG3:CG30=1), $CF$3:$CF$30, ""))</f>
        <v/>
      </c>
      <c r="CH32" s="30" t="str" cm="1">
        <f t="array" ref="CH32">_xlfn.TEXTJOIN(", ", TRUE, IF((CH3:CH30=1.1) + (CH3:CH30=1), $CF$3:$CF$30, ""))</f>
        <v/>
      </c>
      <c r="CI32" s="30" t="str" cm="1">
        <f t="array" ref="CI32">_xlfn.TEXTJOIN(", ", TRUE, IF((CI3:CI30=1.1) + (CI3:CI30=1), $CF$3:$CF$30, ""))</f>
        <v/>
      </c>
      <c r="CJ32" s="30" t="str" cm="1">
        <f t="array" ref="CJ32">_xlfn.TEXTJOIN(", ", TRUE, IF((CJ3:CJ30=1.1) + (CJ3:CJ30=1), $CF$3:$CF$30, ""))</f>
        <v/>
      </c>
      <c r="CK32" s="30" t="str" cm="1">
        <f t="array" ref="CK32">_xlfn.TEXTJOIN(", ", TRUE, IF((CK3:CK30=1.1) + (CK3:CK30=1), $CF$3:$CF$30, ""))</f>
        <v/>
      </c>
      <c r="CL32" s="30" t="str" cm="1">
        <f t="array" ref="CL32">_xlfn.TEXTJOIN(", ", TRUE, IF((CL3:CL30=1.1) + (CL3:CL30=1), $CF$3:$CF$30, ""))</f>
        <v/>
      </c>
      <c r="CM32" s="30" t="str" cm="1">
        <f t="array" ref="CM32">_xlfn.TEXTJOIN(", ", TRUE, IF((CM3:CM30=1.1) + (CM3:CM30=1), $CF$3:$CF$30, ""))</f>
        <v/>
      </c>
      <c r="CN32" s="30" t="str" cm="1">
        <f t="array" ref="CN32">_xlfn.TEXTJOIN(", ", TRUE, IF((CN3:CN30=1.1) + (CN3:CN30=1), $CF$3:$CF$30, ""))</f>
        <v/>
      </c>
      <c r="CO32" s="30" t="str" cm="1">
        <f t="array" ref="CO32">_xlfn.TEXTJOIN(", ", TRUE, IF((CO3:CO30=1.1) + (CO3:CO30=1), $CF$3:$CF$30, ""))</f>
        <v/>
      </c>
      <c r="CP32" s="30" t="str" cm="1">
        <f t="array" ref="CP32">_xlfn.TEXTJOIN(", ", TRUE, IF((CP3:CP30=1.1) + (CP3:CP30=1), $CF$3:$CF$30, ""))</f>
        <v/>
      </c>
      <c r="CQ32" s="236" t="s">
        <v>277</v>
      </c>
      <c r="CR32" s="237">
        <f>COUNTIF(CR3:CR30,"Not Achieved")</f>
        <v>0</v>
      </c>
      <c r="CS32" s="237">
        <f t="shared" ref="CS32:DA32" si="18">COUNTIF(CS3:CS30,"Not Achieved")</f>
        <v>0</v>
      </c>
      <c r="CT32" s="237">
        <f t="shared" si="18"/>
        <v>0</v>
      </c>
      <c r="CU32" s="237">
        <f t="shared" si="18"/>
        <v>0</v>
      </c>
      <c r="CV32" s="237">
        <f t="shared" si="18"/>
        <v>0</v>
      </c>
      <c r="CW32" s="237">
        <f t="shared" si="18"/>
        <v>0</v>
      </c>
      <c r="CX32" s="237">
        <f>COUNTIF(CX3:CX30,"Not Achieved")</f>
        <v>0</v>
      </c>
      <c r="CY32" s="237">
        <f t="shared" si="18"/>
        <v>0</v>
      </c>
      <c r="CZ32" s="237">
        <f t="shared" si="18"/>
        <v>0</v>
      </c>
      <c r="DA32" s="237">
        <f t="shared" si="18"/>
        <v>0</v>
      </c>
    </row>
    <row r="33" spans="2:105" ht="13.9" customHeight="1" thickBot="1">
      <c r="B33" s="410" t="s">
        <v>172</v>
      </c>
      <c r="C33" s="411"/>
      <c r="D33" s="411"/>
      <c r="E33" s="411"/>
      <c r="F33" s="411"/>
      <c r="G33" s="412"/>
      <c r="H33" s="204" t="str">
        <f>IF(COUNTIF(Year0Range,BE5)+COUNTIF(Year0Range,BE4)+COUNTIF(Year0Range,"*60")&gt;0,COUNTIF(Year0Range,"*60"),"")</f>
        <v/>
      </c>
      <c r="I33" s="205" t="str">
        <f>IF(COUNTIF(Year1Range,BE4)+COUNTIF(Year1Range,BE5)+COUNTIF(Year1Range,"*60")&gt;0,COUNTIF(Year1Range,"*60"),"")</f>
        <v/>
      </c>
      <c r="J33" s="205" t="str">
        <f>IF(COUNTIF(Year2Range,BE5)+COUNTIF(Year2Range,BE4)+COUNTIF(Year2Range,"*60")&gt;0,COUNTIF(Year2Range,"*60"),"")</f>
        <v/>
      </c>
      <c r="K33" s="205" t="str">
        <f>IF(COUNTIF(Year3Range,BE4)+COUNTIF(Year3Range,BE5)+COUNTIF(Year3Range,"*60")&gt;0,COUNTIF(Year3Range,"*60"),"")</f>
        <v/>
      </c>
      <c r="L33" s="205" t="str">
        <f>IF(COUNTIF(Year4Range,BE4)+COUNTIF(Year4Range,BE5)+COUNTIF(Year4Range,"*60")&gt;0,COUNTIF(Year4Range,"*60"),"")</f>
        <v/>
      </c>
      <c r="M33" s="205" t="str">
        <f>IF(COUNTIF(Year5Range,BE4)+COUNTIF(Year5Range,BE5)+COUNTIF(Year5Range,"*60")&gt;0,COUNTIF(Year5Range,"*60"),"")</f>
        <v/>
      </c>
      <c r="N33" s="205" t="str">
        <f>IF(COUNTIF(Year6Range,BE4)+COUNTIF(Year6Range,BE5)+COUNTIF(Year6Range,"*60")&gt;0,COUNTIF(Year6Range,"*60"),"")</f>
        <v/>
      </c>
      <c r="O33" s="205" t="str">
        <f>IF(COUNTIF(Year7Range,BE4)+COUNTIF(Year7Range,BE5)+COUNTIF(Year7Range,"*60")&gt;0,COUNTIF(Year7Range,"*60"),"")</f>
        <v/>
      </c>
      <c r="P33" s="205" t="str">
        <f>IF(COUNTIF(Year8Range,BE4)+COUNTIF(Year8Range,BE5)+COUNTIF(Year8Range,"*60")&gt;0,COUNTIF(Year8Range,"*60"),"")</f>
        <v/>
      </c>
      <c r="Q33" s="205" t="str">
        <f>IF(COUNTIF(Year9Range,BE4)+COUNTIF(Year9Range,BE5)+COUNTIF(Year9Range,"*60")&gt;0,COUNTIF(Year9Range,"*60"),"")</f>
        <v/>
      </c>
      <c r="R33" s="205" t="str">
        <f>IF(COUNTIF(Year10Range,BN4)+COUNTIF(Year10Range,BE5)+COUNTIF(Year10Range,"*60")&gt;0,COUNTIF(Year10Range,"*60"),"")</f>
        <v/>
      </c>
      <c r="Y33" s="204" t="str">
        <f>IF(COUNTIF(Year1Expected,BE5)+COUNTIF(Year1Expected,BE4)+COUNTIF(Year1Expected,"*60")&gt;0,COUNTIF(Year1Expected,"*60"),"")</f>
        <v/>
      </c>
      <c r="Z33" s="204" t="str">
        <f>IF(COUNTIF(Year2Expected,$BE$5)+COUNTIF(Year2Expected,$BE$4)+COUNTIF(Year2Expected,"*60")&gt;0,COUNTIF(Year2Expected,"*60"),"")</f>
        <v/>
      </c>
      <c r="AA33" s="204" t="str">
        <f>IF(COUNTIF(Year3Expected,BE5)+COUNTIF(Year3Expected,BE4)+COUNTIF(Year3Expected,"*60")&gt;0,COUNTIF(Year3Expected,"*60"),"")</f>
        <v/>
      </c>
      <c r="AB33" s="204" t="str">
        <f>IF(COUNTIF(Year4Expected,BE5)+COUNTIF(Year4Expected,BE4)+COUNTIF(Year4Expected,"*60")&gt;0,COUNTIF(Year4Expected,"*60"),"")</f>
        <v/>
      </c>
      <c r="AC33" s="204" t="str">
        <f>IF(COUNTIF(Year5Expected,BE5)+COUNTIF(Year5Expected,BE4)+COUNTIF(Year5Expected,"*60")&gt;0,COUNTIF(Year5Expected,"*60"),"")</f>
        <v/>
      </c>
      <c r="AD33" s="204" t="str">
        <f>IF(COUNTIF(Year6Expected,BE5)+COUNTIF(Year6Expected,BE4)+COUNTIF(Year6Expected,"*60")&gt;0,COUNTIF(Year6Expected,"*60"),"")</f>
        <v/>
      </c>
      <c r="AE33" s="204" t="str">
        <f>IF(COUNTIF(Year7Expected,BE5)+COUNTIF(Year7Expected,BE4)+COUNTIF(Year7Expected,"*60")&gt;0,COUNTIF(Year7Expected,"*60"),"")</f>
        <v/>
      </c>
      <c r="AF33" s="204" t="str">
        <f>IF(COUNTIF(Year8Expected,BE5)+COUNTIF(Year8Expected,BE4)+COUNTIF(Year8Expected,"*60")&gt;0,COUNTIF(Year8Expected,"*60"),"")</f>
        <v/>
      </c>
      <c r="AG33" s="204" t="str">
        <f>IF(COUNTIF(Year9Expected,BE5)+COUNTIF(Year9Expected,BE4)+COUNTIF(Year9Expected,"*60")&gt;0,COUNTIF(Year9Expected,"*60"),"")</f>
        <v/>
      </c>
      <c r="AH33" s="204" t="str">
        <f>IF(COUNTIF(Year10Expected,BE5)+COUNTIF(Year10Expected,BE4)+COUNTIF(Year10Expected,"*60")&gt;0,COUNTIF(Year10Expected,"*60"),"")</f>
        <v/>
      </c>
      <c r="BI33" s="233" t="s">
        <v>173</v>
      </c>
      <c r="BJ33" s="234">
        <f t="shared" ref="BJ33:BT33" si="19">COUNTIF(BJ3:BJ30,0)</f>
        <v>0</v>
      </c>
      <c r="BK33" s="234">
        <f t="shared" si="19"/>
        <v>0</v>
      </c>
      <c r="BL33" s="234">
        <f t="shared" si="19"/>
        <v>0</v>
      </c>
      <c r="BM33" s="234">
        <f t="shared" si="19"/>
        <v>0</v>
      </c>
      <c r="BN33" s="234">
        <f t="shared" si="19"/>
        <v>0</v>
      </c>
      <c r="BO33" s="234">
        <f t="shared" si="19"/>
        <v>0</v>
      </c>
      <c r="BP33" s="234">
        <f t="shared" si="19"/>
        <v>0</v>
      </c>
      <c r="BQ33" s="234">
        <f t="shared" si="19"/>
        <v>0</v>
      </c>
      <c r="BR33" s="234">
        <f t="shared" si="19"/>
        <v>0</v>
      </c>
      <c r="BS33" s="234">
        <f t="shared" si="19"/>
        <v>0</v>
      </c>
      <c r="BT33" s="234">
        <f t="shared" si="19"/>
        <v>0</v>
      </c>
      <c r="BU33" s="233" t="s">
        <v>173</v>
      </c>
      <c r="BV33" s="235">
        <f t="shared" ref="BV33:CE33" si="20">COUNTIF(BV3:BV30,0)</f>
        <v>0</v>
      </c>
      <c r="BW33" s="235">
        <f t="shared" si="20"/>
        <v>0</v>
      </c>
      <c r="BX33" s="235">
        <f t="shared" si="20"/>
        <v>0</v>
      </c>
      <c r="BY33" s="235">
        <f t="shared" si="20"/>
        <v>0</v>
      </c>
      <c r="BZ33" s="235">
        <f t="shared" si="20"/>
        <v>0</v>
      </c>
      <c r="CA33" s="235">
        <f t="shared" si="20"/>
        <v>0</v>
      </c>
      <c r="CB33" s="235">
        <f t="shared" si="20"/>
        <v>0</v>
      </c>
      <c r="CC33" s="235">
        <f t="shared" si="20"/>
        <v>0</v>
      </c>
      <c r="CD33" s="235">
        <f t="shared" si="20"/>
        <v>0</v>
      </c>
      <c r="CE33" s="235">
        <f t="shared" si="20"/>
        <v>0</v>
      </c>
      <c r="CF33" s="244" t="s">
        <v>278</v>
      </c>
      <c r="CG33" s="30" t="str" cm="1">
        <f t="array" ref="CG33">_xlfn.TEXTJOIN(", ", TRUE, IF((CG3:CG30=1.1) + (CG3:CG30=0.1),  $CF$3:$CF$30, ""))</f>
        <v/>
      </c>
      <c r="CH33" s="245" t="str" cm="1">
        <f t="array" ref="CH33">_xlfn.TEXTJOIN(", ", TRUE, IF((CH3:CH30=1.1) + (CH3:CH30=0.1),  $CF$3:$CF$30, ""))</f>
        <v/>
      </c>
      <c r="CI33" s="245" t="str" cm="1">
        <f t="array" ref="CI33">_xlfn.TEXTJOIN(", ", TRUE, IF((CI3:CI30=1.1) + (CI3:CI30=0.1),  $CF$3:$CF$30, ""))</f>
        <v/>
      </c>
      <c r="CJ33" s="245" t="str" cm="1">
        <f t="array" ref="CJ33">_xlfn.TEXTJOIN(", ", TRUE, IF((CJ3:CJ30=1.1) + (CJ3:CJ30=0.1),  $CF$3:$CF$30, ""))</f>
        <v/>
      </c>
      <c r="CK33" s="245" t="str" cm="1">
        <f t="array" ref="CK33">_xlfn.TEXTJOIN(", ", TRUE, IF((CK3:CK30=1.1) + (CK3:CK30=0.1),  $CF$3:$CF$30, ""))</f>
        <v/>
      </c>
      <c r="CL33" s="245" t="str" cm="1">
        <f t="array" ref="CL33">_xlfn.TEXTJOIN(", ", TRUE, IF((CL3:CL30=1.1) + (CL3:CL30=0.1),  $CF$3:$CF$30, ""))</f>
        <v/>
      </c>
      <c r="CM33" s="245" t="str" cm="1">
        <f t="array" ref="CM33">_xlfn.TEXTJOIN(", ", TRUE, IF((CM3:CM30=1.1) + (CM3:CM30=0.1),  $CF$3:$CF$30, ""))</f>
        <v/>
      </c>
      <c r="CN33" s="245" t="str" cm="1">
        <f t="array" ref="CN33">_xlfn.TEXTJOIN(", ", TRUE, IF((CN3:CN30=1.1) + (CN3:CN30=0.1),  $CF$3:$CF$30, ""))</f>
        <v/>
      </c>
      <c r="CO33" s="245" t="str" cm="1">
        <f t="array" ref="CO33">_xlfn.TEXTJOIN(", ", TRUE, IF((CO3:CO30=1.1) + (CO3:CO30=0.1),  $CF$3:$CF$30, ""))</f>
        <v/>
      </c>
      <c r="CP33" s="245" t="str" cm="1">
        <f t="array" ref="CP33">_xlfn.TEXTJOIN(", ", TRUE, IF((CP3:CP30=1.1) + (CP3:CP30=0.1),  $CF$3:$CF$30, ""))</f>
        <v/>
      </c>
      <c r="CQ33" s="238" t="s">
        <v>279</v>
      </c>
      <c r="CR33" s="237">
        <f>COUNTIF(CG3:CG30,1.1)+COUNTIF(CG3:CG30,0.1)</f>
        <v>0</v>
      </c>
      <c r="CS33" s="237">
        <f t="shared" ref="CS33:DA33" si="21">COUNTIF(CH3:CH30,1.1)+COUNTIF(CH3:CH30,0.1)</f>
        <v>0</v>
      </c>
      <c r="CT33" s="237">
        <f t="shared" si="21"/>
        <v>0</v>
      </c>
      <c r="CU33" s="237">
        <f t="shared" si="21"/>
        <v>0</v>
      </c>
      <c r="CV33" s="237">
        <f t="shared" si="21"/>
        <v>0</v>
      </c>
      <c r="CW33" s="237">
        <f t="shared" si="21"/>
        <v>0</v>
      </c>
      <c r="CX33" s="237">
        <f>COUNTIF(CM3:CM30,1.1)+COUNTIF(CM3:CM30,0.1)</f>
        <v>0</v>
      </c>
      <c r="CY33" s="237">
        <f t="shared" si="21"/>
        <v>0</v>
      </c>
      <c r="CZ33" s="237">
        <f t="shared" si="21"/>
        <v>0</v>
      </c>
      <c r="DA33" s="237">
        <f t="shared" si="21"/>
        <v>0</v>
      </c>
    </row>
    <row r="34" spans="2:105" ht="13.9" customHeight="1" thickBot="1">
      <c r="B34" s="353" t="s">
        <v>174</v>
      </c>
      <c r="C34" s="354"/>
      <c r="D34" s="354"/>
      <c r="E34" s="354"/>
      <c r="F34" s="355"/>
      <c r="G34" s="191"/>
      <c r="H34" s="40" t="str">
        <f t="shared" ref="H34:R34" si="22">IF(ISERROR(AVERAGE(BJ24:BJ30,BJ12:BJ23, BJ3:BJ11)),"",AVERAGE(BJ24:BJ30,BJ12:BJ23, BJ3:BJ11))</f>
        <v/>
      </c>
      <c r="I34" s="40" t="str">
        <f t="shared" si="22"/>
        <v/>
      </c>
      <c r="J34" s="40" t="str">
        <f t="shared" si="22"/>
        <v/>
      </c>
      <c r="K34" s="40" t="str">
        <f t="shared" si="22"/>
        <v/>
      </c>
      <c r="L34" s="40" t="str">
        <f t="shared" si="22"/>
        <v/>
      </c>
      <c r="M34" s="40" t="str">
        <f t="shared" si="22"/>
        <v/>
      </c>
      <c r="N34" s="40" t="str">
        <f t="shared" si="22"/>
        <v/>
      </c>
      <c r="O34" s="40" t="str">
        <f t="shared" si="22"/>
        <v/>
      </c>
      <c r="P34" s="40" t="str">
        <f t="shared" si="22"/>
        <v/>
      </c>
      <c r="Q34" s="40" t="str">
        <f t="shared" si="22"/>
        <v/>
      </c>
      <c r="R34" s="40" t="str">
        <f t="shared" si="22"/>
        <v/>
      </c>
      <c r="Y34" s="40" t="str">
        <f t="shared" ref="Y34:AH34" si="23">IF(ISERROR(AVERAGE(BV24:BV30,BV12:BV23, BV3:BV11)),"",AVERAGE(BV24:BV30,BV12:BV23, BV3:BV11))</f>
        <v/>
      </c>
      <c r="Z34" s="40" t="str">
        <f t="shared" si="23"/>
        <v/>
      </c>
      <c r="AA34" s="40" t="str">
        <f t="shared" si="23"/>
        <v/>
      </c>
      <c r="AB34" s="40" t="str">
        <f t="shared" si="23"/>
        <v/>
      </c>
      <c r="AC34" s="40" t="str">
        <f t="shared" si="23"/>
        <v/>
      </c>
      <c r="AD34" s="40" t="str">
        <f t="shared" si="23"/>
        <v/>
      </c>
      <c r="AE34" s="40" t="str">
        <f t="shared" si="23"/>
        <v/>
      </c>
      <c r="AF34" s="40" t="str">
        <f t="shared" si="23"/>
        <v/>
      </c>
      <c r="AG34" s="40" t="str">
        <f t="shared" si="23"/>
        <v/>
      </c>
      <c r="AH34" s="40" t="str">
        <f t="shared" si="23"/>
        <v/>
      </c>
      <c r="AI34" s="1"/>
      <c r="AJ34" s="1"/>
      <c r="AX34" s="33" t="s">
        <v>110</v>
      </c>
      <c r="AY34" s="34" t="s">
        <v>108</v>
      </c>
      <c r="AZ34" s="239" t="s">
        <v>116</v>
      </c>
      <c r="BA34" s="1" t="s">
        <v>175</v>
      </c>
      <c r="BB34" s="41"/>
      <c r="BC34" s="41"/>
      <c r="BD34" s="41"/>
      <c r="BE34" s="41"/>
      <c r="BG34" s="8"/>
      <c r="BH34" s="8"/>
      <c r="BI34" s="233" t="s">
        <v>174</v>
      </c>
      <c r="BJ34" s="240" t="str">
        <f>IF(ISERROR(AVERAGE(BJ24:BJ30,BJ12:BJ23,BJ3:BJ11)),"",(AVERAGE(BJ24:BJ30,BJ12:BJ23,BJ3:BJ11)))</f>
        <v/>
      </c>
      <c r="BK34" s="240" t="str">
        <f t="shared" ref="BK34:BT34" si="24">IF(ISERROR(AVERAGE(BK24:BK30,BK12:BK23,BK3:BK11)),"",(AVERAGE(BK24:BK30,BK12:BK23,BK3:BK11)))</f>
        <v/>
      </c>
      <c r="BL34" s="240" t="str">
        <f t="shared" si="24"/>
        <v/>
      </c>
      <c r="BM34" s="240" t="str">
        <f t="shared" si="24"/>
        <v/>
      </c>
      <c r="BN34" s="240" t="str">
        <f t="shared" si="24"/>
        <v/>
      </c>
      <c r="BO34" s="240" t="str">
        <f t="shared" si="24"/>
        <v/>
      </c>
      <c r="BP34" s="240" t="str">
        <f t="shared" si="24"/>
        <v/>
      </c>
      <c r="BQ34" s="240" t="str">
        <f t="shared" si="24"/>
        <v/>
      </c>
      <c r="BR34" s="240" t="str">
        <f t="shared" si="24"/>
        <v/>
      </c>
      <c r="BS34" s="240" t="str">
        <f t="shared" si="24"/>
        <v/>
      </c>
      <c r="BT34" s="240" t="str">
        <f t="shared" si="24"/>
        <v/>
      </c>
      <c r="BU34" s="233" t="s">
        <v>174</v>
      </c>
      <c r="BV34" s="240" t="str">
        <f>IF(ISERROR(AVERAGE(BV24:BV30,BV12:BV23,BV3:BV11)),"",(AVERAGE(BV24:BV30,BV12:BV23,BV3:BV11)))</f>
        <v/>
      </c>
      <c r="BW34" s="240" t="str">
        <f t="shared" ref="BW34:CE34" si="25">IF(ISERROR(AVERAGE(BW24:BW30,BW12:BW23,BW3:BW11)),"",(AVERAGE(BW24:BW30,BW12:BW23,BW3:BW11)))</f>
        <v/>
      </c>
      <c r="BX34" s="240" t="str">
        <f t="shared" si="25"/>
        <v/>
      </c>
      <c r="BY34" s="240" t="str">
        <f t="shared" si="25"/>
        <v/>
      </c>
      <c r="BZ34" s="240" t="str">
        <f t="shared" si="25"/>
        <v/>
      </c>
      <c r="CA34" s="240" t="str">
        <f t="shared" si="25"/>
        <v/>
      </c>
      <c r="CB34" s="240" t="str">
        <f t="shared" si="25"/>
        <v/>
      </c>
      <c r="CC34" s="240" t="str">
        <f t="shared" si="25"/>
        <v/>
      </c>
      <c r="CD34" s="240" t="str">
        <f>IF(ISERROR(AVERAGE(CD24:CD30,CD12:CD23,CD3:CD11)),"",(AVERAGE(CD24:CD30,CD12:CD23,CD3:CD11)))</f>
        <v/>
      </c>
      <c r="CE34" s="240" t="str">
        <f t="shared" si="25"/>
        <v/>
      </c>
      <c r="CF34" s="244" t="s">
        <v>275</v>
      </c>
      <c r="CG34" s="30" t="str" cm="1">
        <f t="array" ref="CG34">_xlfn.TEXTJOIN(", ", TRUE, IF(CR3:CR30="Achieved", $CF$3:$CF$30, ""))</f>
        <v/>
      </c>
      <c r="CH34" s="245" t="str" cm="1">
        <f t="array" ref="CH34">_xlfn.TEXTJOIN(", ", TRUE, IF(CS3:CS30="Achieved", $CF$3:$CF$30, ""))</f>
        <v/>
      </c>
      <c r="CI34" s="245" t="str" cm="1">
        <f t="array" ref="CI34">_xlfn.TEXTJOIN(", ", TRUE, IF(CT3:CT30="Achieved", $CF$3:$CF$30, ""))</f>
        <v/>
      </c>
      <c r="CJ34" s="245" t="str" cm="1">
        <f t="array" ref="CJ34">_xlfn.TEXTJOIN(", ", TRUE, IF(CU3:CU30="Achieved", $CF$3:$CF$30, ""))</f>
        <v/>
      </c>
      <c r="CK34" s="245" t="str" cm="1">
        <f t="array" ref="CK34">_xlfn.TEXTJOIN(", ", TRUE, IF(CV3:CV30="Achieved", $CF$3:$CF$30, ""))</f>
        <v/>
      </c>
      <c r="CL34" s="245" t="str" cm="1">
        <f t="array" ref="CL34">_xlfn.TEXTJOIN(", ", TRUE, IF(CW3:CW30="Achieved", $CF$3:$CF$30, ""))</f>
        <v/>
      </c>
      <c r="CM34" s="245" t="str" cm="1">
        <f t="array" ref="CM34">_xlfn.TEXTJOIN(", ", TRUE, IF(CX3:CX30="Achieved", $CF$3:$CF$30, ""))</f>
        <v/>
      </c>
      <c r="CN34" s="245" t="str" cm="1">
        <f t="array" ref="CN34">_xlfn.TEXTJOIN(", ", TRUE, IF(CY3:CY30="Achieved", $CF$3:$CF$30, ""))</f>
        <v/>
      </c>
      <c r="CO34" s="245" t="str" cm="1">
        <f t="array" ref="CO34">_xlfn.TEXTJOIN(", ", TRUE, IF(CZ3:CZ30="Achieved", $CF$3:$CF$30, ""))</f>
        <v/>
      </c>
      <c r="CP34" s="245" t="str" cm="1">
        <f t="array" ref="CP34">_xlfn.TEXTJOIN(", ", TRUE, IF(DA3:DA30="Achieved", $CF$3:$CF$30, ""))</f>
        <v/>
      </c>
      <c r="CQ34" s="238" t="s">
        <v>280</v>
      </c>
      <c r="CR34" s="241" t="str">
        <f t="shared" ref="CR34:DA34" si="26">IF(SUM(CR31:CR32)=0,"",CR31/SUM(CR31:CR32))</f>
        <v/>
      </c>
      <c r="CS34" s="241" t="str">
        <f t="shared" si="26"/>
        <v/>
      </c>
      <c r="CT34" s="241" t="str">
        <f t="shared" si="26"/>
        <v/>
      </c>
      <c r="CU34" s="241" t="str">
        <f t="shared" si="26"/>
        <v/>
      </c>
      <c r="CV34" s="241" t="str">
        <f t="shared" si="26"/>
        <v/>
      </c>
      <c r="CW34" s="241" t="str">
        <f t="shared" si="26"/>
        <v/>
      </c>
      <c r="CX34" s="241" t="str">
        <f t="shared" si="26"/>
        <v/>
      </c>
      <c r="CY34" s="241" t="str">
        <f t="shared" si="26"/>
        <v/>
      </c>
      <c r="CZ34" s="241" t="str">
        <f t="shared" si="26"/>
        <v/>
      </c>
      <c r="DA34" s="241" t="str">
        <f t="shared" si="26"/>
        <v/>
      </c>
    </row>
    <row r="35" spans="2:105" ht="13.9" customHeight="1" thickBot="1">
      <c r="B35" s="395" t="s">
        <v>281</v>
      </c>
      <c r="C35" s="396"/>
      <c r="D35" s="396"/>
      <c r="E35" s="396"/>
      <c r="F35" s="396"/>
      <c r="G35" s="397"/>
      <c r="H35" s="206"/>
      <c r="I35" s="206" t="str">
        <f>IF(I34="","",_xlfn.CONCAT(CG31," / ",CR31))</f>
        <v/>
      </c>
      <c r="J35" s="206" t="str">
        <f t="shared" ref="J35:R35" si="27">IF(J34="","",_xlfn.CONCAT(CH31," / ",CS31))</f>
        <v/>
      </c>
      <c r="K35" s="206" t="str">
        <f t="shared" si="27"/>
        <v/>
      </c>
      <c r="L35" s="206" t="str">
        <f t="shared" si="27"/>
        <v/>
      </c>
      <c r="M35" s="206" t="str">
        <f t="shared" si="27"/>
        <v/>
      </c>
      <c r="N35" s="204" t="str">
        <f t="shared" si="27"/>
        <v/>
      </c>
      <c r="O35" s="204" t="str">
        <f t="shared" si="27"/>
        <v/>
      </c>
      <c r="P35" s="204" t="str">
        <f t="shared" si="27"/>
        <v/>
      </c>
      <c r="Q35" s="204" t="str">
        <f t="shared" si="27"/>
        <v/>
      </c>
      <c r="R35" s="204" t="str">
        <f t="shared" si="27"/>
        <v/>
      </c>
      <c r="AA35" s="44"/>
      <c r="AD35" s="44"/>
      <c r="AE35" s="44"/>
      <c r="AF35" s="44"/>
      <c r="AG35" s="44"/>
      <c r="AH35" s="44"/>
      <c r="AI35" s="44"/>
      <c r="AJ35" s="44"/>
      <c r="AW35" s="49" t="s">
        <v>178</v>
      </c>
      <c r="AX35" s="50">
        <f>COUNTIF(AY3:AY11,BF4)</f>
        <v>0</v>
      </c>
      <c r="AY35" s="50">
        <f>VALUE(COUNTIF(AY3:AY11,BF5))</f>
        <v>0</v>
      </c>
      <c r="AZ35" s="50">
        <f>VALUE(COUNTIF(AY3:AY11,0))</f>
        <v>0</v>
      </c>
      <c r="BA35" s="50" t="e">
        <f>AVERAGEIF(AY3:AY11,"&gt;=0")</f>
        <v>#DIV/0!</v>
      </c>
      <c r="BI35" s="233" t="s">
        <v>176</v>
      </c>
      <c r="BJ35" s="230" t="str">
        <f>IF(ISERROR(AVERAGE(BJ3:BJ11)),"",(AVERAGE(BJ3:BJ11)))</f>
        <v/>
      </c>
      <c r="BK35" s="230" t="str">
        <f t="shared" ref="BK35:BT35" si="28">IF(ISERROR(AVERAGE(BK3:BK11)),"",(AVERAGE(BK3:BK11)))</f>
        <v/>
      </c>
      <c r="BL35" s="230" t="str">
        <f t="shared" si="28"/>
        <v/>
      </c>
      <c r="BM35" s="230" t="str">
        <f t="shared" si="28"/>
        <v/>
      </c>
      <c r="BN35" s="230" t="str">
        <f t="shared" si="28"/>
        <v/>
      </c>
      <c r="BO35" s="230" t="str">
        <f t="shared" si="28"/>
        <v/>
      </c>
      <c r="BP35" s="230" t="str">
        <f t="shared" si="28"/>
        <v/>
      </c>
      <c r="BQ35" s="230" t="str">
        <f t="shared" si="28"/>
        <v/>
      </c>
      <c r="BR35" s="230" t="str">
        <f t="shared" si="28"/>
        <v/>
      </c>
      <c r="BS35" s="230" t="str">
        <f t="shared" si="28"/>
        <v/>
      </c>
      <c r="BT35" s="230" t="str">
        <f t="shared" si="28"/>
        <v/>
      </c>
      <c r="BU35" s="233" t="s">
        <v>176</v>
      </c>
      <c r="BV35" s="230" t="str">
        <f>IF(ISERROR(AVERAGE(BV3:BV11)),"",(AVERAGE(BV3:BV11)))</f>
        <v/>
      </c>
      <c r="BW35" s="230" t="str">
        <f t="shared" ref="BW35:CE35" si="29">IF(ISERROR(AVERAGE(BW3:BW11)),"",(AVERAGE(BW3:BW11)))</f>
        <v/>
      </c>
      <c r="BX35" s="230" t="str">
        <f t="shared" si="29"/>
        <v/>
      </c>
      <c r="BY35" s="230" t="str">
        <f t="shared" si="29"/>
        <v/>
      </c>
      <c r="BZ35" s="230" t="str">
        <f t="shared" si="29"/>
        <v/>
      </c>
      <c r="CA35" s="230" t="str">
        <f t="shared" si="29"/>
        <v/>
      </c>
      <c r="CB35" s="230" t="str">
        <f t="shared" si="29"/>
        <v/>
      </c>
      <c r="CC35" s="230" t="str">
        <f t="shared" si="29"/>
        <v/>
      </c>
      <c r="CD35" s="230" t="str">
        <f t="shared" si="29"/>
        <v/>
      </c>
      <c r="CE35" s="230" t="str">
        <f t="shared" si="29"/>
        <v/>
      </c>
      <c r="CG35"/>
      <c r="CJ35" s="1"/>
      <c r="CL35" s="1"/>
      <c r="CN35" s="1"/>
      <c r="CQ35" s="238" t="s">
        <v>282</v>
      </c>
      <c r="CR35" s="1" t="str">
        <f t="shared" ref="CR35:DA35" si="30">IF(CR34="","ADEQUATE",IF(CR34&gt;0.5,"ADEQUATE",IF(BK34&gt;=BV34,"ADEQUATE","INADEQUATE")))</f>
        <v>ADEQUATE</v>
      </c>
      <c r="CS35" s="1" t="str">
        <f t="shared" si="30"/>
        <v>ADEQUATE</v>
      </c>
      <c r="CT35" s="1" t="str">
        <f t="shared" si="30"/>
        <v>ADEQUATE</v>
      </c>
      <c r="CU35" s="1" t="str">
        <f t="shared" si="30"/>
        <v>ADEQUATE</v>
      </c>
      <c r="CV35" s="1" t="str">
        <f t="shared" si="30"/>
        <v>ADEQUATE</v>
      </c>
      <c r="CW35" s="1" t="str">
        <f t="shared" si="30"/>
        <v>ADEQUATE</v>
      </c>
      <c r="CX35" s="1" t="str">
        <f t="shared" si="30"/>
        <v>ADEQUATE</v>
      </c>
      <c r="CY35" s="1" t="str">
        <f t="shared" si="30"/>
        <v>ADEQUATE</v>
      </c>
      <c r="CZ35" s="1" t="str">
        <f t="shared" si="30"/>
        <v>ADEQUATE</v>
      </c>
      <c r="DA35" s="1" t="str">
        <f t="shared" si="30"/>
        <v>ADEQUATE</v>
      </c>
    </row>
    <row r="36" spans="2:105" ht="13.9" customHeight="1" thickBot="1">
      <c r="B36" s="392" t="s">
        <v>283</v>
      </c>
      <c r="C36" s="390"/>
      <c r="D36" s="390"/>
      <c r="E36" s="390"/>
      <c r="F36" s="390"/>
      <c r="G36" s="391"/>
      <c r="H36" s="207"/>
      <c r="I36" s="207" t="str">
        <f>IF(I34="","",IF(I37="Yes",CR35,"N/A"))</f>
        <v/>
      </c>
      <c r="J36" s="207" t="str">
        <f t="shared" ref="J36:R36" si="31">IF(J34="","",IF(J37="Yes",CS35,"N/A"))</f>
        <v/>
      </c>
      <c r="K36" s="207" t="str">
        <f t="shared" si="31"/>
        <v/>
      </c>
      <c r="L36" s="207" t="str">
        <f t="shared" si="31"/>
        <v/>
      </c>
      <c r="M36" s="207" t="str">
        <f t="shared" si="31"/>
        <v/>
      </c>
      <c r="N36" s="207" t="str">
        <f t="shared" si="31"/>
        <v/>
      </c>
      <c r="O36" s="207" t="str">
        <f t="shared" si="31"/>
        <v/>
      </c>
      <c r="P36" s="207" t="str">
        <f t="shared" si="31"/>
        <v/>
      </c>
      <c r="Q36" s="207" t="str">
        <f t="shared" si="31"/>
        <v/>
      </c>
      <c r="R36" s="207" t="str">
        <f t="shared" si="31"/>
        <v/>
      </c>
      <c r="AA36" s="44"/>
      <c r="AD36" s="44"/>
      <c r="AE36" s="44"/>
      <c r="AF36" s="44"/>
      <c r="AG36" s="44"/>
      <c r="AH36" s="44"/>
      <c r="AI36" s="44"/>
      <c r="AJ36" s="44"/>
      <c r="AW36" s="49" t="s">
        <v>180</v>
      </c>
      <c r="AX36" s="50">
        <f>COUNTIF(AY12:AY23,BF4)</f>
        <v>0</v>
      </c>
      <c r="AY36" s="50">
        <f>VALUE(COUNTIF(AY12:AY23,BF5))</f>
        <v>0</v>
      </c>
      <c r="AZ36" s="50">
        <f>VALUE(COUNTIF(AY12:AY23,0))</f>
        <v>0</v>
      </c>
      <c r="BA36" s="50" t="e">
        <f>AVERAGEIF(AY12:AY23,"&gt;=0")</f>
        <v>#DIV/0!</v>
      </c>
      <c r="BI36" s="29" t="s">
        <v>179</v>
      </c>
      <c r="BJ36" s="242" t="str">
        <f>IF(ISERROR(AVERAGE(BJ12:BJ23)),"",(AVERAGE(BJ12:BJ23)))</f>
        <v/>
      </c>
      <c r="BK36" s="242" t="str">
        <f t="shared" ref="BK36:BT36" si="32">IF(ISERROR(AVERAGE(BK12:BK23)),"",(AVERAGE(BK12:BK23)))</f>
        <v/>
      </c>
      <c r="BL36" s="242" t="str">
        <f t="shared" si="32"/>
        <v/>
      </c>
      <c r="BM36" s="242" t="str">
        <f t="shared" si="32"/>
        <v/>
      </c>
      <c r="BN36" s="242" t="str">
        <f t="shared" si="32"/>
        <v/>
      </c>
      <c r="BO36" s="242" t="str">
        <f t="shared" si="32"/>
        <v/>
      </c>
      <c r="BP36" s="242" t="str">
        <f t="shared" si="32"/>
        <v/>
      </c>
      <c r="BQ36" s="242" t="str">
        <f t="shared" si="32"/>
        <v/>
      </c>
      <c r="BR36" s="242" t="str">
        <f t="shared" si="32"/>
        <v/>
      </c>
      <c r="BS36" s="242" t="str">
        <f t="shared" si="32"/>
        <v/>
      </c>
      <c r="BT36" s="242" t="str">
        <f t="shared" si="32"/>
        <v/>
      </c>
      <c r="BU36" s="29" t="s">
        <v>179</v>
      </c>
      <c r="BV36" s="242" t="str">
        <f>IF(ISERROR(AVERAGE(BV12:BV23)),"",(AVERAGE(BV12:BV23)))</f>
        <v/>
      </c>
      <c r="BW36" s="242" t="str">
        <f t="shared" ref="BW36:CE36" si="33">IF(ISERROR(AVERAGE(BW12:BW23)),"",(AVERAGE(BW12:BW23)))</f>
        <v/>
      </c>
      <c r="BX36" s="242" t="str">
        <f t="shared" si="33"/>
        <v/>
      </c>
      <c r="BY36" s="242" t="str">
        <f t="shared" si="33"/>
        <v/>
      </c>
      <c r="BZ36" s="242" t="str">
        <f t="shared" si="33"/>
        <v/>
      </c>
      <c r="CA36" s="242" t="str">
        <f t="shared" si="33"/>
        <v/>
      </c>
      <c r="CB36" s="242" t="str">
        <f t="shared" si="33"/>
        <v/>
      </c>
      <c r="CC36" s="242" t="str">
        <f t="shared" si="33"/>
        <v/>
      </c>
      <c r="CD36" s="242" t="str">
        <f t="shared" si="33"/>
        <v/>
      </c>
      <c r="CE36" s="242" t="str">
        <f t="shared" si="33"/>
        <v/>
      </c>
      <c r="CJ36" s="1"/>
      <c r="CL36" s="1"/>
      <c r="CN36" s="1"/>
      <c r="CQ36" s="1" t="s">
        <v>284</v>
      </c>
      <c r="CR36" s="1" t="str">
        <f t="shared" ref="CR36:DA36" si="34">IF(CR33&gt;0,"New IAP","No")</f>
        <v>No</v>
      </c>
      <c r="CS36" s="1" t="str">
        <f t="shared" si="34"/>
        <v>No</v>
      </c>
      <c r="CT36" s="1" t="str">
        <f t="shared" si="34"/>
        <v>No</v>
      </c>
      <c r="CU36" s="1" t="str">
        <f t="shared" si="34"/>
        <v>No</v>
      </c>
      <c r="CV36" s="1" t="str">
        <f t="shared" si="34"/>
        <v>No</v>
      </c>
      <c r="CW36" s="1" t="str">
        <f t="shared" si="34"/>
        <v>No</v>
      </c>
      <c r="CX36" s="1" t="str">
        <f t="shared" si="34"/>
        <v>No</v>
      </c>
      <c r="CY36" s="1" t="str">
        <f t="shared" si="34"/>
        <v>No</v>
      </c>
      <c r="CZ36" s="1" t="str">
        <f t="shared" si="34"/>
        <v>No</v>
      </c>
      <c r="DA36" s="1" t="str">
        <f t="shared" si="34"/>
        <v>No</v>
      </c>
    </row>
    <row r="37" spans="2:105" ht="13.9" customHeight="1" thickBot="1">
      <c r="B37" s="395" t="s">
        <v>285</v>
      </c>
      <c r="C37" s="396"/>
      <c r="D37" s="396"/>
      <c r="E37" s="396"/>
      <c r="F37" s="396"/>
      <c r="G37" s="397"/>
      <c r="H37" s="208"/>
      <c r="I37" s="209" t="s">
        <v>109</v>
      </c>
      <c r="J37" s="209" t="s">
        <v>109</v>
      </c>
      <c r="K37" s="209" t="s">
        <v>109</v>
      </c>
      <c r="L37" s="209" t="s">
        <v>109</v>
      </c>
      <c r="M37" s="209" t="s">
        <v>109</v>
      </c>
      <c r="N37" s="209" t="s">
        <v>109</v>
      </c>
      <c r="O37" s="209" t="s">
        <v>109</v>
      </c>
      <c r="P37" s="209" t="s">
        <v>109</v>
      </c>
      <c r="Q37" s="209" t="s">
        <v>109</v>
      </c>
      <c r="R37" s="209" t="s">
        <v>109</v>
      </c>
      <c r="AA37" s="44"/>
      <c r="AD37" s="44"/>
      <c r="AE37" s="44"/>
      <c r="AF37" s="44"/>
      <c r="AG37" s="44"/>
      <c r="AH37" s="44"/>
      <c r="AI37" s="44"/>
      <c r="AJ37" s="44"/>
      <c r="AW37" s="49" t="s">
        <v>183</v>
      </c>
      <c r="AX37" s="50">
        <f>COUNTIF(AY24:AY30,BF4)</f>
        <v>0</v>
      </c>
      <c r="AY37" s="50">
        <f>COUNTIF(AY24:AY30,BF5)</f>
        <v>0</v>
      </c>
      <c r="AZ37" s="50">
        <f>VALUE(COUNTIF(AY24:AY30,0))</f>
        <v>0</v>
      </c>
      <c r="BA37" s="50" t="e">
        <f>AVERAGEIF(AY24:AY30,"&gt;=0")</f>
        <v>#DIV/0!</v>
      </c>
      <c r="BI37" s="29" t="s">
        <v>181</v>
      </c>
      <c r="BJ37" s="243" t="str">
        <f>IF(ISERROR(AVERAGE(BJ24:BJ30)),"",(AVERAGE(BJ24:BJ30)))</f>
        <v/>
      </c>
      <c r="BK37" s="243" t="str">
        <f t="shared" ref="BK37:BT37" si="35">IF(ISERROR(AVERAGE(BK24:BK30)),"",(AVERAGE(BK24:BK30)))</f>
        <v/>
      </c>
      <c r="BL37" s="243" t="str">
        <f t="shared" si="35"/>
        <v/>
      </c>
      <c r="BM37" s="243" t="str">
        <f t="shared" si="35"/>
        <v/>
      </c>
      <c r="BN37" s="243" t="str">
        <f t="shared" si="35"/>
        <v/>
      </c>
      <c r="BO37" s="243" t="str">
        <f t="shared" si="35"/>
        <v/>
      </c>
      <c r="BP37" s="243" t="str">
        <f t="shared" si="35"/>
        <v/>
      </c>
      <c r="BQ37" s="243" t="str">
        <f t="shared" si="35"/>
        <v/>
      </c>
      <c r="BR37" s="243" t="str">
        <f t="shared" si="35"/>
        <v/>
      </c>
      <c r="BS37" s="243" t="str">
        <f t="shared" si="35"/>
        <v/>
      </c>
      <c r="BT37" s="243" t="str">
        <f t="shared" si="35"/>
        <v/>
      </c>
      <c r="BU37" s="29" t="s">
        <v>181</v>
      </c>
      <c r="BV37" s="243" t="str">
        <f>IF(ISERROR(AVERAGE(BV24:BV30)),"",(AVERAGE(BV24:BV30)))</f>
        <v/>
      </c>
      <c r="BW37" s="243" t="str">
        <f t="shared" ref="BW37:CD37" si="36">IF(ISERROR(AVERAGE(BW24:BW30)),"",(AVERAGE(BW24:BW30)))</f>
        <v/>
      </c>
      <c r="BX37" s="243" t="str">
        <f t="shared" si="36"/>
        <v/>
      </c>
      <c r="BY37" s="243" t="str">
        <f t="shared" si="36"/>
        <v/>
      </c>
      <c r="BZ37" s="243" t="str">
        <f t="shared" si="36"/>
        <v/>
      </c>
      <c r="CA37" s="243" t="str">
        <f t="shared" si="36"/>
        <v/>
      </c>
      <c r="CB37" s="243" t="str">
        <f t="shared" si="36"/>
        <v/>
      </c>
      <c r="CC37" s="243" t="str">
        <f t="shared" si="36"/>
        <v/>
      </c>
      <c r="CD37" s="243" t="str">
        <f t="shared" si="36"/>
        <v/>
      </c>
      <c r="CE37" s="243" t="str">
        <f>IF(ISERROR(AVERAGE(CE24:CE30)),"",(AVERAGE(CE24:CE30)))</f>
        <v/>
      </c>
    </row>
    <row r="38" spans="2:105" ht="13.9" customHeight="1" thickBot="1">
      <c r="B38" s="395" t="s">
        <v>286</v>
      </c>
      <c r="C38" s="396"/>
      <c r="D38" s="396"/>
      <c r="E38" s="396"/>
      <c r="F38" s="396"/>
      <c r="G38" s="397"/>
      <c r="H38" s="210"/>
      <c r="I38" s="211" t="str">
        <f>IF(COUNTIF(Year1Range,$BE$5)+COUNTIF(Year1Range,$BE$4)+COUNTIF(Year1Range,"*60")&gt;0,CR36,"")</f>
        <v/>
      </c>
      <c r="J38" s="211" t="str">
        <f>IF(COUNTIF(Year2Range,$BE$5)+COUNTIF(Year2Range,$BE$4)+COUNTIF(Year2Range,"*60")&gt;0,CS36,"")</f>
        <v/>
      </c>
      <c r="K38" s="211" t="str">
        <f>IF(COUNTIF(Year3Range,$BE$5)+COUNTIF(Year3Range,$BE$4)+COUNTIF(Year3Range,"*60")&gt;0,CT36,"")</f>
        <v/>
      </c>
      <c r="L38" s="211" t="str">
        <f>IF(COUNTIF(Year4Range,$BE$5)+COUNTIF(Year4Range,$BE$4)+COUNTIF(Year4Range,"*60")&gt;0,CU36,"")</f>
        <v/>
      </c>
      <c r="M38" s="211" t="str">
        <f>IF(COUNTIF(Year5Range,$BE$5)+COUNTIF(Year5Range,$BE$4)+COUNTIF(Year5Range,"*60")&gt;0,CV36,"")</f>
        <v/>
      </c>
      <c r="N38" s="212" t="str">
        <f>IF(COUNTIF(Year6Range,$BE$5)+COUNTIF(Year6Range,$BE$4)+COUNTIF(Year6Range,"*60")&gt;0,CW36,"")</f>
        <v/>
      </c>
      <c r="O38" s="212" t="str">
        <f>IF(COUNTIF(Year7Range,$BE$5)+COUNTIF(Year7Range,$BE$4)+COUNTIF(Year7Range,"*60")&gt;0,CX36,"")</f>
        <v/>
      </c>
      <c r="P38" s="212" t="str">
        <f>IF(COUNTIF(Year8Range,$BE$5)+COUNTIF(Year8Range,$BE$4)+COUNTIF(Year8Range,"*60")&gt;0,CY36,"")</f>
        <v/>
      </c>
      <c r="Q38" s="212" t="str">
        <f>IF(COUNTIF(Year9Range,$BE$5)+COUNTIF(Year9Range,$BE$4)+COUNTIF(Year9Range,"*60")&gt;0,CZ36,"")</f>
        <v/>
      </c>
      <c r="R38" s="212" t="str">
        <f>IF(COUNTIF(Year10Range,$BE$5)+COUNTIF(Year10Range,$BE$4)+COUNTIF(Year10Range,"*60")&gt;0,DA36,"")</f>
        <v/>
      </c>
      <c r="AA38" s="44"/>
      <c r="AD38" s="44"/>
      <c r="AE38" s="44"/>
      <c r="AF38" s="44"/>
      <c r="AG38" s="44"/>
      <c r="AH38" s="44"/>
      <c r="AI38" s="44"/>
      <c r="AJ38" s="44"/>
      <c r="AW38" s="1" t="s">
        <v>184</v>
      </c>
      <c r="AX38" s="50">
        <f>VALUE(SUM(AX35:AX37))</f>
        <v>0</v>
      </c>
      <c r="AY38" s="50">
        <f>VALUE(SUM(AY35:AY37))</f>
        <v>0</v>
      </c>
      <c r="AZ38" s="50">
        <f>VALUE(SUM(AZ35:AZ37))</f>
        <v>0</v>
      </c>
      <c r="BA38" s="50" t="e">
        <f>AVERAGEIF(AY3:AY30,"&gt;=0")</f>
        <v>#DIV/0!</v>
      </c>
      <c r="BL38" s="1"/>
      <c r="BM38" s="1"/>
      <c r="BN38" s="1"/>
      <c r="BO38" s="1"/>
      <c r="BP38" s="1"/>
      <c r="BQ38" s="1"/>
      <c r="BR38" s="1"/>
      <c r="BS38" s="1"/>
      <c r="BT38" s="1"/>
      <c r="BU38" s="1"/>
      <c r="BV38" s="1"/>
      <c r="BW38" s="1"/>
      <c r="BX38" s="1"/>
      <c r="BY38" s="1"/>
      <c r="BZ38" s="1"/>
      <c r="CA38" s="1"/>
      <c r="CB38" s="1"/>
      <c r="CC38" s="1"/>
      <c r="CD38" s="1"/>
      <c r="CE38" s="1"/>
    </row>
    <row r="39" spans="2:105" ht="13.9" customHeight="1" thickBot="1">
      <c r="AA39" s="44"/>
      <c r="AD39" s="44"/>
      <c r="AE39" s="44"/>
      <c r="AF39" s="44"/>
      <c r="AG39" s="44"/>
      <c r="AH39" s="44"/>
      <c r="AI39" s="44"/>
      <c r="AJ39" s="44"/>
      <c r="AW39" s="49" t="s">
        <v>185</v>
      </c>
      <c r="BA39" s="50" t="str">
        <f>IF(ISERROR(AVERAGE(AY24:AY30,AY9:AY23,AY3:AY8)),"",(AVERAGE(AY24:AY30,AY9:AY23,AY3:AY8)))</f>
        <v/>
      </c>
      <c r="BL39" s="1"/>
      <c r="BM39" s="1"/>
      <c r="BN39" s="1"/>
      <c r="BO39" s="1"/>
      <c r="BP39" s="1"/>
      <c r="BQ39" s="1"/>
      <c r="BR39" s="1"/>
      <c r="BS39" s="1"/>
      <c r="BT39" s="1"/>
      <c r="BU39" s="1"/>
      <c r="BV39" s="1"/>
      <c r="BW39" s="1"/>
      <c r="BX39" s="1"/>
      <c r="BY39" s="1"/>
      <c r="BZ39" s="1"/>
      <c r="CA39" s="1"/>
      <c r="CB39" s="1"/>
      <c r="CC39" s="1"/>
      <c r="CD39" s="1"/>
      <c r="CE39" s="1"/>
    </row>
    <row r="40" spans="2:105" ht="13.9" customHeight="1" thickBot="1">
      <c r="B40" s="213"/>
      <c r="C40" s="390" t="s">
        <v>287</v>
      </c>
      <c r="D40" s="390"/>
      <c r="E40" s="390"/>
      <c r="F40" s="391"/>
      <c r="G40" s="392" t="s">
        <v>288</v>
      </c>
      <c r="H40" s="390"/>
      <c r="I40" s="390"/>
      <c r="J40" s="391"/>
      <c r="K40" s="392" t="s">
        <v>289</v>
      </c>
      <c r="L40" s="390"/>
      <c r="M40" s="391"/>
      <c r="N40" s="1"/>
      <c r="O40" s="1"/>
      <c r="P40" s="1"/>
      <c r="AA40" s="44"/>
      <c r="AD40" s="44"/>
      <c r="AE40" s="44"/>
      <c r="AF40" s="44"/>
      <c r="AG40" s="44"/>
      <c r="AH40" s="44"/>
      <c r="AI40" s="44"/>
      <c r="AJ40" s="44"/>
      <c r="AX40" s="33" t="s">
        <v>110</v>
      </c>
      <c r="AY40" s="34" t="s">
        <v>108</v>
      </c>
      <c r="AZ40" s="239" t="s">
        <v>116</v>
      </c>
      <c r="BA40" s="1" t="s">
        <v>175</v>
      </c>
      <c r="BL40" s="1"/>
      <c r="BM40" s="1"/>
      <c r="BN40" s="1"/>
      <c r="BO40" s="1"/>
      <c r="BP40" s="1"/>
      <c r="BQ40" s="1"/>
      <c r="BR40" s="1"/>
      <c r="BS40" s="1"/>
      <c r="BT40" s="1"/>
      <c r="BU40" s="1"/>
      <c r="BV40" s="1"/>
      <c r="BW40" s="1"/>
      <c r="BX40" s="1"/>
      <c r="BY40" s="1"/>
      <c r="BZ40" s="1"/>
      <c r="CA40" s="1"/>
      <c r="CB40" s="1"/>
      <c r="CC40" s="1"/>
      <c r="CD40" s="1"/>
      <c r="CE40" s="1"/>
    </row>
    <row r="41" spans="2:105" ht="28.15" customHeight="1" thickBot="1">
      <c r="B41" s="214" t="s">
        <v>86</v>
      </c>
      <c r="C41" s="393" t="str">
        <f>CG32</f>
        <v/>
      </c>
      <c r="D41" s="394"/>
      <c r="E41" s="394"/>
      <c r="F41" s="394"/>
      <c r="G41" s="394" t="str">
        <f>CG34</f>
        <v/>
      </c>
      <c r="H41" s="394"/>
      <c r="I41" s="394"/>
      <c r="J41" s="394"/>
      <c r="K41" s="394" t="str">
        <f>CG33</f>
        <v/>
      </c>
      <c r="L41" s="394"/>
      <c r="M41" s="394"/>
      <c r="N41" s="1"/>
      <c r="O41" s="1"/>
      <c r="P41" s="1"/>
      <c r="AA41" s="44"/>
      <c r="AD41" s="44"/>
      <c r="AE41" s="44"/>
      <c r="AF41" s="44"/>
      <c r="AG41" s="44"/>
      <c r="AH41" s="44"/>
      <c r="AI41" s="44"/>
      <c r="AJ41" s="44"/>
      <c r="AW41" s="49" t="s">
        <v>187</v>
      </c>
      <c r="AX41" s="50">
        <f>COUNTIF(BA3:BA11,BF4)</f>
        <v>0</v>
      </c>
      <c r="AY41" s="50">
        <f>COUNTIF(BA3:BA11,BF5)</f>
        <v>0</v>
      </c>
      <c r="AZ41" s="50">
        <f>COUNTIF(BA3:BA11,0)</f>
        <v>0</v>
      </c>
      <c r="BA41" s="50" t="e">
        <f>AVERAGEIF(BA3:BA11,"&gt;=0")</f>
        <v>#DIV/0!</v>
      </c>
      <c r="BL41" s="1"/>
      <c r="BM41" s="1"/>
      <c r="BN41" s="1"/>
      <c r="BO41" s="1"/>
      <c r="BP41" s="1"/>
      <c r="BQ41" s="1"/>
      <c r="BR41" s="1"/>
      <c r="BS41" s="1"/>
      <c r="BT41" s="1"/>
      <c r="BU41" s="1"/>
      <c r="BV41" s="1"/>
      <c r="BW41" s="1"/>
      <c r="BX41" s="1"/>
      <c r="BY41" s="1"/>
      <c r="BZ41" s="1"/>
      <c r="CA41" s="1"/>
      <c r="CB41" s="1"/>
      <c r="CC41" s="1"/>
      <c r="CD41" s="1"/>
      <c r="CE41" s="1"/>
    </row>
    <row r="42" spans="2:105" ht="28.15" customHeight="1" thickBot="1">
      <c r="B42" s="213" t="s">
        <v>87</v>
      </c>
      <c r="C42" s="388" t="str">
        <f>CH32</f>
        <v/>
      </c>
      <c r="D42" s="389"/>
      <c r="E42" s="389"/>
      <c r="F42" s="389"/>
      <c r="G42" s="389" t="str">
        <f>CH34</f>
        <v/>
      </c>
      <c r="H42" s="389"/>
      <c r="I42" s="389"/>
      <c r="J42" s="389"/>
      <c r="K42" s="389" t="str">
        <f>CH33</f>
        <v/>
      </c>
      <c r="L42" s="389"/>
      <c r="M42" s="389"/>
      <c r="N42" s="1"/>
      <c r="O42" s="1"/>
      <c r="P42" s="1"/>
      <c r="AA42" s="44"/>
      <c r="AD42" s="44"/>
      <c r="AE42" s="44"/>
      <c r="AF42" s="44"/>
      <c r="AG42" s="44"/>
      <c r="AH42" s="44"/>
      <c r="AI42" s="44"/>
      <c r="AJ42" s="44"/>
      <c r="AW42" s="49" t="s">
        <v>189</v>
      </c>
      <c r="AX42" s="50">
        <f>COUNTIF(BA12:BA23,BF4)</f>
        <v>0</v>
      </c>
      <c r="AY42" s="50">
        <f>COUNTIF(BA12:BA23,BF5)</f>
        <v>0</v>
      </c>
      <c r="AZ42" s="50">
        <f>COUNTIF(BA12:BA23,0)</f>
        <v>0</v>
      </c>
      <c r="BA42" s="50" t="e">
        <f>AVERAGEIF(BA12:BA23,"&gt;=0")</f>
        <v>#DIV/0!</v>
      </c>
      <c r="BL42" s="1"/>
      <c r="BM42" s="1"/>
      <c r="BN42" s="1"/>
      <c r="BO42" s="1"/>
      <c r="BP42" s="1"/>
      <c r="BQ42" s="1"/>
      <c r="BR42" s="1"/>
      <c r="BS42" s="1"/>
      <c r="BT42" s="1"/>
      <c r="BU42" s="1"/>
      <c r="BV42" s="1"/>
      <c r="BW42" s="1"/>
      <c r="BX42" s="1"/>
      <c r="BY42" s="1"/>
      <c r="BZ42" s="1"/>
      <c r="CA42" s="1"/>
      <c r="CB42" s="1"/>
      <c r="CC42" s="1"/>
      <c r="CD42" s="1"/>
      <c r="CE42" s="1"/>
    </row>
    <row r="43" spans="2:105" ht="28.15" customHeight="1" thickBot="1">
      <c r="B43" s="213" t="s">
        <v>88</v>
      </c>
      <c r="C43" s="388" t="str">
        <f>CI32</f>
        <v/>
      </c>
      <c r="D43" s="389"/>
      <c r="E43" s="389"/>
      <c r="F43" s="389"/>
      <c r="G43" s="389" t="str">
        <f>CI34</f>
        <v/>
      </c>
      <c r="H43" s="389"/>
      <c r="I43" s="389"/>
      <c r="J43" s="389"/>
      <c r="K43" s="389" t="str">
        <f>CI33</f>
        <v/>
      </c>
      <c r="L43" s="389"/>
      <c r="M43" s="389"/>
      <c r="N43" s="1"/>
      <c r="O43" s="1"/>
      <c r="P43" s="1"/>
      <c r="AA43" s="44"/>
      <c r="AD43" s="44"/>
      <c r="AE43" s="44"/>
      <c r="AF43" s="44"/>
      <c r="AG43" s="44"/>
      <c r="AH43" s="44"/>
      <c r="AI43" s="44"/>
      <c r="AJ43" s="44"/>
      <c r="AW43" s="49" t="s">
        <v>194</v>
      </c>
      <c r="AX43" s="50">
        <f>COUNTIF(BA24:BA30,BF4)</f>
        <v>0</v>
      </c>
      <c r="AY43" s="50">
        <f>COUNTIF(BA24:BA30,BF5)</f>
        <v>0</v>
      </c>
      <c r="AZ43" s="50">
        <f>COUNTIF(BA24:BA30,0)</f>
        <v>0</v>
      </c>
      <c r="BA43" s="50" t="e">
        <f>AVERAGEIF(BA24:BA30,"&gt;=0")</f>
        <v>#DIV/0!</v>
      </c>
      <c r="BL43" s="1"/>
      <c r="BM43" s="1"/>
      <c r="BN43" s="1"/>
      <c r="BO43" s="1"/>
      <c r="BP43" s="1"/>
      <c r="BQ43" s="1"/>
      <c r="BR43" s="1"/>
      <c r="BS43" s="1"/>
      <c r="BT43" s="1"/>
      <c r="BU43" s="1"/>
      <c r="BV43" s="1"/>
      <c r="BW43" s="1"/>
      <c r="BX43" s="1"/>
      <c r="BY43" s="1"/>
      <c r="BZ43" s="1"/>
      <c r="CA43" s="1"/>
      <c r="CB43" s="1"/>
      <c r="CC43" s="1"/>
      <c r="CD43" s="1"/>
      <c r="CE43" s="1"/>
    </row>
    <row r="44" spans="2:105" ht="28.15" customHeight="1" thickBot="1">
      <c r="B44" s="213" t="s">
        <v>89</v>
      </c>
      <c r="C44" s="388" t="str">
        <f>CJ32</f>
        <v/>
      </c>
      <c r="D44" s="389"/>
      <c r="E44" s="389"/>
      <c r="F44" s="389"/>
      <c r="G44" s="389" t="str">
        <f>CJ34</f>
        <v/>
      </c>
      <c r="H44" s="389"/>
      <c r="I44" s="389"/>
      <c r="J44" s="389"/>
      <c r="K44" s="389" t="str">
        <f>CJ33</f>
        <v/>
      </c>
      <c r="L44" s="389"/>
      <c r="M44" s="389"/>
      <c r="N44" s="1"/>
      <c r="O44" s="1"/>
      <c r="P44" s="1"/>
      <c r="AA44" s="44"/>
      <c r="AD44" s="44"/>
      <c r="AE44" s="44"/>
      <c r="AF44" s="44"/>
      <c r="AG44" s="44"/>
      <c r="AH44" s="44"/>
      <c r="AI44" s="44"/>
      <c r="AJ44" s="44"/>
      <c r="AW44" s="1" t="s">
        <v>197</v>
      </c>
      <c r="AX44" s="50">
        <f>SUM(AX41:AX43)</f>
        <v>0</v>
      </c>
      <c r="AY44" s="50">
        <f>SUM(AY41:AY43)</f>
        <v>0</v>
      </c>
      <c r="AZ44" s="50">
        <f>SUM(AZ41:AZ43)</f>
        <v>0</v>
      </c>
      <c r="BA44" s="50"/>
      <c r="BL44" s="1"/>
      <c r="BM44" s="1"/>
      <c r="BN44" s="1"/>
      <c r="BO44" s="1"/>
      <c r="BP44" s="1"/>
      <c r="BQ44" s="1"/>
      <c r="BR44" s="1"/>
      <c r="BS44" s="1"/>
      <c r="BT44" s="1"/>
      <c r="BU44" s="1"/>
      <c r="BV44" s="1"/>
      <c r="BW44" s="1"/>
      <c r="BX44" s="1"/>
      <c r="BY44" s="1"/>
      <c r="BZ44" s="1"/>
      <c r="CA44" s="1"/>
      <c r="CB44" s="1"/>
      <c r="CC44" s="1"/>
      <c r="CD44" s="1"/>
      <c r="CE44" s="1"/>
    </row>
    <row r="45" spans="2:105" ht="28.15" customHeight="1" thickBot="1">
      <c r="B45" s="213" t="s">
        <v>90</v>
      </c>
      <c r="C45" s="388" t="str">
        <f>CK32</f>
        <v/>
      </c>
      <c r="D45" s="389"/>
      <c r="E45" s="389"/>
      <c r="F45" s="389"/>
      <c r="G45" s="389" t="str">
        <f>CK34</f>
        <v/>
      </c>
      <c r="H45" s="389"/>
      <c r="I45" s="389"/>
      <c r="J45" s="389"/>
      <c r="K45" s="389" t="str">
        <f>CK33</f>
        <v/>
      </c>
      <c r="L45" s="389"/>
      <c r="M45" s="389"/>
      <c r="N45" s="1"/>
      <c r="O45" s="1"/>
      <c r="P45" s="1"/>
      <c r="AA45" s="44"/>
      <c r="AD45" s="44"/>
      <c r="AE45" s="44"/>
      <c r="AF45" s="44"/>
      <c r="AG45" s="44"/>
      <c r="AH45" s="44"/>
      <c r="AI45" s="44"/>
      <c r="AJ45" s="44"/>
      <c r="AW45" s="49" t="s">
        <v>198</v>
      </c>
      <c r="AX45" s="50"/>
      <c r="AY45" s="50"/>
      <c r="AZ45" s="50"/>
      <c r="BA45" s="50" t="str">
        <f>IF(ISERROR(AVERAGE(BA24:BA30,BA9:BA23,BA3:BA8)),"",(AVERAGE(BA24:BA30,BA9:BA23,BA3:BA8)))</f>
        <v/>
      </c>
      <c r="BL45" s="1"/>
      <c r="BM45" s="1"/>
      <c r="BN45" s="1"/>
      <c r="BO45" s="1"/>
      <c r="BP45" s="1"/>
      <c r="BQ45" s="1"/>
      <c r="BR45" s="1"/>
      <c r="BS45" s="1"/>
      <c r="BT45" s="1"/>
      <c r="BU45" s="1"/>
      <c r="BV45" s="1"/>
      <c r="BW45" s="1"/>
      <c r="BX45" s="1"/>
      <c r="BY45" s="1"/>
      <c r="BZ45" s="1"/>
      <c r="CA45" s="1"/>
      <c r="CB45" s="1"/>
      <c r="CC45" s="1"/>
      <c r="CD45" s="1"/>
      <c r="CE45" s="1"/>
    </row>
    <row r="46" spans="2:105" ht="28.15" hidden="1" customHeight="1" thickBot="1">
      <c r="B46" s="213" t="s">
        <v>91</v>
      </c>
      <c r="C46" s="388" t="str">
        <f>CL32</f>
        <v/>
      </c>
      <c r="D46" s="389"/>
      <c r="E46" s="389"/>
      <c r="F46" s="389"/>
      <c r="G46" s="389" t="str">
        <f>CL34</f>
        <v/>
      </c>
      <c r="H46" s="389"/>
      <c r="I46" s="389"/>
      <c r="J46" s="389"/>
      <c r="K46" s="389" t="str">
        <f>CL33</f>
        <v/>
      </c>
      <c r="L46" s="389"/>
      <c r="M46" s="389"/>
      <c r="N46" s="1"/>
      <c r="O46" s="1"/>
      <c r="P46" s="1"/>
      <c r="AA46" s="44"/>
      <c r="AD46" s="44"/>
      <c r="AE46" s="44"/>
      <c r="AF46" s="44"/>
      <c r="AG46" s="44"/>
      <c r="AH46" s="44"/>
      <c r="AI46" s="44"/>
      <c r="AJ46" s="44"/>
      <c r="BL46" s="1"/>
      <c r="BM46" s="1"/>
      <c r="BN46" s="1"/>
      <c r="BO46" s="1"/>
      <c r="BP46" s="1"/>
      <c r="BQ46" s="1"/>
      <c r="BR46" s="1"/>
      <c r="BS46" s="1"/>
      <c r="BT46" s="1"/>
      <c r="BU46" s="1"/>
      <c r="BV46" s="1"/>
      <c r="BW46" s="1"/>
      <c r="BX46" s="1"/>
      <c r="BY46" s="1"/>
      <c r="BZ46" s="1"/>
      <c r="CA46" s="1"/>
      <c r="CB46" s="1"/>
      <c r="CC46" s="1"/>
      <c r="CD46" s="1"/>
      <c r="CE46" s="1"/>
    </row>
    <row r="47" spans="2:105" ht="28.15" hidden="1" customHeight="1" thickBot="1">
      <c r="B47" s="213" t="s">
        <v>92</v>
      </c>
      <c r="C47" s="388" t="str">
        <f>CM32</f>
        <v/>
      </c>
      <c r="D47" s="389"/>
      <c r="E47" s="389"/>
      <c r="F47" s="389"/>
      <c r="G47" s="389" t="str">
        <f>CM34</f>
        <v/>
      </c>
      <c r="H47" s="389"/>
      <c r="I47" s="389"/>
      <c r="J47" s="389"/>
      <c r="K47" s="389" t="str">
        <f>CM33</f>
        <v/>
      </c>
      <c r="L47" s="389"/>
      <c r="M47" s="389"/>
      <c r="N47" s="1"/>
      <c r="O47" s="1"/>
      <c r="P47" s="1"/>
      <c r="AA47" s="44"/>
      <c r="AD47" s="44"/>
      <c r="AE47" s="44"/>
      <c r="AF47" s="44"/>
      <c r="AG47" s="44"/>
      <c r="AH47" s="44"/>
      <c r="AI47" s="44"/>
      <c r="AJ47" s="44"/>
      <c r="BL47" s="1"/>
      <c r="BM47" s="1"/>
      <c r="BN47" s="1"/>
      <c r="BO47" s="1"/>
      <c r="BP47" s="1"/>
      <c r="BQ47" s="1"/>
      <c r="BR47" s="1"/>
      <c r="BS47" s="1"/>
      <c r="BT47" s="1"/>
      <c r="BU47" s="1"/>
      <c r="BV47" s="1"/>
      <c r="BW47" s="1"/>
      <c r="BX47" s="1"/>
      <c r="BY47" s="1"/>
      <c r="BZ47" s="1"/>
      <c r="CA47" s="1"/>
      <c r="CB47" s="1"/>
      <c r="CC47" s="1"/>
      <c r="CD47" s="1"/>
      <c r="CE47" s="1"/>
    </row>
    <row r="48" spans="2:105" ht="28.15" hidden="1" customHeight="1" thickBot="1">
      <c r="B48" s="213" t="s">
        <v>93</v>
      </c>
      <c r="C48" s="388" t="str">
        <f>CN32</f>
        <v/>
      </c>
      <c r="D48" s="389"/>
      <c r="E48" s="389"/>
      <c r="F48" s="389"/>
      <c r="G48" s="389" t="str">
        <f>CN34</f>
        <v/>
      </c>
      <c r="H48" s="389"/>
      <c r="I48" s="389"/>
      <c r="J48" s="389"/>
      <c r="K48" s="389" t="str">
        <f>CN33</f>
        <v/>
      </c>
      <c r="L48" s="389"/>
      <c r="M48" s="389"/>
      <c r="N48" s="1"/>
      <c r="O48" s="1"/>
      <c r="P48" s="1"/>
      <c r="AA48" s="44"/>
      <c r="AD48" s="44"/>
      <c r="AE48" s="44"/>
      <c r="AF48" s="44"/>
      <c r="AG48" s="44"/>
      <c r="AH48" s="44"/>
      <c r="AI48" s="44"/>
      <c r="AJ48" s="44"/>
      <c r="BL48" s="1"/>
      <c r="BM48" s="1"/>
      <c r="BN48" s="1"/>
      <c r="BO48" s="1"/>
      <c r="BP48" s="1"/>
      <c r="BQ48" s="1"/>
      <c r="BR48" s="1"/>
      <c r="BS48" s="1"/>
      <c r="BT48" s="1"/>
      <c r="BU48" s="1"/>
      <c r="BV48" s="1"/>
      <c r="BW48" s="1"/>
      <c r="BX48" s="1"/>
      <c r="BY48" s="1"/>
      <c r="BZ48" s="1"/>
      <c r="CA48" s="1"/>
      <c r="CB48" s="1"/>
      <c r="CC48" s="1"/>
      <c r="CD48" s="1"/>
      <c r="CE48" s="1"/>
    </row>
    <row r="49" spans="2:92" ht="28.15" hidden="1" customHeight="1" thickBot="1">
      <c r="B49" s="213" t="s">
        <v>94</v>
      </c>
      <c r="C49" s="388" t="str">
        <f>CO32</f>
        <v/>
      </c>
      <c r="D49" s="389"/>
      <c r="E49" s="389"/>
      <c r="F49" s="389"/>
      <c r="G49" s="389" t="str">
        <f>CO34</f>
        <v/>
      </c>
      <c r="H49" s="389"/>
      <c r="I49" s="389"/>
      <c r="J49" s="389"/>
      <c r="K49" s="389" t="str">
        <f>CO33</f>
        <v/>
      </c>
      <c r="L49" s="389"/>
      <c r="M49" s="389"/>
      <c r="N49" s="1"/>
      <c r="O49" s="1"/>
      <c r="P49" s="1"/>
      <c r="AA49" s="44"/>
      <c r="AD49" s="44"/>
      <c r="AE49" s="44"/>
      <c r="AF49" s="44"/>
      <c r="AG49" s="44"/>
      <c r="AH49" s="44"/>
      <c r="AI49" s="44"/>
      <c r="AJ49" s="44"/>
      <c r="BL49" s="1"/>
      <c r="BM49" s="1"/>
      <c r="BN49" s="1"/>
      <c r="BO49" s="1"/>
      <c r="BP49" s="1"/>
      <c r="BQ49" s="1"/>
      <c r="BR49" s="1"/>
      <c r="BS49" s="1"/>
      <c r="BT49" s="1"/>
      <c r="BU49" s="1"/>
      <c r="BV49" s="1"/>
      <c r="BW49" s="1"/>
      <c r="BX49" s="1"/>
      <c r="BY49" s="1"/>
      <c r="BZ49" s="1"/>
      <c r="CA49" s="1"/>
      <c r="CB49" s="1"/>
      <c r="CC49" s="1"/>
      <c r="CD49" s="1"/>
      <c r="CE49" s="1"/>
    </row>
    <row r="50" spans="2:92" ht="28.15" hidden="1" customHeight="1" thickBot="1">
      <c r="B50" s="213" t="s">
        <v>95</v>
      </c>
      <c r="C50" s="388" t="str">
        <f>CP32</f>
        <v/>
      </c>
      <c r="D50" s="389"/>
      <c r="E50" s="389"/>
      <c r="F50" s="389"/>
      <c r="G50" s="389" t="str">
        <f>CP34</f>
        <v/>
      </c>
      <c r="H50" s="389"/>
      <c r="I50" s="389"/>
      <c r="J50" s="389"/>
      <c r="K50" s="389" t="str">
        <f>CP33</f>
        <v/>
      </c>
      <c r="L50" s="389"/>
      <c r="M50" s="389"/>
      <c r="N50" s="1"/>
      <c r="O50" s="1"/>
      <c r="P50" s="1"/>
      <c r="AA50" s="44"/>
      <c r="AD50" s="44"/>
      <c r="AE50" s="44"/>
      <c r="AF50" s="44"/>
      <c r="AG50" s="44"/>
      <c r="AH50" s="44"/>
      <c r="AI50" s="44"/>
      <c r="AJ50" s="44"/>
      <c r="BL50" s="1"/>
      <c r="BM50" s="1"/>
      <c r="BN50" s="1"/>
      <c r="BO50" s="1"/>
      <c r="BP50" s="1"/>
      <c r="BQ50" s="1"/>
      <c r="BR50" s="1"/>
      <c r="BS50" s="1"/>
      <c r="BT50" s="1"/>
      <c r="BU50" s="1"/>
      <c r="BV50" s="1"/>
      <c r="BW50" s="1"/>
      <c r="BX50" s="1"/>
      <c r="BY50" s="1"/>
      <c r="BZ50" s="1"/>
      <c r="CA50" s="1"/>
      <c r="CB50" s="1"/>
      <c r="CC50" s="1"/>
      <c r="CD50" s="1"/>
      <c r="CE50" s="1"/>
    </row>
    <row r="51" spans="2:92" ht="13.15" customHeight="1">
      <c r="B51" s="43"/>
      <c r="C51" s="43"/>
      <c r="D51" s="44"/>
      <c r="E51" s="44"/>
      <c r="F51" s="44"/>
      <c r="G51" s="44"/>
      <c r="H51" s="44"/>
      <c r="I51" s="44"/>
      <c r="J51" s="44"/>
      <c r="K51" s="44"/>
      <c r="L51" s="44"/>
      <c r="M51" s="44"/>
      <c r="N51" s="44"/>
      <c r="O51" s="44"/>
      <c r="P51" s="44"/>
      <c r="AA51" s="44"/>
      <c r="AD51" s="44"/>
      <c r="AE51" s="44"/>
      <c r="AF51" s="44"/>
      <c r="AG51" s="44"/>
      <c r="AH51" s="44"/>
      <c r="AI51" s="44"/>
      <c r="AJ51" s="44"/>
      <c r="BL51" s="1"/>
      <c r="BM51" s="1"/>
      <c r="BN51" s="1"/>
      <c r="BO51" s="1"/>
      <c r="BP51" s="1"/>
      <c r="BQ51" s="1"/>
      <c r="BR51" s="1"/>
      <c r="BS51" s="1"/>
      <c r="BT51" s="1"/>
      <c r="BU51" s="1"/>
      <c r="BV51" s="1"/>
      <c r="BW51" s="1"/>
      <c r="BX51" s="1"/>
      <c r="BY51" s="1"/>
      <c r="BZ51" s="1"/>
      <c r="CA51" s="1"/>
      <c r="CB51" s="1"/>
      <c r="CC51" s="1"/>
      <c r="CD51" s="1"/>
      <c r="CE51" s="1"/>
    </row>
    <row r="52" spans="2:92" ht="13.15" customHeight="1">
      <c r="B52" s="356" t="s">
        <v>177</v>
      </c>
      <c r="C52" s="356"/>
      <c r="M52" s="44"/>
      <c r="N52" s="44"/>
      <c r="O52" s="44"/>
      <c r="P52" s="44"/>
      <c r="AA52" s="44"/>
      <c r="AD52" s="44"/>
      <c r="AE52" s="44"/>
      <c r="AF52" s="44"/>
      <c r="AG52" s="44"/>
      <c r="AH52" s="44"/>
      <c r="AI52" s="44"/>
      <c r="AJ52" s="44"/>
      <c r="BL52" s="1"/>
      <c r="BM52" s="1"/>
      <c r="BN52" s="1"/>
      <c r="BO52" s="1"/>
      <c r="BP52" s="1"/>
      <c r="BQ52" s="1"/>
      <c r="BR52" s="1"/>
      <c r="BS52" s="1"/>
      <c r="BT52" s="1"/>
      <c r="BU52" s="1"/>
      <c r="BV52" s="1"/>
      <c r="BW52" s="1"/>
      <c r="BX52" s="1"/>
      <c r="BY52" s="1"/>
      <c r="BZ52" s="1"/>
      <c r="CA52" s="1"/>
      <c r="CB52" s="1"/>
      <c r="CC52" s="1"/>
      <c r="CD52" s="1"/>
      <c r="CE52" s="1"/>
      <c r="CF52" s="1"/>
      <c r="CH52" s="1"/>
      <c r="CJ52" s="1"/>
      <c r="CL52" s="1"/>
      <c r="CN52" s="1"/>
    </row>
    <row r="53" spans="2:92" ht="13.5" customHeight="1">
      <c r="B53" s="356"/>
      <c r="C53" s="356"/>
      <c r="D53" s="52"/>
      <c r="E53" s="52"/>
      <c r="F53" s="8"/>
      <c r="G53" s="8"/>
      <c r="BL53" s="1"/>
      <c r="BM53" s="1"/>
      <c r="BN53" s="1"/>
      <c r="BO53" s="1"/>
      <c r="BP53" s="1"/>
      <c r="BQ53" s="1"/>
      <c r="BR53" s="1"/>
      <c r="BS53" s="1"/>
      <c r="BT53" s="1"/>
      <c r="BU53" s="1"/>
      <c r="BV53" s="1"/>
      <c r="BW53" s="1"/>
      <c r="BX53" s="1"/>
      <c r="BY53" s="1"/>
      <c r="BZ53" s="1"/>
      <c r="CA53" s="1"/>
      <c r="CB53" s="1"/>
      <c r="CC53" s="1"/>
      <c r="CD53" s="1"/>
      <c r="CE53" s="1"/>
      <c r="CF53" s="1"/>
      <c r="CH53" s="1"/>
      <c r="CJ53" s="1"/>
      <c r="CL53" s="1"/>
      <c r="CN53" s="1"/>
    </row>
    <row r="54" spans="2:92" ht="22.9" customHeight="1">
      <c r="B54" s="357" t="s">
        <v>182</v>
      </c>
      <c r="C54" s="358"/>
      <c r="D54" s="358"/>
      <c r="E54" s="358"/>
      <c r="F54" s="358"/>
      <c r="G54" s="358"/>
      <c r="H54" s="358"/>
      <c r="I54" s="358"/>
      <c r="J54" s="358"/>
      <c r="K54" s="359"/>
      <c r="BG54" s="8"/>
      <c r="BH54" s="8"/>
      <c r="BI54" s="8"/>
      <c r="BJ54" s="8"/>
      <c r="BK54" s="8"/>
      <c r="BO54" s="1"/>
      <c r="BP54" s="1"/>
      <c r="BQ54" s="1"/>
      <c r="BR54" s="1"/>
      <c r="BS54" s="1"/>
      <c r="BT54" s="1"/>
      <c r="CB54" s="1"/>
    </row>
    <row r="55" spans="2:92" ht="21" customHeight="1">
      <c r="B55" s="360" t="s">
        <v>9</v>
      </c>
      <c r="C55" s="361"/>
      <c r="D55" s="362"/>
      <c r="E55" s="363" t="s">
        <v>10</v>
      </c>
      <c r="F55" s="364"/>
      <c r="G55" s="364"/>
      <c r="H55" s="365"/>
      <c r="I55" s="363" t="s">
        <v>11</v>
      </c>
      <c r="J55" s="364"/>
      <c r="K55" s="365"/>
    </row>
    <row r="56" spans="2:92" ht="22.15" customHeight="1">
      <c r="B56" s="366"/>
      <c r="C56" s="367"/>
      <c r="D56" s="368"/>
      <c r="E56" s="431"/>
      <c r="F56" s="432"/>
      <c r="G56" s="432"/>
      <c r="H56" s="433"/>
      <c r="I56" s="369"/>
      <c r="J56" s="432"/>
      <c r="K56" s="433"/>
      <c r="BK56" s="8"/>
      <c r="CB56" s="1"/>
    </row>
    <row r="57" spans="2:92">
      <c r="B57" s="8"/>
      <c r="C57" s="8"/>
      <c r="D57" s="8"/>
      <c r="E57" s="8"/>
      <c r="F57" s="8"/>
      <c r="G57" s="8"/>
      <c r="AK57" s="49"/>
      <c r="BK57" s="8"/>
      <c r="CB57" s="1"/>
    </row>
    <row r="58" spans="2:92" ht="19.149999999999999" customHeight="1">
      <c r="B58" s="140" t="s">
        <v>186</v>
      </c>
      <c r="C58" s="54"/>
      <c r="D58" s="55"/>
      <c r="E58" s="55"/>
      <c r="F58" s="55"/>
      <c r="G58" s="55"/>
      <c r="H58" s="55"/>
      <c r="BK58" s="8"/>
      <c r="CB58" s="1"/>
    </row>
    <row r="59" spans="2:92" ht="17.25" thickBot="1">
      <c r="B59" s="95" t="s">
        <v>188</v>
      </c>
      <c r="C59" s="95"/>
      <c r="D59" s="56" t="str">
        <f>_xlfn.IFNA(AX31,"")</f>
        <v/>
      </c>
      <c r="E59" s="56"/>
      <c r="F59" s="55"/>
      <c r="G59" s="57"/>
      <c r="H59" s="57"/>
      <c r="BK59" s="8"/>
      <c r="CB59" s="1"/>
    </row>
    <row r="60" spans="2:92" ht="16.5">
      <c r="B60" s="58"/>
      <c r="C60" s="59"/>
      <c r="D60" s="135" t="s">
        <v>190</v>
      </c>
      <c r="E60" s="136"/>
      <c r="F60" s="137" t="s">
        <v>191</v>
      </c>
      <c r="G60" s="138"/>
      <c r="H60" s="137" t="s">
        <v>192</v>
      </c>
      <c r="I60" s="138"/>
      <c r="J60" s="137" t="s">
        <v>193</v>
      </c>
      <c r="K60" s="139"/>
      <c r="BK60" s="8"/>
      <c r="CB60" s="1"/>
    </row>
    <row r="61" spans="2:92" ht="16.5">
      <c r="B61" s="93" t="s">
        <v>195</v>
      </c>
      <c r="C61" s="94"/>
      <c r="D61" s="106"/>
      <c r="E61" s="107"/>
      <c r="F61" s="110" t="s">
        <v>196</v>
      </c>
      <c r="G61" s="112"/>
      <c r="H61" s="110" t="s">
        <v>196</v>
      </c>
      <c r="I61" s="112"/>
      <c r="J61" s="110" t="s">
        <v>196</v>
      </c>
      <c r="K61" s="111"/>
      <c r="BK61" s="8"/>
      <c r="CB61" s="1"/>
    </row>
    <row r="62" spans="2:92" ht="16.5">
      <c r="B62" s="104" t="str">
        <f>BE4</f>
        <v>≥80</v>
      </c>
      <c r="C62" s="105"/>
      <c r="D62" s="108" t="e">
        <f>IF(AX38=0,NA(),AX38)</f>
        <v>#N/A</v>
      </c>
      <c r="E62" s="108"/>
      <c r="F62" s="108" t="e">
        <f>IF(AX35=0,NA(),AX35)</f>
        <v>#N/A</v>
      </c>
      <c r="G62" s="108"/>
      <c r="H62" s="108" t="e">
        <f>IF(AX36=0,NA(),AX36)</f>
        <v>#N/A</v>
      </c>
      <c r="I62" s="108"/>
      <c r="J62" s="108" t="e">
        <f>IF(AX37=0,NA(),AX37)</f>
        <v>#N/A</v>
      </c>
      <c r="K62" s="108"/>
      <c r="BK62" s="8"/>
      <c r="CB62" s="1"/>
    </row>
    <row r="63" spans="2:92" ht="16.5">
      <c r="B63" s="102" t="str">
        <f>BE5</f>
        <v>60-79</v>
      </c>
      <c r="C63" s="103"/>
      <c r="D63" s="108" t="e">
        <f>IF(AY38=0,NA(),AY38)</f>
        <v>#N/A</v>
      </c>
      <c r="E63" s="108"/>
      <c r="F63" s="108" t="e">
        <f>IF(AY35=0,NA(),AY35)</f>
        <v>#N/A</v>
      </c>
      <c r="G63" s="108"/>
      <c r="H63" s="108" t="e">
        <f>IF(AY36=0,NA(),AY36)</f>
        <v>#N/A</v>
      </c>
      <c r="I63" s="108"/>
      <c r="J63" s="108" t="e">
        <f>IF(AY37=0,NA(),AY37)</f>
        <v>#N/A</v>
      </c>
      <c r="K63" s="108"/>
      <c r="AQ63" s="8"/>
      <c r="BK63" s="8"/>
      <c r="CB63" s="1"/>
    </row>
    <row r="64" spans="2:92" ht="16.5">
      <c r="B64" s="100" t="str">
        <f>BE6</f>
        <v>&lt;60</v>
      </c>
      <c r="C64" s="101"/>
      <c r="D64" s="108" t="e">
        <f>IF(AZ38=0,NA(),AZ38)</f>
        <v>#N/A</v>
      </c>
      <c r="E64" s="108"/>
      <c r="F64" s="108" t="e">
        <f>IF(AZ35=0,NA(),AZ35)</f>
        <v>#N/A</v>
      </c>
      <c r="G64" s="108"/>
      <c r="H64" s="108" t="e">
        <f>IF(AZ36=0,NA(),AZ36)</f>
        <v>#N/A</v>
      </c>
      <c r="I64" s="108"/>
      <c r="J64" s="108" t="e">
        <f>IF(AZ37=0,NA(),AZ37)</f>
        <v>#N/A</v>
      </c>
      <c r="K64" s="108"/>
      <c r="AQ64" s="8"/>
      <c r="BK64" s="8"/>
      <c r="CB64" s="1"/>
    </row>
    <row r="65" spans="2:10" s="8" customFormat="1" ht="17.25" thickBot="1">
      <c r="B65" s="98" t="s">
        <v>199</v>
      </c>
      <c r="C65" s="99"/>
      <c r="D65" s="96" t="str">
        <f>IFERROR(BA38,"n/a")</f>
        <v>n/a</v>
      </c>
      <c r="E65" s="97"/>
      <c r="F65" s="96" t="str">
        <f>IFERROR(BA35,"n/a")</f>
        <v>n/a</v>
      </c>
      <c r="G65" s="97"/>
      <c r="H65" s="96" t="str">
        <f>IFERROR(BA36,"n/a")</f>
        <v>n/a</v>
      </c>
      <c r="I65" s="97"/>
      <c r="J65" s="96" t="str">
        <f>IFERROR(BA37,"n/a")</f>
        <v>n/a</v>
      </c>
    </row>
    <row r="90" spans="2:11" s="8" customFormat="1" ht="20.25" thickBot="1">
      <c r="B90" s="140" t="s">
        <v>200</v>
      </c>
      <c r="C90" s="54"/>
      <c r="D90" s="55"/>
      <c r="E90" s="55"/>
      <c r="F90" s="55"/>
      <c r="G90" s="55"/>
      <c r="H90" s="55"/>
      <c r="I90" s="55"/>
      <c r="J90" s="55"/>
    </row>
    <row r="91" spans="2:11" s="8" customFormat="1" ht="16.5">
      <c r="B91" s="61"/>
      <c r="C91" s="62"/>
      <c r="D91" s="62"/>
      <c r="E91" s="115" t="s">
        <v>201</v>
      </c>
      <c r="F91" s="62"/>
      <c r="G91" s="63" t="s">
        <v>199</v>
      </c>
      <c r="H91" s="63"/>
      <c r="I91" s="63"/>
      <c r="J91" s="63"/>
      <c r="K91" s="64"/>
    </row>
    <row r="92" spans="2:11" s="8" customFormat="1" ht="16.5">
      <c r="B92" s="65"/>
      <c r="C92" s="128"/>
      <c r="D92" s="66"/>
      <c r="E92" s="67"/>
      <c r="F92" s="67" t="s">
        <v>85</v>
      </c>
      <c r="G92" s="67" t="s">
        <v>86</v>
      </c>
      <c r="H92" s="67" t="s">
        <v>87</v>
      </c>
      <c r="I92" s="67" t="s">
        <v>88</v>
      </c>
      <c r="J92" s="67" t="s">
        <v>89</v>
      </c>
      <c r="K92" s="68" t="s">
        <v>90</v>
      </c>
    </row>
    <row r="93" spans="2:11" s="8" customFormat="1" ht="17.45" customHeight="1">
      <c r="B93" s="116" t="s">
        <v>202</v>
      </c>
      <c r="C93" s="127"/>
      <c r="D93" s="117"/>
      <c r="E93" s="69" t="s">
        <v>203</v>
      </c>
      <c r="F93" s="69" t="str">
        <f>_xlfn.IFNA(S105,"")</f>
        <v/>
      </c>
      <c r="G93" s="69" t="str">
        <f>_xlfn.IFNA(S106,"")</f>
        <v/>
      </c>
      <c r="H93" s="69" t="str">
        <f>_xlfn.IFNA(S107,"")</f>
        <v/>
      </c>
      <c r="I93" s="69" t="str">
        <f>_xlfn.IFNA(S108,"")</f>
        <v/>
      </c>
      <c r="J93" s="69" t="str">
        <f>_xlfn.IFNA(S109,"")</f>
        <v/>
      </c>
      <c r="K93" s="69" t="str">
        <f>_xlfn.IFNA(S110,"")</f>
        <v/>
      </c>
    </row>
    <row r="94" spans="2:11" s="8" customFormat="1" ht="17.45" customHeight="1">
      <c r="B94" s="118"/>
      <c r="C94" s="129"/>
      <c r="D94" s="119"/>
      <c r="E94" s="70" t="s">
        <v>79</v>
      </c>
      <c r="F94" s="70"/>
      <c r="G94" s="71" t="str">
        <f>_xlfn.IFNA(R106,"")</f>
        <v/>
      </c>
      <c r="H94" s="71" t="str">
        <f>_xlfn.IFNA(R107,"")</f>
        <v/>
      </c>
      <c r="I94" s="71" t="str">
        <f>_xlfn.IFNA(R108,"")</f>
        <v/>
      </c>
      <c r="J94" s="71" t="str">
        <f>_xlfn.IFNA(R109,"")</f>
        <v/>
      </c>
      <c r="K94" s="71" t="str">
        <f>_xlfn.IFNA(R110,"")</f>
        <v/>
      </c>
    </row>
    <row r="95" spans="2:11" s="8" customFormat="1" ht="17.45" customHeight="1">
      <c r="B95" s="116" t="s">
        <v>204</v>
      </c>
      <c r="C95" s="127"/>
      <c r="D95" s="117"/>
      <c r="E95" s="72" t="s">
        <v>203</v>
      </c>
      <c r="F95" s="69" t="str">
        <f>_xlfn.IFNA(U105,"")</f>
        <v/>
      </c>
      <c r="G95" s="69" t="str">
        <f>_xlfn.IFNA(U106,"")</f>
        <v/>
      </c>
      <c r="H95" s="69" t="str">
        <f>_xlfn.IFNA(U107,"")</f>
        <v/>
      </c>
      <c r="I95" s="69" t="str">
        <f>_xlfn.IFNA(U108,"")</f>
        <v/>
      </c>
      <c r="J95" s="69" t="str">
        <f>_xlfn.IFNA(U109,"")</f>
        <v/>
      </c>
      <c r="K95" s="69" t="str">
        <f>_xlfn.IFNA(U110,"")</f>
        <v/>
      </c>
    </row>
    <row r="96" spans="2:11" s="8" customFormat="1" ht="17.45" customHeight="1">
      <c r="B96" s="118"/>
      <c r="C96" s="129"/>
      <c r="D96" s="119"/>
      <c r="E96" s="70" t="s">
        <v>79</v>
      </c>
      <c r="F96" s="70"/>
      <c r="G96" s="71" t="str">
        <f>_xlfn.IFNA(T106,"")</f>
        <v/>
      </c>
      <c r="H96" s="71" t="str">
        <f>_xlfn.IFNA(T107,"")</f>
        <v/>
      </c>
      <c r="I96" s="71" t="str">
        <f>_xlfn.IFNA(T108,"")</f>
        <v/>
      </c>
      <c r="J96" s="71" t="str">
        <f>_xlfn.IFNA(T109,"")</f>
        <v/>
      </c>
      <c r="K96" s="71" t="str">
        <f>_xlfn.IFNA(T110,"")</f>
        <v/>
      </c>
    </row>
    <row r="97" spans="2:23" ht="17.45" customHeight="1">
      <c r="B97" s="116" t="s">
        <v>205</v>
      </c>
      <c r="C97" s="127"/>
      <c r="D97" s="117"/>
      <c r="E97" s="72" t="s">
        <v>203</v>
      </c>
      <c r="F97" s="69" t="str">
        <f>_xlfn.IFNA(W105,"")</f>
        <v/>
      </c>
      <c r="G97" s="69" t="str">
        <f>_xlfn.IFNA(W106,"")</f>
        <v/>
      </c>
      <c r="H97" s="69" t="str">
        <f>_xlfn.IFNA(W107,"")</f>
        <v/>
      </c>
      <c r="I97" s="69" t="str">
        <f>_xlfn.IFNA(W108,"")</f>
        <v/>
      </c>
      <c r="J97" s="69" t="str">
        <f>_xlfn.IFNA(W109,"")</f>
        <v/>
      </c>
      <c r="K97" s="69" t="str">
        <f>_xlfn.IFNA(W110,"")</f>
        <v/>
      </c>
    </row>
    <row r="98" spans="2:23" ht="17.45" customHeight="1">
      <c r="B98" s="118"/>
      <c r="C98" s="127"/>
      <c r="D98" s="126"/>
      <c r="E98" s="70" t="s">
        <v>79</v>
      </c>
      <c r="F98" s="70"/>
      <c r="G98" s="71" t="str">
        <f>_xlfn.IFNA(V106,"")</f>
        <v/>
      </c>
      <c r="H98" s="71" t="str">
        <f>_xlfn.IFNA(V107,"")</f>
        <v/>
      </c>
      <c r="I98" s="71" t="str">
        <f>_xlfn.IFNA(V108,"")</f>
        <v/>
      </c>
      <c r="J98" s="71" t="str">
        <f>_xlfn.IFNA(V109,"")</f>
        <v/>
      </c>
      <c r="K98" s="71" t="str">
        <f>_xlfn.IFNA(V110,"")</f>
        <v/>
      </c>
    </row>
    <row r="99" spans="2:23" ht="17.45" customHeight="1">
      <c r="B99" s="113" t="s">
        <v>206</v>
      </c>
      <c r="C99" s="130"/>
      <c r="D99" s="133"/>
      <c r="E99" s="132" t="s">
        <v>203</v>
      </c>
      <c r="F99" s="69" t="str">
        <f>_xlfn.IFNA(Q105,"")</f>
        <v/>
      </c>
      <c r="G99" s="69" t="str">
        <f>_xlfn.IFNA(Q106,"")</f>
        <v/>
      </c>
      <c r="H99" s="69" t="str">
        <f>_xlfn.IFNA(Q107,"")</f>
        <v/>
      </c>
      <c r="I99" s="69" t="str">
        <f>_xlfn.IFNA(Q108,"")</f>
        <v/>
      </c>
      <c r="J99" s="69" t="str">
        <f>_xlfn.IFNA(Q109,"")</f>
        <v/>
      </c>
      <c r="K99" s="69" t="str">
        <f>_xlfn.IFNA(Q110,"")</f>
        <v/>
      </c>
    </row>
    <row r="100" spans="2:23" ht="17.45" customHeight="1">
      <c r="B100" s="114"/>
      <c r="C100" s="131"/>
      <c r="D100" s="130"/>
      <c r="E100" s="134" t="s">
        <v>79</v>
      </c>
      <c r="F100" s="70"/>
      <c r="G100" s="73" t="str">
        <f>_xlfn.IFNA(P106,"")</f>
        <v/>
      </c>
      <c r="H100" s="73" t="str">
        <f>_xlfn.IFNA(P107,"")</f>
        <v/>
      </c>
      <c r="I100" s="73" t="str">
        <f>_xlfn.IFNA(P108,"")</f>
        <v/>
      </c>
      <c r="J100" s="73" t="str">
        <f>_xlfn.IFNA(P109,"")</f>
        <v/>
      </c>
      <c r="K100" s="73" t="str">
        <f>_xlfn.IFNA(P110,"")</f>
        <v/>
      </c>
    </row>
    <row r="103" spans="2:23">
      <c r="O103" s="74" t="s">
        <v>207</v>
      </c>
      <c r="P103" s="5"/>
      <c r="Q103" s="5"/>
      <c r="R103" s="5"/>
      <c r="S103" s="5"/>
      <c r="T103" s="5"/>
      <c r="U103" s="6"/>
      <c r="V103" s="5"/>
      <c r="W103" s="5"/>
    </row>
    <row r="104" spans="2:23">
      <c r="O104" s="75" t="s">
        <v>82</v>
      </c>
      <c r="P104" s="75" t="s">
        <v>208</v>
      </c>
      <c r="Q104" s="75" t="s">
        <v>209</v>
      </c>
      <c r="R104" s="75" t="s">
        <v>210</v>
      </c>
      <c r="S104" s="75" t="s">
        <v>211</v>
      </c>
      <c r="T104" s="75" t="s">
        <v>212</v>
      </c>
      <c r="U104" s="76" t="s">
        <v>213</v>
      </c>
      <c r="V104" s="75" t="s">
        <v>214</v>
      </c>
      <c r="W104" s="75" t="s">
        <v>215</v>
      </c>
    </row>
    <row r="105" spans="2:23">
      <c r="O105" s="75" t="s">
        <v>85</v>
      </c>
      <c r="P105" s="77"/>
      <c r="Q105" s="78" t="e">
        <f>IF(BJ34="",NA(),BJ34)</f>
        <v>#N/A</v>
      </c>
      <c r="R105" s="79"/>
      <c r="S105" s="78" t="e">
        <f>IF(BJ35="",NA(),BJ35)</f>
        <v>#N/A</v>
      </c>
      <c r="T105" s="79"/>
      <c r="U105" s="78" t="e">
        <f>IF(BJ36="",NA(),BJ36)</f>
        <v>#N/A</v>
      </c>
      <c r="V105" s="79"/>
      <c r="W105" s="78" t="e">
        <f>IF(BJ37="",NA(),BJ37)</f>
        <v>#N/A</v>
      </c>
    </row>
    <row r="106" spans="2:23">
      <c r="O106" s="75" t="s">
        <v>86</v>
      </c>
      <c r="P106" s="80" t="e">
        <f>IF(BV34="",NA(),BV34)</f>
        <v>#N/A</v>
      </c>
      <c r="Q106" s="78" t="e">
        <f>IF(BK34="",NA(),BK34)</f>
        <v>#N/A</v>
      </c>
      <c r="R106" s="80" t="e">
        <f>IF(BV35="",NA(),BV35)</f>
        <v>#N/A</v>
      </c>
      <c r="S106" s="78" t="e">
        <f>IF(BK35="",NA(),BK35)</f>
        <v>#N/A</v>
      </c>
      <c r="T106" s="80" t="e">
        <f>IF(BV36="",NA(),BV36)</f>
        <v>#N/A</v>
      </c>
      <c r="U106" s="78" t="e">
        <f>IF(BK36="",NA(),BK36)</f>
        <v>#N/A</v>
      </c>
      <c r="V106" s="80" t="e">
        <f>IF(BV37="",NA(),BV37)</f>
        <v>#N/A</v>
      </c>
      <c r="W106" s="78" t="e">
        <f>IF(BK37="",NA(),BK37)</f>
        <v>#N/A</v>
      </c>
    </row>
    <row r="107" spans="2:23">
      <c r="O107" s="75" t="s">
        <v>87</v>
      </c>
      <c r="P107" s="80" t="e">
        <f>IF(BW34="",NA(),BW34)</f>
        <v>#N/A</v>
      </c>
      <c r="Q107" s="78" t="e">
        <f>IF(BL34="",NA(),BL34)</f>
        <v>#N/A</v>
      </c>
      <c r="R107" s="80" t="e">
        <f>IF(BW35="",NA(),BW35)</f>
        <v>#N/A</v>
      </c>
      <c r="S107" s="78" t="e">
        <f>IF(BL35="",NA(),BL35)</f>
        <v>#N/A</v>
      </c>
      <c r="T107" s="80" t="e">
        <f>IF(BW36="",NA(),BW36)</f>
        <v>#N/A</v>
      </c>
      <c r="U107" s="78" t="e">
        <f>IF(BL36="",NA(),BL36)</f>
        <v>#N/A</v>
      </c>
      <c r="V107" s="80" t="e">
        <f>IF(BW37="",NA(),BW37)</f>
        <v>#N/A</v>
      </c>
      <c r="W107" s="78" t="e">
        <f>IF(BL37="",NA(),BL37)</f>
        <v>#N/A</v>
      </c>
    </row>
    <row r="108" spans="2:23">
      <c r="O108" s="75" t="s">
        <v>88</v>
      </c>
      <c r="P108" s="80" t="e">
        <f>IF(BX34="",NA(),BX34)</f>
        <v>#N/A</v>
      </c>
      <c r="Q108" s="78" t="e">
        <f>IF(BM34="",NA(),BM34)</f>
        <v>#N/A</v>
      </c>
      <c r="R108" s="81" t="e">
        <f>IF(BX35="",NA(),BX35)</f>
        <v>#N/A</v>
      </c>
      <c r="S108" s="78" t="e">
        <f>IF(BM35="",NA(),BM35)</f>
        <v>#N/A</v>
      </c>
      <c r="T108" s="81" t="e">
        <f>IF(BX36="",NA(),BX36)</f>
        <v>#N/A</v>
      </c>
      <c r="U108" s="78" t="e">
        <f>IF(BM36="",NA(),BM36)</f>
        <v>#N/A</v>
      </c>
      <c r="V108" s="81" t="e">
        <f>IF(BX37="",NA(),BX37)</f>
        <v>#N/A</v>
      </c>
      <c r="W108" s="78" t="e">
        <f>IF(BM37="",NA(),BM37)</f>
        <v>#N/A</v>
      </c>
    </row>
    <row r="109" spans="2:23">
      <c r="O109" s="75" t="s">
        <v>89</v>
      </c>
      <c r="P109" s="80" t="e">
        <f>IF(BY34="",NA(),BY34)</f>
        <v>#N/A</v>
      </c>
      <c r="Q109" s="78" t="e">
        <f>IF(BN34="",NA(),BN34)</f>
        <v>#N/A</v>
      </c>
      <c r="R109" s="81" t="e">
        <f>IF(BY35="",NA(),BY35)</f>
        <v>#N/A</v>
      </c>
      <c r="S109" s="78" t="e">
        <f>IF(BN35="",NA(),BN35)</f>
        <v>#N/A</v>
      </c>
      <c r="T109" s="81" t="e">
        <f>IF(BY36="",NA(),BY36)</f>
        <v>#N/A</v>
      </c>
      <c r="U109" s="78" t="e">
        <f>IF(BN36="",NA(),BN36)</f>
        <v>#N/A</v>
      </c>
      <c r="V109" s="81" t="e">
        <f>IF(BY37="",NA(),BY37)</f>
        <v>#N/A</v>
      </c>
      <c r="W109" s="78" t="e">
        <f>IF(BN37="",NA(),BN37)</f>
        <v>#N/A</v>
      </c>
    </row>
    <row r="110" spans="2:23">
      <c r="O110" s="75" t="s">
        <v>90</v>
      </c>
      <c r="P110" s="80" t="e">
        <f>IF(BZ34="",NA(),BZ34)</f>
        <v>#N/A</v>
      </c>
      <c r="Q110" s="78" t="e">
        <f>IF(BO34="",NA(),BO34)</f>
        <v>#N/A</v>
      </c>
      <c r="R110" s="81" t="e">
        <f>IF(BZ35="",NA(),BZ35)</f>
        <v>#N/A</v>
      </c>
      <c r="S110" s="78" t="e">
        <f>IF(BO35="",NA(),BO35)</f>
        <v>#N/A</v>
      </c>
      <c r="T110" s="81" t="e">
        <f>IF(BZ36="",NA(),BZ36)</f>
        <v>#N/A</v>
      </c>
      <c r="U110" s="78" t="e">
        <f>IF(BO36="",NA(),BO36)</f>
        <v>#N/A</v>
      </c>
      <c r="V110" s="81" t="e">
        <f>IF(BZ37="",NA(),BZ37)</f>
        <v>#N/A</v>
      </c>
      <c r="W110" s="78" t="e">
        <f>IF(BO37="",NA(),BO37)</f>
        <v>#N/A</v>
      </c>
    </row>
    <row r="111" spans="2:23">
      <c r="O111" s="75" t="s">
        <v>91</v>
      </c>
      <c r="P111" s="80" t="e">
        <f>IF(CA34="",NA(),CA34)</f>
        <v>#N/A</v>
      </c>
      <c r="Q111" s="78" t="e">
        <f>IF(BP34="",NA(),BP34)</f>
        <v>#N/A</v>
      </c>
      <c r="R111" s="81" t="e">
        <f>IF(CA35="",NA(),CA35)</f>
        <v>#N/A</v>
      </c>
      <c r="S111" s="78" t="e">
        <f>IF(BP35="",NA(),BP35)</f>
        <v>#N/A</v>
      </c>
      <c r="T111" s="81" t="e">
        <f>IF(CA36="",NA(),CA36)</f>
        <v>#N/A</v>
      </c>
      <c r="U111" s="78" t="e">
        <f>IF(BP36="",NA(),BP36)</f>
        <v>#N/A</v>
      </c>
      <c r="V111" s="81" t="e">
        <f>IF(CA37="",NA(),CA37)</f>
        <v>#N/A</v>
      </c>
      <c r="W111" s="78" t="e">
        <f>IF(BP37="",NA(),BP37)</f>
        <v>#N/A</v>
      </c>
    </row>
    <row r="112" spans="2:23">
      <c r="O112" s="75" t="s">
        <v>92</v>
      </c>
      <c r="P112" s="80" t="e">
        <f>IF(CB34="",NA(),CB34)</f>
        <v>#N/A</v>
      </c>
      <c r="Q112" s="78" t="e">
        <f>IF(BQ34="",NA(),BQ34)</f>
        <v>#N/A</v>
      </c>
      <c r="R112" s="81" t="e">
        <f>IF(CB35="",NA(),CB35)</f>
        <v>#N/A</v>
      </c>
      <c r="S112" s="78" t="e">
        <f>IF(BQ35="",NA(),BQ35)</f>
        <v>#N/A</v>
      </c>
      <c r="T112" s="81" t="e">
        <f>IF(CB36="",NA(),CB36)</f>
        <v>#N/A</v>
      </c>
      <c r="U112" s="78" t="e">
        <f>IF(BQ36="",NA(),BQ36)</f>
        <v>#N/A</v>
      </c>
      <c r="V112" s="81" t="e">
        <f>IF(CB37="",NA(),CB37)</f>
        <v>#N/A</v>
      </c>
      <c r="W112" s="78" t="e">
        <f>IF(BQ37="",NA(),BQ37)</f>
        <v>#N/A</v>
      </c>
    </row>
    <row r="113" spans="2:23" s="8" customFormat="1">
      <c r="B113" s="1"/>
      <c r="C113" s="1"/>
      <c r="D113" s="1"/>
      <c r="E113" s="1"/>
      <c r="F113" s="1"/>
      <c r="G113" s="1"/>
      <c r="O113" s="75" t="s">
        <v>93</v>
      </c>
      <c r="P113" s="80" t="e">
        <f>IF(CC34="",NA(),CC34)</f>
        <v>#N/A</v>
      </c>
      <c r="Q113" s="78" t="e">
        <f>IF(BR34="",NA(),BR34)</f>
        <v>#N/A</v>
      </c>
      <c r="R113" s="81" t="e">
        <f>IF(CC35="",NA(),CC35)</f>
        <v>#N/A</v>
      </c>
      <c r="S113" s="78" t="e">
        <f>IF(BR35="",NA(),BR35)</f>
        <v>#N/A</v>
      </c>
      <c r="T113" s="81" t="e">
        <f>IF(CC36="",NA(),CC36)</f>
        <v>#N/A</v>
      </c>
      <c r="U113" s="78" t="e">
        <f>IF(BR36="",NA(),BR36)</f>
        <v>#N/A</v>
      </c>
      <c r="V113" s="81" t="e">
        <f>IF(CC37="",NA(),CC37)</f>
        <v>#N/A</v>
      </c>
      <c r="W113" s="78" t="e">
        <f>IF(BR37="",NA(),BR37)</f>
        <v>#N/A</v>
      </c>
    </row>
    <row r="114" spans="2:23" s="8" customFormat="1">
      <c r="B114" s="1"/>
      <c r="C114" s="1"/>
      <c r="D114" s="1"/>
      <c r="E114" s="1"/>
      <c r="F114" s="1"/>
      <c r="G114" s="1"/>
      <c r="O114" s="75" t="s">
        <v>94</v>
      </c>
      <c r="P114" s="80" t="e">
        <f>IF(CD34="",NA(),CD34)</f>
        <v>#N/A</v>
      </c>
      <c r="Q114" s="78" t="e">
        <f>IF(BS34="",NA(),BS34)</f>
        <v>#N/A</v>
      </c>
      <c r="R114" s="81" t="e">
        <f>IF(CD35="",NA(),CD35)</f>
        <v>#N/A</v>
      </c>
      <c r="S114" s="78" t="e">
        <f>IF(BS35="",NA(),BS35)</f>
        <v>#N/A</v>
      </c>
      <c r="T114" s="81" t="e">
        <f>IF(CD36="",NA(),CD36)</f>
        <v>#N/A</v>
      </c>
      <c r="U114" s="78" t="e">
        <f>IF(BS36="",NA(),BS36)</f>
        <v>#N/A</v>
      </c>
      <c r="V114" s="81" t="e">
        <f>IF(CD37="",NA(),CD37)</f>
        <v>#N/A</v>
      </c>
      <c r="W114" s="78" t="e">
        <f>IF(BS37="",NA(),BS37)</f>
        <v>#N/A</v>
      </c>
    </row>
    <row r="115" spans="2:23" s="8" customFormat="1">
      <c r="B115" s="1"/>
      <c r="C115" s="1"/>
      <c r="D115" s="1"/>
      <c r="E115" s="1"/>
      <c r="F115" s="1"/>
      <c r="G115" s="1"/>
      <c r="O115" s="75" t="s">
        <v>95</v>
      </c>
      <c r="P115" s="80" t="e">
        <f>IF(CE34="",NA(),BWK34)</f>
        <v>#N/A</v>
      </c>
      <c r="Q115" s="78" t="e">
        <f>IF(BT34="",NA(),BT34)</f>
        <v>#N/A</v>
      </c>
      <c r="R115" s="81" t="e">
        <f>IF(CE35="",NA(),CE35)</f>
        <v>#N/A</v>
      </c>
      <c r="S115" s="78" t="e">
        <f>IF(BT35="",NA(),BT35)</f>
        <v>#N/A</v>
      </c>
      <c r="T115" s="81" t="e">
        <f>IF(CE36="",NA(),CE36)</f>
        <v>#N/A</v>
      </c>
      <c r="U115" s="78" t="e">
        <f>IF(BT36="",NA(),BT36)</f>
        <v>#N/A</v>
      </c>
      <c r="V115" s="81" t="e">
        <f>IF(CE37="",NA(),CE37)</f>
        <v>#N/A</v>
      </c>
      <c r="W115" s="78" t="e">
        <f>IF(BT37="",NA(),BT37)</f>
        <v>#N/A</v>
      </c>
    </row>
    <row r="118" spans="2:23" s="8" customFormat="1" ht="15" customHeight="1">
      <c r="B118" s="1"/>
      <c r="C118" s="1"/>
      <c r="D118" s="1"/>
      <c r="E118" s="1"/>
      <c r="F118" s="1"/>
      <c r="G118" s="1"/>
      <c r="Q118" s="1"/>
      <c r="R118" s="1"/>
      <c r="S118" s="1"/>
      <c r="T118" s="1"/>
      <c r="U118" s="1"/>
      <c r="V118" s="1"/>
      <c r="W118" s="1"/>
    </row>
    <row r="119" spans="2:23" s="8" customFormat="1" ht="15" customHeight="1">
      <c r="B119" s="1"/>
      <c r="C119" s="1"/>
      <c r="D119" s="1"/>
      <c r="E119" s="1"/>
      <c r="F119" s="1"/>
      <c r="G119" s="1"/>
      <c r="Q119" s="1"/>
      <c r="R119" s="1"/>
      <c r="S119" s="1"/>
      <c r="T119" s="1"/>
      <c r="U119" s="1"/>
      <c r="V119" s="1"/>
      <c r="W119" s="1"/>
    </row>
    <row r="120" spans="2:23" s="8" customFormat="1" ht="15" customHeight="1">
      <c r="B120" s="1"/>
      <c r="C120" s="1"/>
      <c r="D120" s="1"/>
      <c r="E120" s="1"/>
      <c r="F120" s="1"/>
      <c r="G120" s="1"/>
      <c r="Q120" s="1"/>
      <c r="R120" s="1"/>
      <c r="S120" s="1"/>
      <c r="T120" s="1"/>
      <c r="U120" s="1"/>
      <c r="V120" s="1"/>
      <c r="W120" s="1"/>
    </row>
    <row r="121" spans="2:23" s="8" customFormat="1" ht="15" customHeight="1">
      <c r="B121" s="1"/>
      <c r="C121" s="1"/>
      <c r="D121" s="1"/>
      <c r="E121" s="1"/>
      <c r="F121" s="1"/>
      <c r="G121" s="1"/>
      <c r="Q121" s="1"/>
      <c r="R121" s="1"/>
      <c r="S121" s="1"/>
      <c r="T121" s="1"/>
      <c r="U121" s="1"/>
      <c r="V121" s="1"/>
      <c r="W121" s="1"/>
    </row>
    <row r="122" spans="2:23" s="8" customFormat="1" ht="15" customHeight="1">
      <c r="B122" s="1"/>
      <c r="C122" s="1"/>
      <c r="D122" s="1"/>
      <c r="E122" s="1"/>
      <c r="F122" s="1"/>
      <c r="G122" s="1"/>
      <c r="Q122" s="1"/>
      <c r="R122" s="1"/>
      <c r="S122" s="1"/>
      <c r="T122" s="1"/>
      <c r="U122" s="1"/>
      <c r="V122" s="1"/>
      <c r="W122" s="1"/>
    </row>
    <row r="123" spans="2:23" s="8" customFormat="1" ht="15" customHeight="1">
      <c r="B123" s="1"/>
      <c r="C123" s="1"/>
      <c r="D123" s="1"/>
      <c r="E123" s="1"/>
      <c r="F123" s="1"/>
      <c r="G123" s="1"/>
      <c r="Q123" s="1"/>
      <c r="R123" s="1"/>
      <c r="S123" s="1"/>
      <c r="T123" s="1"/>
      <c r="U123" s="1"/>
      <c r="V123" s="1"/>
      <c r="W123" s="1"/>
    </row>
    <row r="124" spans="2:23" s="8" customFormat="1" ht="15.6" customHeight="1">
      <c r="B124" s="1"/>
      <c r="C124" s="1"/>
      <c r="D124" s="1"/>
      <c r="E124" s="1"/>
      <c r="F124" s="1"/>
      <c r="G124" s="1"/>
      <c r="Q124" s="1"/>
      <c r="R124" s="1"/>
      <c r="S124" s="1"/>
      <c r="T124" s="1"/>
      <c r="U124" s="1"/>
      <c r="V124" s="1"/>
      <c r="W124" s="1"/>
    </row>
    <row r="125" spans="2:23" s="8" customFormat="1" ht="15.6" customHeight="1">
      <c r="B125" s="1"/>
      <c r="C125" s="1"/>
      <c r="D125" s="1"/>
      <c r="E125" s="1"/>
      <c r="F125" s="1"/>
      <c r="G125" s="1"/>
      <c r="Q125" s="1"/>
      <c r="R125" s="1"/>
      <c r="S125" s="1"/>
      <c r="T125" s="1"/>
      <c r="U125" s="1"/>
      <c r="V125" s="1"/>
      <c r="W125" s="1"/>
    </row>
    <row r="127" spans="2:23" s="8" customFormat="1">
      <c r="B127" s="1"/>
      <c r="C127" s="1"/>
      <c r="D127" s="1"/>
      <c r="E127" s="1"/>
      <c r="F127" s="1"/>
      <c r="G127" s="1"/>
      <c r="Q127" s="1"/>
      <c r="R127" s="1"/>
      <c r="S127" s="1"/>
      <c r="T127" s="1"/>
      <c r="U127" s="1"/>
      <c r="V127" s="1"/>
      <c r="W127" s="1"/>
    </row>
    <row r="128" spans="2:23" s="8" customFormat="1" ht="20.25" thickBot="1">
      <c r="B128" s="60" t="s">
        <v>216</v>
      </c>
      <c r="C128" s="60"/>
      <c r="D128" s="1"/>
      <c r="E128" s="1"/>
      <c r="Q128" s="1"/>
      <c r="R128" s="1"/>
      <c r="S128" s="1"/>
      <c r="T128" s="1"/>
      <c r="U128" s="1"/>
      <c r="V128" s="1"/>
      <c r="W128" s="1"/>
    </row>
    <row r="129" spans="2:11" s="8" customFormat="1" ht="62.65" customHeight="1" thickBot="1">
      <c r="B129" s="82" t="s">
        <v>42</v>
      </c>
      <c r="C129" s="370" t="s">
        <v>43</v>
      </c>
      <c r="D129" s="371"/>
      <c r="E129" s="372" t="s">
        <v>44</v>
      </c>
      <c r="F129" s="373"/>
      <c r="G129" s="374"/>
      <c r="H129" s="82" t="s">
        <v>217</v>
      </c>
      <c r="I129" s="82" t="s">
        <v>218</v>
      </c>
      <c r="J129" s="82" t="s">
        <v>81</v>
      </c>
      <c r="K129" s="82" t="s">
        <v>219</v>
      </c>
    </row>
    <row r="130" spans="2:11" s="8" customFormat="1" ht="17.25" thickBot="1">
      <c r="B130" s="324">
        <v>1</v>
      </c>
      <c r="C130" s="327" t="s">
        <v>106</v>
      </c>
      <c r="D130" s="328"/>
      <c r="E130" s="120" t="s">
        <v>107</v>
      </c>
      <c r="F130" s="83"/>
      <c r="G130" s="121"/>
      <c r="H130" s="85" t="str">
        <f t="shared" ref="H130:H157" si="37">AZ3</f>
        <v>---</v>
      </c>
      <c r="I130" s="85" t="str">
        <f t="shared" ref="I130:I157" si="38">AX3</f>
        <v>---</v>
      </c>
      <c r="J130" s="85" t="str">
        <f t="shared" ref="J130:J157" si="39">BB3</f>
        <v>---</v>
      </c>
      <c r="K130" s="85" t="str">
        <f t="shared" ref="K130:K157" si="40">RIGHT(BC3,6)</f>
        <v>---</v>
      </c>
    </row>
    <row r="131" spans="2:11" s="8" customFormat="1" ht="15.6" customHeight="1" thickBot="1">
      <c r="B131" s="325"/>
      <c r="C131" s="331"/>
      <c r="D131" s="332"/>
      <c r="E131" s="120" t="s">
        <v>220</v>
      </c>
      <c r="F131" s="83"/>
      <c r="G131" s="84"/>
      <c r="H131" s="85" t="str">
        <f t="shared" si="37"/>
        <v>---</v>
      </c>
      <c r="I131" s="85" t="str">
        <f t="shared" si="38"/>
        <v>---</v>
      </c>
      <c r="J131" s="85" t="str">
        <f t="shared" si="39"/>
        <v>---</v>
      </c>
      <c r="K131" s="85" t="str">
        <f t="shared" si="40"/>
        <v>---</v>
      </c>
    </row>
    <row r="132" spans="2:11" s="8" customFormat="1" ht="15.6" customHeight="1" thickBot="1">
      <c r="B132" s="325"/>
      <c r="C132" s="327" t="s">
        <v>114</v>
      </c>
      <c r="D132" s="328"/>
      <c r="E132" s="120" t="s">
        <v>115</v>
      </c>
      <c r="F132" s="83"/>
      <c r="G132" s="84"/>
      <c r="H132" s="85" t="str">
        <f t="shared" si="37"/>
        <v>---</v>
      </c>
      <c r="I132" s="85" t="str">
        <f t="shared" si="38"/>
        <v>---</v>
      </c>
      <c r="J132" s="85" t="str">
        <f t="shared" si="39"/>
        <v>---</v>
      </c>
      <c r="K132" s="85" t="str">
        <f t="shared" si="40"/>
        <v>---</v>
      </c>
    </row>
    <row r="133" spans="2:11" s="8" customFormat="1" ht="15.6" customHeight="1" thickBot="1">
      <c r="B133" s="325"/>
      <c r="C133" s="329"/>
      <c r="D133" s="330"/>
      <c r="E133" s="120" t="s">
        <v>118</v>
      </c>
      <c r="F133" s="83"/>
      <c r="G133" s="84"/>
      <c r="H133" s="85" t="str">
        <f t="shared" si="37"/>
        <v>---</v>
      </c>
      <c r="I133" s="85" t="str">
        <f t="shared" si="38"/>
        <v>---</v>
      </c>
      <c r="J133" s="85" t="str">
        <f t="shared" si="39"/>
        <v>---</v>
      </c>
      <c r="K133" s="85" t="str">
        <f t="shared" si="40"/>
        <v>---</v>
      </c>
    </row>
    <row r="134" spans="2:11" s="8" customFormat="1" ht="15.6" customHeight="1" thickBot="1">
      <c r="B134" s="325"/>
      <c r="C134" s="329"/>
      <c r="D134" s="330"/>
      <c r="E134" s="120" t="s">
        <v>221</v>
      </c>
      <c r="F134" s="83"/>
      <c r="G134" s="84"/>
      <c r="H134" s="85" t="str">
        <f t="shared" si="37"/>
        <v>---</v>
      </c>
      <c r="I134" s="85" t="str">
        <f t="shared" si="38"/>
        <v>---</v>
      </c>
      <c r="J134" s="85" t="str">
        <f t="shared" si="39"/>
        <v>---</v>
      </c>
      <c r="K134" s="85" t="str">
        <f t="shared" si="40"/>
        <v>---</v>
      </c>
    </row>
    <row r="135" spans="2:11" s="8" customFormat="1" ht="15.6" customHeight="1" thickBot="1">
      <c r="B135" s="326"/>
      <c r="C135" s="331"/>
      <c r="D135" s="332"/>
      <c r="E135" s="120" t="s">
        <v>122</v>
      </c>
      <c r="F135" s="83"/>
      <c r="G135" s="84"/>
      <c r="H135" s="85" t="str">
        <f t="shared" si="37"/>
        <v>---</v>
      </c>
      <c r="I135" s="85" t="str">
        <f t="shared" si="38"/>
        <v>---</v>
      </c>
      <c r="J135" s="85" t="str">
        <f t="shared" si="39"/>
        <v>---</v>
      </c>
      <c r="K135" s="85" t="str">
        <f t="shared" si="40"/>
        <v>---</v>
      </c>
    </row>
    <row r="136" spans="2:11" s="8" customFormat="1" ht="15.6" customHeight="1" thickBot="1">
      <c r="B136" s="324">
        <v>2</v>
      </c>
      <c r="C136" s="327" t="s">
        <v>290</v>
      </c>
      <c r="D136" s="328"/>
      <c r="E136" s="120" t="s">
        <v>291</v>
      </c>
      <c r="F136" s="83"/>
      <c r="G136" s="84"/>
      <c r="H136" s="85" t="str">
        <f t="shared" si="37"/>
        <v>---</v>
      </c>
      <c r="I136" s="85" t="str">
        <f t="shared" si="38"/>
        <v>---</v>
      </c>
      <c r="J136" s="85" t="str">
        <f t="shared" si="39"/>
        <v>---</v>
      </c>
      <c r="K136" s="85" t="str">
        <f t="shared" si="40"/>
        <v>---</v>
      </c>
    </row>
    <row r="137" spans="2:11" s="8" customFormat="1" ht="15.6" customHeight="1" thickBot="1">
      <c r="B137" s="325"/>
      <c r="C137" s="329"/>
      <c r="D137" s="330"/>
      <c r="E137" s="120" t="s">
        <v>292</v>
      </c>
      <c r="F137" s="83"/>
      <c r="G137" s="84"/>
      <c r="H137" s="85" t="str">
        <f t="shared" si="37"/>
        <v>---</v>
      </c>
      <c r="I137" s="85" t="str">
        <f t="shared" si="38"/>
        <v>---</v>
      </c>
      <c r="J137" s="85" t="str">
        <f t="shared" si="39"/>
        <v>---</v>
      </c>
      <c r="K137" s="85" t="str">
        <f t="shared" si="40"/>
        <v>---</v>
      </c>
    </row>
    <row r="138" spans="2:11" s="8" customFormat="1" ht="15.6" customHeight="1" thickBot="1">
      <c r="B138" s="325"/>
      <c r="C138" s="331"/>
      <c r="D138" s="332"/>
      <c r="E138" s="120" t="s">
        <v>129</v>
      </c>
      <c r="F138" s="83"/>
      <c r="G138" s="84"/>
      <c r="H138" s="85" t="str">
        <f t="shared" si="37"/>
        <v>---</v>
      </c>
      <c r="I138" s="85" t="str">
        <f t="shared" si="38"/>
        <v>---</v>
      </c>
      <c r="J138" s="85" t="str">
        <f t="shared" si="39"/>
        <v>---</v>
      </c>
      <c r="K138" s="85" t="str">
        <f t="shared" si="40"/>
        <v>---</v>
      </c>
    </row>
    <row r="139" spans="2:11" s="8" customFormat="1" ht="15.6" customHeight="1" thickBot="1">
      <c r="B139" s="325"/>
      <c r="C139" s="327" t="s">
        <v>293</v>
      </c>
      <c r="D139" s="328"/>
      <c r="E139" s="120" t="s">
        <v>294</v>
      </c>
      <c r="F139" s="83"/>
      <c r="G139" s="84"/>
      <c r="H139" s="85" t="str">
        <f t="shared" si="37"/>
        <v>---</v>
      </c>
      <c r="I139" s="85" t="str">
        <f t="shared" si="38"/>
        <v>---</v>
      </c>
      <c r="J139" s="85" t="str">
        <f t="shared" si="39"/>
        <v>---</v>
      </c>
      <c r="K139" s="85" t="str">
        <f t="shared" si="40"/>
        <v>---</v>
      </c>
    </row>
    <row r="140" spans="2:11" s="8" customFormat="1" ht="15.6" customHeight="1" thickBot="1">
      <c r="B140" s="325"/>
      <c r="C140" s="329"/>
      <c r="D140" s="330"/>
      <c r="E140" s="120" t="s">
        <v>295</v>
      </c>
      <c r="F140" s="83"/>
      <c r="G140" s="84"/>
      <c r="H140" s="85" t="str">
        <f t="shared" si="37"/>
        <v>---</v>
      </c>
      <c r="I140" s="85" t="str">
        <f t="shared" si="38"/>
        <v>---</v>
      </c>
      <c r="J140" s="85" t="str">
        <f t="shared" si="39"/>
        <v>---</v>
      </c>
      <c r="K140" s="85" t="str">
        <f t="shared" si="40"/>
        <v>---</v>
      </c>
    </row>
    <row r="141" spans="2:11" s="8" customFormat="1" ht="15.6" customHeight="1" thickBot="1">
      <c r="B141" s="325"/>
      <c r="C141" s="331"/>
      <c r="D141" s="332"/>
      <c r="E141" s="120" t="s">
        <v>136</v>
      </c>
      <c r="F141" s="83"/>
      <c r="G141" s="84"/>
      <c r="H141" s="85" t="str">
        <f t="shared" si="37"/>
        <v>---</v>
      </c>
      <c r="I141" s="85" t="str">
        <f t="shared" si="38"/>
        <v>---</v>
      </c>
      <c r="J141" s="85" t="str">
        <f t="shared" si="39"/>
        <v>---</v>
      </c>
      <c r="K141" s="85" t="str">
        <f t="shared" si="40"/>
        <v>---</v>
      </c>
    </row>
    <row r="142" spans="2:11" s="8" customFormat="1" ht="15.6" customHeight="1" thickBot="1">
      <c r="B142" s="325"/>
      <c r="C142" s="327" t="s">
        <v>296</v>
      </c>
      <c r="D142" s="328"/>
      <c r="E142" s="120" t="s">
        <v>297</v>
      </c>
      <c r="F142" s="83"/>
      <c r="G142" s="84"/>
      <c r="H142" s="85" t="str">
        <f t="shared" si="37"/>
        <v>---</v>
      </c>
      <c r="I142" s="85" t="str">
        <f t="shared" si="38"/>
        <v>---</v>
      </c>
      <c r="J142" s="85" t="str">
        <f t="shared" si="39"/>
        <v>---</v>
      </c>
      <c r="K142" s="85" t="str">
        <f t="shared" si="40"/>
        <v>---</v>
      </c>
    </row>
    <row r="143" spans="2:11" s="8" customFormat="1" ht="17.25" thickBot="1">
      <c r="B143" s="325"/>
      <c r="C143" s="329"/>
      <c r="D143" s="330"/>
      <c r="E143" s="120" t="s">
        <v>298</v>
      </c>
      <c r="F143" s="83"/>
      <c r="G143" s="84"/>
      <c r="H143" s="85" t="str">
        <f t="shared" si="37"/>
        <v>---</v>
      </c>
      <c r="I143" s="85" t="str">
        <f t="shared" si="38"/>
        <v>---</v>
      </c>
      <c r="J143" s="85" t="str">
        <f t="shared" si="39"/>
        <v>---</v>
      </c>
      <c r="K143" s="85" t="str">
        <f t="shared" si="40"/>
        <v>---</v>
      </c>
    </row>
    <row r="144" spans="2:11" s="8" customFormat="1" ht="15.6" customHeight="1" thickBot="1">
      <c r="B144" s="325"/>
      <c r="C144" s="331"/>
      <c r="D144" s="332"/>
      <c r="E144" s="120" t="s">
        <v>143</v>
      </c>
      <c r="F144" s="83"/>
      <c r="G144" s="84"/>
      <c r="H144" s="85" t="str">
        <f t="shared" si="37"/>
        <v>---</v>
      </c>
      <c r="I144" s="85" t="str">
        <f t="shared" si="38"/>
        <v>---</v>
      </c>
      <c r="J144" s="85" t="str">
        <f t="shared" si="39"/>
        <v>---</v>
      </c>
      <c r="K144" s="85" t="str">
        <f t="shared" si="40"/>
        <v>---</v>
      </c>
    </row>
    <row r="145" spans="2:11" s="8" customFormat="1" ht="15.6" customHeight="1" thickBot="1">
      <c r="B145" s="325"/>
      <c r="C145" s="327" t="s">
        <v>138</v>
      </c>
      <c r="D145" s="328"/>
      <c r="E145" s="120" t="s">
        <v>299</v>
      </c>
      <c r="F145" s="83"/>
      <c r="G145" s="84"/>
      <c r="H145" s="85" t="str">
        <f t="shared" si="37"/>
        <v>---</v>
      </c>
      <c r="I145" s="85" t="str">
        <f t="shared" si="38"/>
        <v>---</v>
      </c>
      <c r="J145" s="85" t="str">
        <f t="shared" si="39"/>
        <v>---</v>
      </c>
      <c r="K145" s="85" t="str">
        <f t="shared" si="40"/>
        <v>---</v>
      </c>
    </row>
    <row r="146" spans="2:11" s="8" customFormat="1" ht="15.6" customHeight="1" thickBot="1">
      <c r="B146" s="325"/>
      <c r="C146" s="329"/>
      <c r="D146" s="330"/>
      <c r="E146" s="120" t="s">
        <v>300</v>
      </c>
      <c r="F146" s="83"/>
      <c r="G146" s="84"/>
      <c r="H146" s="85" t="str">
        <f t="shared" si="37"/>
        <v>---</v>
      </c>
      <c r="I146" s="85" t="str">
        <f t="shared" si="38"/>
        <v>---</v>
      </c>
      <c r="J146" s="85" t="str">
        <f t="shared" si="39"/>
        <v>---</v>
      </c>
      <c r="K146" s="85" t="str">
        <f t="shared" si="40"/>
        <v>---</v>
      </c>
    </row>
    <row r="147" spans="2:11" s="8" customFormat="1" ht="15.6" customHeight="1" thickBot="1">
      <c r="B147" s="325"/>
      <c r="C147" s="331"/>
      <c r="D147" s="332"/>
      <c r="E147" s="120" t="s">
        <v>150</v>
      </c>
      <c r="F147" s="83"/>
      <c r="G147" s="84"/>
      <c r="H147" s="85" t="str">
        <f t="shared" si="37"/>
        <v>---</v>
      </c>
      <c r="I147" s="85" t="str">
        <f t="shared" si="38"/>
        <v>---</v>
      </c>
      <c r="J147" s="85" t="str">
        <f t="shared" si="39"/>
        <v>---</v>
      </c>
      <c r="K147" s="85" t="str">
        <f t="shared" si="40"/>
        <v>---</v>
      </c>
    </row>
    <row r="148" spans="2:11" s="8" customFormat="1" ht="15.6" customHeight="1" thickBot="1">
      <c r="B148" s="325"/>
      <c r="C148" s="327" t="s">
        <v>145</v>
      </c>
      <c r="D148" s="328"/>
      <c r="E148" s="120" t="s">
        <v>301</v>
      </c>
      <c r="F148" s="83"/>
      <c r="G148" s="84"/>
      <c r="H148" s="85" t="str">
        <f t="shared" si="37"/>
        <v>---</v>
      </c>
      <c r="I148" s="85" t="str">
        <f t="shared" si="38"/>
        <v>---</v>
      </c>
      <c r="J148" s="85" t="str">
        <f t="shared" si="39"/>
        <v>---</v>
      </c>
      <c r="K148" s="85" t="str">
        <f t="shared" si="40"/>
        <v>---</v>
      </c>
    </row>
    <row r="149" spans="2:11" s="8" customFormat="1" ht="15.6" customHeight="1" thickBot="1">
      <c r="B149" s="325"/>
      <c r="C149" s="329"/>
      <c r="D149" s="330"/>
      <c r="E149" s="120" t="s">
        <v>302</v>
      </c>
      <c r="F149" s="83"/>
      <c r="G149" s="84"/>
      <c r="H149" s="85" t="str">
        <f t="shared" si="37"/>
        <v>---</v>
      </c>
      <c r="I149" s="85" t="str">
        <f t="shared" si="38"/>
        <v>---</v>
      </c>
      <c r="J149" s="85" t="str">
        <f t="shared" si="39"/>
        <v>---</v>
      </c>
      <c r="K149" s="85" t="str">
        <f t="shared" si="40"/>
        <v>---</v>
      </c>
    </row>
    <row r="150" spans="2:11" s="8" customFormat="1" ht="15.6" customHeight="1" thickBot="1">
      <c r="B150" s="326"/>
      <c r="C150" s="331"/>
      <c r="D150" s="332"/>
      <c r="E150" s="120" t="s">
        <v>303</v>
      </c>
      <c r="F150" s="83"/>
      <c r="G150" s="84"/>
      <c r="H150" s="85" t="str">
        <f t="shared" si="37"/>
        <v>---</v>
      </c>
      <c r="I150" s="85" t="str">
        <f t="shared" si="38"/>
        <v>---</v>
      </c>
      <c r="J150" s="85" t="str">
        <f t="shared" si="39"/>
        <v>---</v>
      </c>
      <c r="K150" s="85" t="str">
        <f t="shared" si="40"/>
        <v>---</v>
      </c>
    </row>
    <row r="151" spans="2:11" s="8" customFormat="1" ht="15.6" customHeight="1" thickBot="1">
      <c r="B151" s="324">
        <v>3</v>
      </c>
      <c r="C151" s="327" t="s">
        <v>152</v>
      </c>
      <c r="D151" s="328"/>
      <c r="E151" s="120" t="s">
        <v>229</v>
      </c>
      <c r="F151" s="83"/>
      <c r="G151" s="84"/>
      <c r="H151" s="85" t="str">
        <f t="shared" si="37"/>
        <v>---</v>
      </c>
      <c r="I151" s="85" t="str">
        <f t="shared" si="38"/>
        <v>---</v>
      </c>
      <c r="J151" s="85" t="str">
        <f t="shared" si="39"/>
        <v>---</v>
      </c>
      <c r="K151" s="85" t="str">
        <f t="shared" si="40"/>
        <v>---</v>
      </c>
    </row>
    <row r="152" spans="2:11" s="8" customFormat="1" ht="15.6" customHeight="1" thickBot="1">
      <c r="B152" s="325"/>
      <c r="C152" s="329"/>
      <c r="D152" s="330"/>
      <c r="E152" s="120" t="s">
        <v>155</v>
      </c>
      <c r="F152" s="83"/>
      <c r="G152" s="84"/>
      <c r="H152" s="85" t="str">
        <f t="shared" si="37"/>
        <v>---</v>
      </c>
      <c r="I152" s="85" t="str">
        <f t="shared" si="38"/>
        <v>---</v>
      </c>
      <c r="J152" s="85" t="str">
        <f t="shared" si="39"/>
        <v>---</v>
      </c>
      <c r="K152" s="85" t="str">
        <f t="shared" si="40"/>
        <v>---</v>
      </c>
    </row>
    <row r="153" spans="2:11" s="8" customFormat="1" ht="15.6" customHeight="1" thickBot="1">
      <c r="B153" s="325"/>
      <c r="C153" s="331"/>
      <c r="D153" s="332"/>
      <c r="E153" s="120" t="s">
        <v>157</v>
      </c>
      <c r="F153" s="83"/>
      <c r="G153" s="84"/>
      <c r="H153" s="85" t="str">
        <f t="shared" si="37"/>
        <v>---</v>
      </c>
      <c r="I153" s="85" t="str">
        <f t="shared" si="38"/>
        <v>---</v>
      </c>
      <c r="J153" s="85" t="str">
        <f t="shared" si="39"/>
        <v>---</v>
      </c>
      <c r="K153" s="85" t="str">
        <f t="shared" si="40"/>
        <v>---</v>
      </c>
    </row>
    <row r="154" spans="2:11" s="8" customFormat="1" ht="15.6" customHeight="1" thickBot="1">
      <c r="B154" s="325"/>
      <c r="C154" s="333" t="s">
        <v>230</v>
      </c>
      <c r="D154" s="334"/>
      <c r="E154" s="120" t="s">
        <v>231</v>
      </c>
      <c r="F154" s="83"/>
      <c r="G154" s="84"/>
      <c r="H154" s="85" t="str">
        <f t="shared" si="37"/>
        <v>---</v>
      </c>
      <c r="I154" s="85" t="str">
        <f t="shared" si="38"/>
        <v>---</v>
      </c>
      <c r="J154" s="85" t="str">
        <f t="shared" si="39"/>
        <v>---</v>
      </c>
      <c r="K154" s="85" t="str">
        <f t="shared" si="40"/>
        <v>---</v>
      </c>
    </row>
    <row r="155" spans="2:11" s="8" customFormat="1" ht="15.6" customHeight="1" thickBot="1">
      <c r="B155" s="325"/>
      <c r="C155" s="335"/>
      <c r="D155" s="336"/>
      <c r="E155" s="120" t="s">
        <v>232</v>
      </c>
      <c r="F155" s="83"/>
      <c r="G155" s="84"/>
      <c r="H155" s="85" t="str">
        <f t="shared" si="37"/>
        <v>---</v>
      </c>
      <c r="I155" s="85" t="str">
        <f t="shared" si="38"/>
        <v>---</v>
      </c>
      <c r="J155" s="85" t="str">
        <f t="shared" si="39"/>
        <v>---</v>
      </c>
      <c r="K155" s="85" t="str">
        <f t="shared" si="40"/>
        <v>---</v>
      </c>
    </row>
    <row r="156" spans="2:11" s="8" customFormat="1" ht="15.6" customHeight="1" thickBot="1">
      <c r="B156" s="325"/>
      <c r="C156" s="335"/>
      <c r="D156" s="336"/>
      <c r="E156" s="120" t="s">
        <v>164</v>
      </c>
      <c r="F156" s="83"/>
      <c r="G156" s="84"/>
      <c r="H156" s="85" t="str">
        <f t="shared" si="37"/>
        <v>---</v>
      </c>
      <c r="I156" s="85" t="str">
        <f t="shared" si="38"/>
        <v>---</v>
      </c>
      <c r="J156" s="85" t="str">
        <f t="shared" si="39"/>
        <v>---</v>
      </c>
      <c r="K156" s="85" t="str">
        <f t="shared" si="40"/>
        <v>---</v>
      </c>
    </row>
    <row r="157" spans="2:11" s="8" customFormat="1" ht="15.6" customHeight="1" thickBot="1">
      <c r="B157" s="326"/>
      <c r="C157" s="337"/>
      <c r="D157" s="338"/>
      <c r="E157" s="120" t="s">
        <v>233</v>
      </c>
      <c r="F157" s="83"/>
      <c r="G157" s="86"/>
      <c r="H157" s="85" t="str">
        <f t="shared" si="37"/>
        <v>---</v>
      </c>
      <c r="I157" s="85" t="str">
        <f t="shared" si="38"/>
        <v>---</v>
      </c>
      <c r="J157" s="85" t="str">
        <f t="shared" si="39"/>
        <v>---</v>
      </c>
      <c r="K157" s="85" t="str">
        <f t="shared" si="40"/>
        <v>---</v>
      </c>
    </row>
    <row r="158" spans="2:11" s="8" customFormat="1" ht="17.25" thickBot="1">
      <c r="B158" s="120" t="s">
        <v>168</v>
      </c>
      <c r="C158" s="125"/>
      <c r="D158" s="125"/>
      <c r="E158" s="125"/>
      <c r="F158" s="87"/>
      <c r="G158" s="84"/>
      <c r="H158" s="88">
        <f>AX44</f>
        <v>0</v>
      </c>
      <c r="I158" s="88">
        <f>AX38</f>
        <v>0</v>
      </c>
    </row>
    <row r="159" spans="2:11" s="8" customFormat="1" ht="17.25" thickBot="1">
      <c r="B159" s="120" t="s">
        <v>170</v>
      </c>
      <c r="C159" s="125"/>
      <c r="D159" s="125"/>
      <c r="E159" s="125"/>
      <c r="F159" s="87"/>
      <c r="G159" s="84"/>
      <c r="H159" s="88">
        <f>AY44</f>
        <v>0</v>
      </c>
      <c r="I159" s="88">
        <f>AY38</f>
        <v>0</v>
      </c>
    </row>
    <row r="160" spans="2:11" s="8" customFormat="1" ht="17.25" thickBot="1">
      <c r="B160" s="120" t="s">
        <v>172</v>
      </c>
      <c r="C160" s="125"/>
      <c r="D160" s="125"/>
      <c r="E160" s="125"/>
      <c r="F160" s="87"/>
      <c r="G160" s="84"/>
      <c r="H160" s="88">
        <f>AZ44</f>
        <v>0</v>
      </c>
      <c r="I160" s="88">
        <f>AZ38</f>
        <v>0</v>
      </c>
    </row>
    <row r="161" spans="2:11" s="8" customFormat="1" ht="17.25" thickBot="1">
      <c r="B161" s="89"/>
      <c r="C161" s="122"/>
      <c r="D161" s="123" t="s">
        <v>174</v>
      </c>
      <c r="E161" s="124"/>
      <c r="F161" s="90"/>
      <c r="G161" s="91"/>
      <c r="H161" s="92" t="str">
        <f>BA45</f>
        <v/>
      </c>
      <c r="I161" s="92" t="str">
        <f>BA39</f>
        <v/>
      </c>
    </row>
    <row r="162" spans="2:11" s="8" customFormat="1">
      <c r="B162" s="1"/>
      <c r="C162" s="1"/>
      <c r="D162" s="1"/>
      <c r="E162" s="1"/>
      <c r="F162" s="1"/>
      <c r="G162" s="1"/>
    </row>
    <row r="163" spans="2:11" s="8" customFormat="1" ht="13.15" customHeight="1">
      <c r="B163" s="339" t="s">
        <v>234</v>
      </c>
      <c r="C163" s="340"/>
      <c r="D163" s="340"/>
      <c r="E163" s="340"/>
      <c r="F163" s="340"/>
      <c r="G163" s="340"/>
      <c r="H163" s="340"/>
      <c r="I163" s="340"/>
      <c r="J163" s="340"/>
      <c r="K163" s="341"/>
    </row>
    <row r="164" spans="2:11" s="8" customFormat="1">
      <c r="B164" s="342"/>
      <c r="C164" s="343"/>
      <c r="D164" s="343"/>
      <c r="E164" s="343"/>
      <c r="F164" s="343"/>
      <c r="G164" s="343"/>
      <c r="H164" s="343"/>
      <c r="I164" s="343"/>
      <c r="J164" s="343"/>
      <c r="K164" s="344"/>
    </row>
    <row r="165" spans="2:11" s="8" customFormat="1">
      <c r="B165" s="342"/>
      <c r="C165" s="343"/>
      <c r="D165" s="343"/>
      <c r="E165" s="343"/>
      <c r="F165" s="343"/>
      <c r="G165" s="343"/>
      <c r="H165" s="343"/>
      <c r="I165" s="343"/>
      <c r="J165" s="343"/>
      <c r="K165" s="344"/>
    </row>
    <row r="166" spans="2:11" s="8" customFormat="1">
      <c r="B166" s="342"/>
      <c r="C166" s="343"/>
      <c r="D166" s="343"/>
      <c r="E166" s="343"/>
      <c r="F166" s="343"/>
      <c r="G166" s="343"/>
      <c r="H166" s="343"/>
      <c r="I166" s="343"/>
      <c r="J166" s="343"/>
      <c r="K166" s="344"/>
    </row>
    <row r="167" spans="2:11" s="8" customFormat="1">
      <c r="B167" s="342"/>
      <c r="C167" s="343"/>
      <c r="D167" s="343"/>
      <c r="E167" s="343"/>
      <c r="F167" s="343"/>
      <c r="G167" s="343"/>
      <c r="H167" s="343"/>
      <c r="I167" s="343"/>
      <c r="J167" s="343"/>
      <c r="K167" s="344"/>
    </row>
    <row r="168" spans="2:11" s="8" customFormat="1">
      <c r="B168" s="342"/>
      <c r="C168" s="343"/>
      <c r="D168" s="343"/>
      <c r="E168" s="343"/>
      <c r="F168" s="343"/>
      <c r="G168" s="343"/>
      <c r="H168" s="343"/>
      <c r="I168" s="343"/>
      <c r="J168" s="343"/>
      <c r="K168" s="344"/>
    </row>
    <row r="169" spans="2:11" s="8" customFormat="1">
      <c r="B169" s="342"/>
      <c r="C169" s="343"/>
      <c r="D169" s="343"/>
      <c r="E169" s="343"/>
      <c r="F169" s="343"/>
      <c r="G169" s="343"/>
      <c r="H169" s="343"/>
      <c r="I169" s="343"/>
      <c r="J169" s="343"/>
      <c r="K169" s="344"/>
    </row>
    <row r="170" spans="2:11" s="8" customFormat="1">
      <c r="B170" s="342"/>
      <c r="C170" s="343"/>
      <c r="D170" s="343"/>
      <c r="E170" s="343"/>
      <c r="F170" s="343"/>
      <c r="G170" s="343"/>
      <c r="H170" s="343"/>
      <c r="I170" s="343"/>
      <c r="J170" s="343"/>
      <c r="K170" s="344"/>
    </row>
    <row r="171" spans="2:11" s="8" customFormat="1">
      <c r="B171" s="342"/>
      <c r="C171" s="343"/>
      <c r="D171" s="343"/>
      <c r="E171" s="343"/>
      <c r="F171" s="343"/>
      <c r="G171" s="343"/>
      <c r="H171" s="343"/>
      <c r="I171" s="343"/>
      <c r="J171" s="343"/>
      <c r="K171" s="344"/>
    </row>
    <row r="172" spans="2:11" s="8" customFormat="1">
      <c r="B172" s="342"/>
      <c r="C172" s="343"/>
      <c r="D172" s="343"/>
      <c r="E172" s="343"/>
      <c r="F172" s="343"/>
      <c r="G172" s="343"/>
      <c r="H172" s="343"/>
      <c r="I172" s="343"/>
      <c r="J172" s="343"/>
      <c r="K172" s="344"/>
    </row>
    <row r="173" spans="2:11" s="8" customFormat="1">
      <c r="B173" s="342"/>
      <c r="C173" s="343"/>
      <c r="D173" s="343"/>
      <c r="E173" s="343"/>
      <c r="F173" s="343"/>
      <c r="G173" s="343"/>
      <c r="H173" s="343"/>
      <c r="I173" s="343"/>
      <c r="J173" s="343"/>
      <c r="K173" s="344"/>
    </row>
    <row r="174" spans="2:11" s="8" customFormat="1">
      <c r="B174" s="342"/>
      <c r="C174" s="343"/>
      <c r="D174" s="343"/>
      <c r="E174" s="343"/>
      <c r="F174" s="343"/>
      <c r="G174" s="343"/>
      <c r="H174" s="343"/>
      <c r="I174" s="343"/>
      <c r="J174" s="343"/>
      <c r="K174" s="344"/>
    </row>
    <row r="175" spans="2:11" s="8" customFormat="1">
      <c r="B175" s="342"/>
      <c r="C175" s="343"/>
      <c r="D175" s="343"/>
      <c r="E175" s="343"/>
      <c r="F175" s="343"/>
      <c r="G175" s="343"/>
      <c r="H175" s="343"/>
      <c r="I175" s="343"/>
      <c r="J175" s="343"/>
      <c r="K175" s="344"/>
    </row>
    <row r="176" spans="2:11" s="8" customFormat="1">
      <c r="B176" s="342"/>
      <c r="C176" s="343"/>
      <c r="D176" s="343"/>
      <c r="E176" s="343"/>
      <c r="F176" s="343"/>
      <c r="G176" s="343"/>
      <c r="H176" s="343"/>
      <c r="I176" s="343"/>
      <c r="J176" s="343"/>
      <c r="K176" s="344"/>
    </row>
    <row r="177" spans="2:11" s="8" customFormat="1">
      <c r="B177" s="345"/>
      <c r="C177" s="346"/>
      <c r="D177" s="346"/>
      <c r="E177" s="346"/>
      <c r="F177" s="346"/>
      <c r="G177" s="346"/>
      <c r="H177" s="346"/>
      <c r="I177" s="346"/>
      <c r="J177" s="346"/>
      <c r="K177" s="347"/>
    </row>
  </sheetData>
  <protectedRanges>
    <protectedRange sqref="AR132:AT159 BL56:BV77 BR97:BR126 AD3:AH30 BV3:CE30" name="Expected"/>
    <protectedRange sqref="H3:R30 X3:AC30" name="Year5Range"/>
  </protectedRanges>
  <mergeCells count="78">
    <mergeCell ref="B151:B157"/>
    <mergeCell ref="C151:D153"/>
    <mergeCell ref="C154:D157"/>
    <mergeCell ref="B163:K177"/>
    <mergeCell ref="B136:B150"/>
    <mergeCell ref="C136:D138"/>
    <mergeCell ref="C139:D141"/>
    <mergeCell ref="C142:D144"/>
    <mergeCell ref="C145:D147"/>
    <mergeCell ref="C148:D150"/>
    <mergeCell ref="B130:B135"/>
    <mergeCell ref="C130:D131"/>
    <mergeCell ref="C132:D135"/>
    <mergeCell ref="C50:F50"/>
    <mergeCell ref="G50:J50"/>
    <mergeCell ref="B56:D56"/>
    <mergeCell ref="E56:H56"/>
    <mergeCell ref="I56:K56"/>
    <mergeCell ref="C129:D129"/>
    <mergeCell ref="E129:G129"/>
    <mergeCell ref="K50:M50"/>
    <mergeCell ref="B52:C53"/>
    <mergeCell ref="B54:K54"/>
    <mergeCell ref="B55:D55"/>
    <mergeCell ref="E55:H55"/>
    <mergeCell ref="I55:K55"/>
    <mergeCell ref="C48:F48"/>
    <mergeCell ref="G48:J48"/>
    <mergeCell ref="K48:M48"/>
    <mergeCell ref="C49:F49"/>
    <mergeCell ref="G49:J49"/>
    <mergeCell ref="K49:M49"/>
    <mergeCell ref="C46:F46"/>
    <mergeCell ref="G46:J46"/>
    <mergeCell ref="K46:M46"/>
    <mergeCell ref="C47:F47"/>
    <mergeCell ref="G47:J47"/>
    <mergeCell ref="K47:M47"/>
    <mergeCell ref="C44:F44"/>
    <mergeCell ref="G44:J44"/>
    <mergeCell ref="K44:M44"/>
    <mergeCell ref="C45:F45"/>
    <mergeCell ref="G45:J45"/>
    <mergeCell ref="K45:M45"/>
    <mergeCell ref="C42:F42"/>
    <mergeCell ref="G42:J42"/>
    <mergeCell ref="K42:M42"/>
    <mergeCell ref="C43:F43"/>
    <mergeCell ref="G43:J43"/>
    <mergeCell ref="K43:M43"/>
    <mergeCell ref="C41:F41"/>
    <mergeCell ref="G41:J41"/>
    <mergeCell ref="K41:M41"/>
    <mergeCell ref="B31:G31"/>
    <mergeCell ref="B32:G32"/>
    <mergeCell ref="B33:G33"/>
    <mergeCell ref="B34:F34"/>
    <mergeCell ref="B35:G35"/>
    <mergeCell ref="B36:G36"/>
    <mergeCell ref="B37:G37"/>
    <mergeCell ref="B38:G38"/>
    <mergeCell ref="C40:F40"/>
    <mergeCell ref="G40:J40"/>
    <mergeCell ref="K40:M40"/>
    <mergeCell ref="B24:B30"/>
    <mergeCell ref="C24:D26"/>
    <mergeCell ref="C27:D30"/>
    <mergeCell ref="C2:D2"/>
    <mergeCell ref="E2:G2"/>
    <mergeCell ref="B3:B11"/>
    <mergeCell ref="C3:D4"/>
    <mergeCell ref="C5:D8"/>
    <mergeCell ref="C9:D11"/>
    <mergeCell ref="B12:B23"/>
    <mergeCell ref="C12:D14"/>
    <mergeCell ref="C15:D17"/>
    <mergeCell ref="C18:D20"/>
    <mergeCell ref="C21:D23"/>
  </mergeCells>
  <conditionalFormatting sqref="D62:D64 F62:F64 H62:H64 J62:J64">
    <cfRule type="containsErrors" dxfId="62" priority="17">
      <formula>ISERROR(D62)</formula>
    </cfRule>
  </conditionalFormatting>
  <conditionalFormatting sqref="H130:H161">
    <cfRule type="containsText" dxfId="61" priority="8" operator="containsText" text="80">
      <formula>NOT(ISERROR(SEARCH("80",H130)))</formula>
    </cfRule>
    <cfRule type="containsText" dxfId="60" priority="9" operator="containsText" text="60-79">
      <formula>NOT(ISERROR(SEARCH("60-79",H130)))</formula>
    </cfRule>
    <cfRule type="containsText" dxfId="59" priority="10" operator="containsText" text="&lt;60">
      <formula>NOT(ISERROR(SEARCH("&lt;60",H130)))</formula>
    </cfRule>
  </conditionalFormatting>
  <conditionalFormatting sqref="H130:I157">
    <cfRule type="containsText" dxfId="58" priority="7" operator="containsText" text="error">
      <formula>NOT(ISERROR(SEARCH("error",H130)))</formula>
    </cfRule>
  </conditionalFormatting>
  <conditionalFormatting sqref="H3:R30">
    <cfRule type="containsText" dxfId="57" priority="4" operator="containsText" text="*80">
      <formula>NOT(ISERROR(SEARCH("*80",H3)))</formula>
    </cfRule>
    <cfRule type="containsText" dxfId="56" priority="5" operator="containsText" text="60-79">
      <formula>NOT(ISERROR(SEARCH("60-79",H3)))</formula>
    </cfRule>
    <cfRule type="containsText" dxfId="55" priority="6" operator="containsText" text="&lt;60">
      <formula>NOT(ISERROR(SEARCH("&lt;60",H3)))</formula>
    </cfRule>
  </conditionalFormatting>
  <conditionalFormatting sqref="I130:K157">
    <cfRule type="containsText" dxfId="54" priority="11" operator="containsText" text="80">
      <formula>NOT(ISERROR(SEARCH("80",I130)))</formula>
    </cfRule>
    <cfRule type="containsText" dxfId="53" priority="12" operator="containsText" text="60-79">
      <formula>NOT(ISERROR(SEARCH("60-79",I130)))</formula>
    </cfRule>
    <cfRule type="containsText" dxfId="52" priority="13" operator="containsText" text="&lt;60">
      <formula>NOT(ISERROR(SEARCH("&lt;60",I130)))</formula>
    </cfRule>
  </conditionalFormatting>
  <conditionalFormatting sqref="Y3:AH30">
    <cfRule type="containsText" dxfId="51" priority="1" operator="containsText" text="*80">
      <formula>NOT(ISERROR(SEARCH("*80",Y3)))</formula>
    </cfRule>
    <cfRule type="containsText" dxfId="50" priority="2" operator="containsText" text="60-79">
      <formula>NOT(ISERROR(SEARCH("60-79",Y3)))</formula>
    </cfRule>
    <cfRule type="containsText" dxfId="49" priority="3" operator="containsText" text="&lt;60">
      <formula>NOT(ISERROR(SEARCH("&lt;60",Y3)))</formula>
    </cfRule>
  </conditionalFormatting>
  <conditionalFormatting sqref="AK3:AT30 AV3:AV30">
    <cfRule type="containsText" dxfId="48" priority="14" operator="containsText" text="*80">
      <formula>NOT(ISERROR(SEARCH("*80",AK3)))</formula>
    </cfRule>
    <cfRule type="containsText" dxfId="47" priority="15" operator="containsText" text="60-79">
      <formula>NOT(ISERROR(SEARCH("60-79",AK3)))</formula>
    </cfRule>
    <cfRule type="containsText" dxfId="46" priority="16" operator="containsText" text="&lt;60">
      <formula>NOT(ISERROR(SEARCH("&lt;60",AK3)))</formula>
    </cfRule>
  </conditionalFormatting>
  <dataValidations count="3">
    <dataValidation type="list" allowBlank="1" showInputMessage="1" showErrorMessage="1" sqref="I37:R37" xr:uid="{B0A335F1-650B-44AE-93DF-2EC3DE029AE2}">
      <formula1>listYesNo</formula1>
    </dataValidation>
    <dataValidation type="list" allowBlank="1" showInputMessage="1" showErrorMessage="1" errorTitle="Error in entry" error="Please use list items only." sqref="H3:R30 Y3:AH30" xr:uid="{27AE7B8E-4B4E-4BB8-9CF2-3E85B45851C6}">
      <formula1>ValidDepts</formula1>
    </dataValidation>
    <dataValidation allowBlank="1" showInputMessage="1" showErrorMessage="1" errorTitle="Error in entry" error="Please use list items only." sqref="AU132:BE159 AK3:AT33 BL56:BV77 BJ54:BT54 BJ31:BT34 BV31:CE34" xr:uid="{7B7B1F88-DB2C-43C0-9D2C-38A12C687431}"/>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27" max="12" man="1"/>
  </rowBreak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CEC5C-0C25-4FBA-9CDD-98E27596F0D7}">
  <sheetPr>
    <pageSetUpPr fitToPage="1"/>
  </sheetPr>
  <dimension ref="A1:DA177"/>
  <sheetViews>
    <sheetView showGridLines="0" zoomScale="80" zoomScaleNormal="80" zoomScaleSheetLayoutView="80" zoomScalePageLayoutView="25" workbookViewId="0"/>
  </sheetViews>
  <sheetFormatPr defaultColWidth="0" defaultRowHeight="13.5"/>
  <cols>
    <col min="1" max="1" width="1.28515625" style="1" customWidth="1"/>
    <col min="2" max="6" width="10.7109375" style="1" customWidth="1"/>
    <col min="7" max="7" width="12.140625" style="1" bestFit="1" customWidth="1"/>
    <col min="8" max="13" width="10.7109375" style="8" customWidth="1"/>
    <col min="14" max="16" width="10.7109375" style="8" hidden="1" customWidth="1"/>
    <col min="17" max="23" width="10.7109375" style="1" hidden="1" customWidth="1"/>
    <col min="24" max="24" width="3" style="1" customWidth="1"/>
    <col min="25" max="26" width="10.7109375" style="1" customWidth="1"/>
    <col min="27" max="27" width="10.7109375" style="8" customWidth="1"/>
    <col min="28" max="28" width="10.7109375" style="1" customWidth="1"/>
    <col min="29" max="29" width="11.7109375" style="1" customWidth="1"/>
    <col min="30" max="34" width="10.7109375" style="8" hidden="1" customWidth="1"/>
    <col min="35" max="35" width="2.85546875" style="8" customWidth="1"/>
    <col min="36" max="36" width="5.42578125" style="8" hidden="1" customWidth="1"/>
    <col min="37" max="37" width="12.28515625" style="1" hidden="1" customWidth="1"/>
    <col min="38" max="38" width="9.140625" style="1" hidden="1" customWidth="1"/>
    <col min="39" max="39" width="15.140625" style="1" hidden="1" customWidth="1"/>
    <col min="40" max="40" width="10" style="1" hidden="1" customWidth="1"/>
    <col min="41" max="41" width="13.42578125" style="1" hidden="1" customWidth="1"/>
    <col min="42" max="42" width="15.7109375" style="1" hidden="1" customWidth="1"/>
    <col min="43" max="43" width="13.85546875" style="1" hidden="1" customWidth="1"/>
    <col min="44" max="44" width="12.7109375" style="1" hidden="1" customWidth="1"/>
    <col min="45" max="49" width="8.85546875" style="1" hidden="1" customWidth="1"/>
    <col min="50" max="50" width="16.7109375" style="1" hidden="1" customWidth="1"/>
    <col min="51" max="51" width="8.85546875" style="1" hidden="1" customWidth="1"/>
    <col min="52" max="53" width="11.7109375" style="1" hidden="1" customWidth="1"/>
    <col min="54" max="60" width="8.85546875" style="1" hidden="1" customWidth="1"/>
    <col min="61" max="61" width="15.42578125" style="1" hidden="1" customWidth="1"/>
    <col min="62" max="63" width="8.85546875" style="1" hidden="1" customWidth="1"/>
    <col min="64" max="64" width="13" style="8" hidden="1" customWidth="1"/>
    <col min="65" max="65" width="11.28515625" style="8" hidden="1" customWidth="1"/>
    <col min="66" max="68" width="8.7109375" style="8" hidden="1" customWidth="1"/>
    <col min="69" max="71" width="13" style="8" hidden="1" customWidth="1"/>
    <col min="72" max="72" width="11.85546875" style="8" hidden="1" customWidth="1"/>
    <col min="73" max="73" width="7.42578125" style="8" hidden="1" customWidth="1"/>
    <col min="74" max="74" width="13.140625" style="8" hidden="1" customWidth="1"/>
    <col min="75" max="82" width="7.42578125" style="8" hidden="1" customWidth="1"/>
    <col min="83" max="83" width="6.85546875" style="8" hidden="1" customWidth="1"/>
    <col min="84" max="84" width="13.140625" style="8" hidden="1" customWidth="1"/>
    <col min="85" max="85" width="8.85546875" style="1" hidden="1" customWidth="1"/>
    <col min="86" max="86" width="11.28515625" style="8" hidden="1" customWidth="1"/>
    <col min="87" max="87" width="8.85546875" style="1" hidden="1" customWidth="1"/>
    <col min="88" max="88" width="8.7109375" style="8" hidden="1" customWidth="1"/>
    <col min="89" max="89" width="8.85546875" style="1" hidden="1" customWidth="1"/>
    <col min="90" max="90" width="8.7109375" style="8" hidden="1" customWidth="1"/>
    <col min="91" max="91" width="8.85546875" style="1" hidden="1" customWidth="1"/>
    <col min="92" max="92" width="8.7109375" style="8" hidden="1" customWidth="1"/>
    <col min="93" max="16384" width="8.85546875" style="1" hidden="1"/>
  </cols>
  <sheetData>
    <row r="1" spans="2:105" ht="7.15" customHeight="1" thickBo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G1" s="222" t="s">
        <v>235</v>
      </c>
      <c r="CH1" s="222" t="s">
        <v>236</v>
      </c>
      <c r="CI1" s="223"/>
      <c r="CJ1" s="223"/>
      <c r="CK1" s="224"/>
      <c r="CL1" s="225"/>
      <c r="CM1" s="222"/>
      <c r="CN1" s="225"/>
      <c r="CO1" s="222"/>
      <c r="CP1" s="222"/>
      <c r="CQ1" s="222"/>
      <c r="CR1" s="222"/>
      <c r="CS1" s="5"/>
      <c r="CT1" s="5" t="s">
        <v>237</v>
      </c>
      <c r="CU1" s="50"/>
      <c r="CV1" s="226"/>
      <c r="CW1" s="3"/>
      <c r="CY1" s="3"/>
    </row>
    <row r="2" spans="2:105" ht="41.45" customHeight="1" thickBot="1">
      <c r="B2" s="12" t="s">
        <v>42</v>
      </c>
      <c r="C2" s="375" t="s">
        <v>43</v>
      </c>
      <c r="D2" s="376"/>
      <c r="E2" s="375" t="s">
        <v>44</v>
      </c>
      <c r="F2" s="377"/>
      <c r="G2" s="376"/>
      <c r="H2" s="145" t="s">
        <v>45</v>
      </c>
      <c r="I2" s="144" t="s">
        <v>46</v>
      </c>
      <c r="J2" s="146" t="s">
        <v>47</v>
      </c>
      <c r="K2" s="152" t="s">
        <v>48</v>
      </c>
      <c r="L2" s="147" t="s">
        <v>49</v>
      </c>
      <c r="M2" s="13" t="s">
        <v>50</v>
      </c>
      <c r="N2" s="13" t="s">
        <v>51</v>
      </c>
      <c r="O2" s="13" t="s">
        <v>52</v>
      </c>
      <c r="P2" s="13" t="s">
        <v>53</v>
      </c>
      <c r="Q2" s="13" t="s">
        <v>54</v>
      </c>
      <c r="R2" s="14" t="s">
        <v>55</v>
      </c>
      <c r="Y2" s="145" t="s">
        <v>56</v>
      </c>
      <c r="Z2" s="149" t="s">
        <v>57</v>
      </c>
      <c r="AA2" s="153" t="s">
        <v>58</v>
      </c>
      <c r="AB2" s="148" t="s">
        <v>59</v>
      </c>
      <c r="AC2" s="150" t="s">
        <v>60</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227" t="s">
        <v>85</v>
      </c>
      <c r="BK2" s="227" t="s">
        <v>86</v>
      </c>
      <c r="BL2" s="227" t="s">
        <v>87</v>
      </c>
      <c r="BM2" s="227" t="s">
        <v>88</v>
      </c>
      <c r="BN2" s="227" t="s">
        <v>89</v>
      </c>
      <c r="BO2" s="227" t="s">
        <v>90</v>
      </c>
      <c r="BP2" s="227" t="s">
        <v>91</v>
      </c>
      <c r="BQ2" s="227" t="s">
        <v>92</v>
      </c>
      <c r="BR2" s="227" t="s">
        <v>93</v>
      </c>
      <c r="BS2" s="227" t="s">
        <v>94</v>
      </c>
      <c r="BT2" s="227" t="s">
        <v>95</v>
      </c>
      <c r="BV2" s="228" t="s">
        <v>96</v>
      </c>
      <c r="BW2" s="228" t="s">
        <v>97</v>
      </c>
      <c r="BX2" s="228" t="s">
        <v>98</v>
      </c>
      <c r="BY2" s="228" t="s">
        <v>99</v>
      </c>
      <c r="BZ2" s="228" t="s">
        <v>100</v>
      </c>
      <c r="CA2" s="228" t="s">
        <v>101</v>
      </c>
      <c r="CB2" s="228" t="s">
        <v>102</v>
      </c>
      <c r="CC2" s="228" t="s">
        <v>103</v>
      </c>
      <c r="CD2" s="228" t="s">
        <v>104</v>
      </c>
      <c r="CE2" s="228" t="s">
        <v>105</v>
      </c>
      <c r="CF2" s="1"/>
      <c r="CG2" s="229" t="s">
        <v>238</v>
      </c>
      <c r="CH2" s="229" t="s">
        <v>239</v>
      </c>
      <c r="CI2" s="229" t="s">
        <v>240</v>
      </c>
      <c r="CJ2" s="229" t="s">
        <v>241</v>
      </c>
      <c r="CK2" s="229" t="s">
        <v>242</v>
      </c>
      <c r="CL2" s="229" t="s">
        <v>243</v>
      </c>
      <c r="CM2" s="229" t="s">
        <v>244</v>
      </c>
      <c r="CN2" s="229" t="s">
        <v>245</v>
      </c>
      <c r="CO2" s="229" t="s">
        <v>246</v>
      </c>
      <c r="CP2" s="229" t="s">
        <v>247</v>
      </c>
      <c r="CR2" s="229" t="s">
        <v>248</v>
      </c>
      <c r="CS2" s="229" t="s">
        <v>249</v>
      </c>
      <c r="CT2" s="229" t="s">
        <v>250</v>
      </c>
      <c r="CU2" s="229" t="s">
        <v>251</v>
      </c>
      <c r="CV2" s="229" t="s">
        <v>252</v>
      </c>
      <c r="CW2" s="229" t="s">
        <v>253</v>
      </c>
      <c r="CX2" s="229" t="s">
        <v>254</v>
      </c>
      <c r="CY2" s="229" t="s">
        <v>255</v>
      </c>
      <c r="CZ2" s="229" t="s">
        <v>256</v>
      </c>
      <c r="DA2" s="229" t="s">
        <v>257</v>
      </c>
    </row>
    <row r="3" spans="2:105" ht="13.9" customHeight="1" thickBot="1">
      <c r="B3" s="385">
        <v>1</v>
      </c>
      <c r="C3" s="419" t="s">
        <v>106</v>
      </c>
      <c r="D3" s="420"/>
      <c r="E3" s="215" t="s">
        <v>107</v>
      </c>
      <c r="F3" s="220"/>
      <c r="G3" s="221"/>
      <c r="H3" s="201" t="s">
        <v>109</v>
      </c>
      <c r="I3" s="201" t="s">
        <v>109</v>
      </c>
      <c r="J3" s="201" t="s">
        <v>109</v>
      </c>
      <c r="K3" s="201" t="s">
        <v>109</v>
      </c>
      <c r="L3" s="24" t="s">
        <v>109</v>
      </c>
      <c r="M3" s="24" t="s">
        <v>109</v>
      </c>
      <c r="N3" s="24" t="s">
        <v>109</v>
      </c>
      <c r="O3" s="24" t="s">
        <v>109</v>
      </c>
      <c r="P3" s="24" t="s">
        <v>109</v>
      </c>
      <c r="Q3" s="24" t="s">
        <v>109</v>
      </c>
      <c r="R3" s="201" t="s">
        <v>109</v>
      </c>
      <c r="Y3" s="201" t="s">
        <v>109</v>
      </c>
      <c r="Z3" s="201" t="s">
        <v>109</v>
      </c>
      <c r="AA3" s="201" t="s">
        <v>109</v>
      </c>
      <c r="AB3" s="201" t="s">
        <v>109</v>
      </c>
      <c r="AC3" s="201" t="s">
        <v>109</v>
      </c>
      <c r="AD3" s="25" t="s">
        <v>109</v>
      </c>
      <c r="AE3" s="25" t="s">
        <v>109</v>
      </c>
      <c r="AF3" s="25" t="s">
        <v>109</v>
      </c>
      <c r="AG3" s="25" t="s">
        <v>109</v>
      </c>
      <c r="AH3" s="163" t="s">
        <v>109</v>
      </c>
      <c r="AK3" s="27" t="str">
        <f t="shared" ref="AK3:AT28" si="0">IFERROR(IF(I3="---","",IF(Y3="---","No Target Set",IF(BV3=BK3,"On Target",IF(BV3&gt;BK3,"Behind",IF(BV3&lt;BK3,"On Target"))))),"")</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30" t="s">
        <v>111</v>
      </c>
      <c r="AX3" s="230" t="str">
        <f t="shared" ref="AX3:AX30" si="1">_xlfn.IFNA(LOOKUP(2,1/(H3:R3&lt;&gt;"---"),H3:R3),"---")</f>
        <v>---</v>
      </c>
      <c r="AY3" s="230" t="e">
        <f>VALUE(IF(AX3="---","",VLOOKUP(AX3,List167835678[],2,FALSE)))</f>
        <v>#VALUE!</v>
      </c>
      <c r="AZ3" s="230" t="str">
        <f t="shared" ref="AZ3:AZ30" si="2">_xlfn.IFNA(LOOKUP(2,1/(H3:Q3&lt;&gt;"---"),X3:AF3),"---")</f>
        <v>---</v>
      </c>
      <c r="BA3" s="230" t="e">
        <f>VALUE(IF(AZ3="---","",VLOOKUP(AZ3,List167835678[],2,FALSE)))</f>
        <v>#VALUE!</v>
      </c>
      <c r="BB3" s="230" t="str">
        <f t="shared" ref="BB3:BB30" si="3">_xlfn.IFNA(LOOKUP(2,1/(AK3:AT3&lt;&gt;""),AK3:AT3),"---")</f>
        <v>---</v>
      </c>
      <c r="BC3" s="230" t="str">
        <f t="shared" ref="BC3:BC30" si="4">_xlfn.IFNA(LOOKUP(2,1/(H3:R3&lt;&gt;"---"),H$2:R$2),"---")</f>
        <v>---</v>
      </c>
      <c r="BE3" s="31" t="s">
        <v>109</v>
      </c>
      <c r="BI3" s="230" t="s">
        <v>111</v>
      </c>
      <c r="BJ3" s="230" t="str">
        <f>IF(H3="---","",IF(H3="","",(VLOOKUP(H3,List167835678[],2,FALSE))))</f>
        <v/>
      </c>
      <c r="BK3" s="230" t="str">
        <f>IF(I3="---","",IF(I3="","",(VLOOKUP(I3,List167835678[],2,FALSE))))</f>
        <v/>
      </c>
      <c r="BL3" s="230" t="str">
        <f>IF(J3="---","",IF(J3="","",(VLOOKUP(J3,List167835678[],2,FALSE))))</f>
        <v/>
      </c>
      <c r="BM3" s="230" t="str">
        <f>IF(K3="---","",IF(K3="","",(VLOOKUP(K3,List167835678[],2,FALSE))))</f>
        <v/>
      </c>
      <c r="BN3" s="230" t="str">
        <f>IF(L3="---","",IF(L3="","",(VLOOKUP(L3,List167835678[],2,FALSE))))</f>
        <v/>
      </c>
      <c r="BO3" s="230" t="str">
        <f>IF(M3="---","",IF(M3="","",(VLOOKUP(M3,List167835678[],2,FALSE))))</f>
        <v/>
      </c>
      <c r="BP3" s="230" t="str">
        <f>IF(N3="---","",IF(N3="","",(VLOOKUP(N3,List167835678[],2,FALSE))))</f>
        <v/>
      </c>
      <c r="BQ3" s="230" t="str">
        <f>IF(O3="---","",IF(O3="","",(VLOOKUP(O3,List167835678[],2,FALSE))))</f>
        <v/>
      </c>
      <c r="BR3" s="230" t="str">
        <f>IF(P3="---","",IF(P3="","",(VLOOKUP(P3,List167835678[],2,FALSE))))</f>
        <v/>
      </c>
      <c r="BS3" s="230" t="str">
        <f>IF(Q3="---","",IF(Q3="","",(VLOOKUP(Q3,List167835678[],2,FALSE))))</f>
        <v/>
      </c>
      <c r="BT3" s="230" t="str">
        <f>IF(R3="---","",IF(R3="","",(VLOOKUP(R3,List167835678[],2,FALSE))))</f>
        <v/>
      </c>
      <c r="BU3" s="252" t="s">
        <v>111</v>
      </c>
      <c r="BV3" s="230" t="str">
        <f>IF(Y3="---","",IF(Y3="","",VLOOKUP(Y3,List167835678[],2,FALSE)))</f>
        <v/>
      </c>
      <c r="BW3" s="230" t="str">
        <f>IF(Z3="---","",IF(Z3="","",VLOOKUP(Z3,List167835678[],2,FALSE)))</f>
        <v/>
      </c>
      <c r="BX3" s="230" t="str">
        <f>IF(AA3="---","",IF(AA3="","",VLOOKUP(AA3,List167835678[],2,FALSE)))</f>
        <v/>
      </c>
      <c r="BY3" s="230" t="str">
        <f>IF(AB3="---","",IF(AB3="","",VLOOKUP(AB3,List167835678[],2,FALSE)))</f>
        <v/>
      </c>
      <c r="BZ3" s="230" t="str">
        <f>IF(AC3="---","",IF(AC3="","",VLOOKUP(AC3,List167835678[],2,FALSE)))</f>
        <v/>
      </c>
      <c r="CA3" s="230" t="str">
        <f>IF(AD3="---","",IF(AD3="","",VLOOKUP(AD3,List167835678[],2,FALSE)))</f>
        <v/>
      </c>
      <c r="CB3" s="230" t="str">
        <f>IF(AE3="---","",IF(AE3="","",VLOOKUP(AE3,List167835678[],2,FALSE)))</f>
        <v/>
      </c>
      <c r="CC3" s="230" t="str">
        <f>IF(AF3="---","",IF(AF3="","",VLOOKUP(AF3,List167835678[],2,FALSE)))</f>
        <v/>
      </c>
      <c r="CD3" s="230" t="str">
        <f>IF(AG3="---","",IF(AG3="","",VLOOKUP(AG3,List167835678[],2,FALSE)))</f>
        <v/>
      </c>
      <c r="CE3" s="230" t="str">
        <f>IF(AH3="---","",IF(AH3="","",VLOOKUP(AH3,List167835678[],2,FALSE)))</f>
        <v/>
      </c>
      <c r="CF3" s="252" t="s">
        <v>111</v>
      </c>
      <c r="CG3" s="230" t="str">
        <f>IFERROR(
    IF(H3="---", "NA",
        IF(Y3="---", "NA",
            IF(BJ3 &gt; BK3,
                IF(BV3 &gt; BJ3, 1.1, 0.1),
                IF(BV3 &gt; BJ3, 1, 0)
            )
        )
    ),
    -1
)</f>
        <v>NA</v>
      </c>
      <c r="CH3" s="230" t="str">
        <f t="shared" ref="CH3:CP30" si="5">IFERROR(
    IF(I3="---", "NA",
        IF(Z3="---", "NA",IF(J3="---","NA",
            IF(BK3 &gt; BL3,
                IF(MIN(BV3, BK3) = BW3, 0.1,
                    IF(MIN(BV3, BK3) &lt; BW3, 1.1)
                ),
                IF(MIN(BV3, BK3) = BW3, 0,
                    IF(MIN(BV3, BK3) &lt; BW3, 1)
                )
            ))
        )
    ),
-5)</f>
        <v>NA</v>
      </c>
      <c r="CI3" s="230" t="str">
        <f t="shared" si="5"/>
        <v>NA</v>
      </c>
      <c r="CJ3" s="230" t="str">
        <f t="shared" si="5"/>
        <v>NA</v>
      </c>
      <c r="CK3" s="230" t="str">
        <f t="shared" si="5"/>
        <v>NA</v>
      </c>
      <c r="CL3" s="230" t="str">
        <f t="shared" si="5"/>
        <v>NA</v>
      </c>
      <c r="CM3" s="230" t="str">
        <f t="shared" si="5"/>
        <v>NA</v>
      </c>
      <c r="CN3" s="230" t="str">
        <f t="shared" si="5"/>
        <v>NA</v>
      </c>
      <c r="CO3" s="230" t="str">
        <f t="shared" si="5"/>
        <v>NA</v>
      </c>
      <c r="CP3" s="230" t="str">
        <f t="shared" si="5"/>
        <v>NA</v>
      </c>
      <c r="CQ3" s="252" t="s">
        <v>111</v>
      </c>
      <c r="CR3" s="230" t="str">
        <f>IF(BK3="", "NA", IF(AND(OR(CG3=1, CG3=1.1),BK3&gt;=BV3),"Achieved",IF(AND(OR(CG3=1, CG3=1.1),BK3&lt;BV3),"Not Achieved","NA")))</f>
        <v>NA</v>
      </c>
      <c r="CS3" s="230" t="str">
        <f t="shared" ref="CS3:DA18" si="6">IF(AND(OR(CH3=1, CH3=1.1),BL3&gt;=BW3),"Achieved",IF(AND(OR(CH3=1, CH3=1.1),BL3&lt;BW3),"Not Achieved","NA"))</f>
        <v>NA</v>
      </c>
      <c r="CT3" s="230" t="str">
        <f t="shared" si="6"/>
        <v>NA</v>
      </c>
      <c r="CU3" s="230" t="str">
        <f t="shared" si="6"/>
        <v>NA</v>
      </c>
      <c r="CV3" s="230" t="str">
        <f t="shared" si="6"/>
        <v>NA</v>
      </c>
      <c r="CW3" s="230" t="str">
        <f t="shared" si="6"/>
        <v>NA</v>
      </c>
      <c r="CX3" s="230" t="str">
        <f t="shared" si="6"/>
        <v>NA</v>
      </c>
      <c r="CY3" s="230" t="str">
        <f t="shared" si="6"/>
        <v>NA</v>
      </c>
      <c r="CZ3" s="230" t="str">
        <f t="shared" si="6"/>
        <v>NA</v>
      </c>
      <c r="DA3" s="230" t="str">
        <f t="shared" si="6"/>
        <v>NA</v>
      </c>
    </row>
    <row r="4" spans="2:105" ht="13.9" customHeight="1" thickBot="1">
      <c r="B4" s="386"/>
      <c r="C4" s="421"/>
      <c r="D4" s="422"/>
      <c r="E4" s="215" t="s">
        <v>112</v>
      </c>
      <c r="F4" s="220"/>
      <c r="G4" s="221"/>
      <c r="H4" s="25" t="s">
        <v>109</v>
      </c>
      <c r="I4" s="25" t="s">
        <v>109</v>
      </c>
      <c r="J4" s="25" t="s">
        <v>109</v>
      </c>
      <c r="K4" s="25" t="s">
        <v>109</v>
      </c>
      <c r="L4" s="25" t="s">
        <v>109</v>
      </c>
      <c r="M4" s="25" t="s">
        <v>109</v>
      </c>
      <c r="N4" s="25" t="s">
        <v>109</v>
      </c>
      <c r="O4" s="25" t="s">
        <v>109</v>
      </c>
      <c r="P4" s="25" t="s">
        <v>109</v>
      </c>
      <c r="Q4" s="25" t="s">
        <v>109</v>
      </c>
      <c r="R4" s="202" t="s">
        <v>109</v>
      </c>
      <c r="Y4" s="25" t="s">
        <v>109</v>
      </c>
      <c r="Z4" s="25" t="s">
        <v>109</v>
      </c>
      <c r="AA4" s="25" t="s">
        <v>109</v>
      </c>
      <c r="AB4" s="25" t="s">
        <v>109</v>
      </c>
      <c r="AC4" s="202" t="s">
        <v>109</v>
      </c>
      <c r="AD4" s="25" t="s">
        <v>109</v>
      </c>
      <c r="AE4" s="25" t="s">
        <v>109</v>
      </c>
      <c r="AF4" s="25" t="s">
        <v>109</v>
      </c>
      <c r="AG4" s="25" t="s">
        <v>109</v>
      </c>
      <c r="AH4" s="32" t="s">
        <v>109</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30" t="s">
        <v>113</v>
      </c>
      <c r="AX4" s="230" t="str">
        <f t="shared" si="1"/>
        <v>---</v>
      </c>
      <c r="AY4" s="230" t="e">
        <f>VALUE(IF(AX4="---","",VLOOKUP(AX4,List167835678[],2,FALSE)))</f>
        <v>#VALUE!</v>
      </c>
      <c r="AZ4" s="230" t="str">
        <f t="shared" si="2"/>
        <v>---</v>
      </c>
      <c r="BA4" s="230" t="e">
        <f>VALUE(IF(AZ4="---","",VLOOKUP(AZ4,List167835678[],2,FALSE)))</f>
        <v>#VALUE!</v>
      </c>
      <c r="BB4" s="230" t="str">
        <f t="shared" si="3"/>
        <v>---</v>
      </c>
      <c r="BC4" s="230" t="str">
        <f t="shared" si="4"/>
        <v>---</v>
      </c>
      <c r="BE4" s="33" t="s">
        <v>110</v>
      </c>
      <c r="BF4" s="1">
        <v>1</v>
      </c>
      <c r="BI4" s="230" t="s">
        <v>113</v>
      </c>
      <c r="BJ4" s="230" t="str">
        <f>IF(H4="---","",IF(H4="","",(VLOOKUP(H4,List167835678[],2,FALSE))))</f>
        <v/>
      </c>
      <c r="BK4" s="230" t="str">
        <f>IF(I4="---","",IF(I4="","",(VLOOKUP(I4,List167835678[],2,FALSE))))</f>
        <v/>
      </c>
      <c r="BL4" s="230" t="str">
        <f>IF(J4="---","",IF(J4="","",(VLOOKUP(J4,List167835678[],2,FALSE))))</f>
        <v/>
      </c>
      <c r="BM4" s="230" t="str">
        <f>IF(K4="---","",IF(K4="","",(VLOOKUP(K4,List167835678[],2,FALSE))))</f>
        <v/>
      </c>
      <c r="BN4" s="230" t="str">
        <f>IF(L4="---","",IF(L4="","",(VLOOKUP(L4,List167835678[],2,FALSE))))</f>
        <v/>
      </c>
      <c r="BO4" s="230" t="str">
        <f>IF(M4="---","",IF(M4="","",(VLOOKUP(M4,List167835678[],2,FALSE))))</f>
        <v/>
      </c>
      <c r="BP4" s="230" t="str">
        <f>IF(N4="---","",IF(N4="","",(VLOOKUP(N4,List167835678[],2,FALSE))))</f>
        <v/>
      </c>
      <c r="BQ4" s="230" t="str">
        <f>IF(O4="---","",IF(O4="","",(VLOOKUP(O4,List167835678[],2,FALSE))))</f>
        <v/>
      </c>
      <c r="BR4" s="230" t="str">
        <f>IF(P4="---","",IF(P4="","",(VLOOKUP(P4,List167835678[],2,FALSE))))</f>
        <v/>
      </c>
      <c r="BS4" s="230" t="str">
        <f>IF(Q4="---","",IF(Q4="","",(VLOOKUP(Q4,List167835678[],2,FALSE))))</f>
        <v/>
      </c>
      <c r="BT4" s="230" t="str">
        <f>IF(R4="---","",IF(R4="","",(VLOOKUP(R4,List167835678[],2,FALSE))))</f>
        <v/>
      </c>
      <c r="BU4" s="252" t="s">
        <v>113</v>
      </c>
      <c r="BV4" s="230" t="str">
        <f>IF(Y4="---","",IF(Y4="","",VLOOKUP(Y4,List167835678[],2,FALSE)))</f>
        <v/>
      </c>
      <c r="BW4" s="230" t="str">
        <f>IF(Z4="---","",IF(Z4="","",VLOOKUP(Z4,List167835678[],2,FALSE)))</f>
        <v/>
      </c>
      <c r="BX4" s="230" t="str">
        <f>IF(AA4="---","",IF(AA4="","",VLOOKUP(AA4,List167835678[],2,FALSE)))</f>
        <v/>
      </c>
      <c r="BY4" s="230" t="str">
        <f>IF(AB4="---","",IF(AB4="","",VLOOKUP(AB4,List167835678[],2,FALSE)))</f>
        <v/>
      </c>
      <c r="BZ4" s="230" t="str">
        <f>IF(AC4="---","",IF(AC4="","",VLOOKUP(AC4,List167835678[],2,FALSE)))</f>
        <v/>
      </c>
      <c r="CA4" s="230" t="str">
        <f>IF(AD4="---","",IF(AD4="","",VLOOKUP(AD4,List167835678[],2,FALSE)))</f>
        <v/>
      </c>
      <c r="CB4" s="230" t="str">
        <f>IF(AE4="---","",IF(AE4="","",VLOOKUP(AE4,List167835678[],2,FALSE)))</f>
        <v/>
      </c>
      <c r="CC4" s="230" t="str">
        <f>IF(AF4="---","",IF(AF4="","",VLOOKUP(AF4,List167835678[],2,FALSE)))</f>
        <v/>
      </c>
      <c r="CD4" s="230" t="str">
        <f>IF(AG4="---","",IF(AG4="","",VLOOKUP(AG4,List167835678[],2,FALSE)))</f>
        <v/>
      </c>
      <c r="CE4" s="230" t="str">
        <f>IF(AH4="---","",IF(AH4="","",VLOOKUP(AH4,List167835678[],2,FALSE)))</f>
        <v/>
      </c>
      <c r="CF4" s="252" t="s">
        <v>113</v>
      </c>
      <c r="CG4" s="230" t="str">
        <f t="shared" ref="CG4:CG30" si="7">IFERROR(
    IF(H4="---", "NA",
        IF(Y4="---", "NA",
            IF(BJ4 &gt; BK4,
                IF(BV4 &gt; BJ4, 1.1, 0.1),
                IF(BV4 &gt; BJ4, 1, 0)
            )
        )
    ),
    -1
)</f>
        <v>NA</v>
      </c>
      <c r="CH4" s="230" t="str">
        <f t="shared" si="5"/>
        <v>NA</v>
      </c>
      <c r="CI4" s="230" t="str">
        <f t="shared" si="5"/>
        <v>NA</v>
      </c>
      <c r="CJ4" s="230" t="str">
        <f t="shared" si="5"/>
        <v>NA</v>
      </c>
      <c r="CK4" s="230" t="str">
        <f t="shared" si="5"/>
        <v>NA</v>
      </c>
      <c r="CL4" s="230" t="str">
        <f t="shared" si="5"/>
        <v>NA</v>
      </c>
      <c r="CM4" s="230" t="str">
        <f t="shared" si="5"/>
        <v>NA</v>
      </c>
      <c r="CN4" s="230" t="str">
        <f t="shared" si="5"/>
        <v>NA</v>
      </c>
      <c r="CO4" s="230" t="str">
        <f t="shared" si="5"/>
        <v>NA</v>
      </c>
      <c r="CP4" s="230" t="str">
        <f t="shared" si="5"/>
        <v>NA</v>
      </c>
      <c r="CQ4" s="252" t="s">
        <v>113</v>
      </c>
      <c r="CR4" s="230" t="str">
        <f t="shared" ref="CR4:CR29" si="8">IF(BK4="", "NA", IF(AND(OR(CG4=1, CG4=1.1),BK4&gt;=BV4),"Achieved",IF(AND(OR(CG4=1, CG4=1.1),BK4&lt;BV4),"Not Achieved","NA")))</f>
        <v>NA</v>
      </c>
      <c r="CS4" s="230" t="str">
        <f t="shared" si="6"/>
        <v>NA</v>
      </c>
      <c r="CT4" s="230" t="str">
        <f t="shared" si="6"/>
        <v>NA</v>
      </c>
      <c r="CU4" s="230" t="str">
        <f t="shared" si="6"/>
        <v>NA</v>
      </c>
      <c r="CV4" s="230" t="str">
        <f t="shared" si="6"/>
        <v>NA</v>
      </c>
      <c r="CW4" s="230" t="str">
        <f t="shared" si="6"/>
        <v>NA</v>
      </c>
      <c r="CX4" s="230" t="str">
        <f t="shared" si="6"/>
        <v>NA</v>
      </c>
      <c r="CY4" s="230" t="str">
        <f t="shared" si="6"/>
        <v>NA</v>
      </c>
      <c r="CZ4" s="230" t="str">
        <f t="shared" si="6"/>
        <v>NA</v>
      </c>
      <c r="DA4" s="230" t="str">
        <f t="shared" si="6"/>
        <v>NA</v>
      </c>
    </row>
    <row r="5" spans="2:105" ht="13.9" customHeight="1" thickBot="1">
      <c r="B5" s="386"/>
      <c r="C5" s="419" t="s">
        <v>258</v>
      </c>
      <c r="D5" s="420"/>
      <c r="E5" s="215" t="s">
        <v>115</v>
      </c>
      <c r="F5" s="220"/>
      <c r="G5" s="221"/>
      <c r="H5" s="25" t="s">
        <v>109</v>
      </c>
      <c r="I5" s="25" t="s">
        <v>109</v>
      </c>
      <c r="J5" s="25" t="s">
        <v>109</v>
      </c>
      <c r="K5" s="25" t="s">
        <v>109</v>
      </c>
      <c r="L5" s="25" t="s">
        <v>109</v>
      </c>
      <c r="M5" s="25" t="s">
        <v>109</v>
      </c>
      <c r="N5" s="25" t="s">
        <v>109</v>
      </c>
      <c r="O5" s="25" t="s">
        <v>109</v>
      </c>
      <c r="P5" s="25" t="s">
        <v>109</v>
      </c>
      <c r="Q5" s="25" t="s">
        <v>109</v>
      </c>
      <c r="R5" s="202" t="s">
        <v>109</v>
      </c>
      <c r="Y5" s="25" t="s">
        <v>109</v>
      </c>
      <c r="Z5" s="25" t="s">
        <v>109</v>
      </c>
      <c r="AA5" s="25" t="s">
        <v>109</v>
      </c>
      <c r="AB5" s="25" t="s">
        <v>109</v>
      </c>
      <c r="AC5" s="202" t="s">
        <v>109</v>
      </c>
      <c r="AD5" s="25" t="s">
        <v>109</v>
      </c>
      <c r="AE5" s="25" t="s">
        <v>109</v>
      </c>
      <c r="AF5" s="25" t="s">
        <v>109</v>
      </c>
      <c r="AG5" s="25" t="s">
        <v>109</v>
      </c>
      <c r="AH5" s="32" t="s">
        <v>109</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30" t="s">
        <v>117</v>
      </c>
      <c r="AX5" s="230" t="str">
        <f t="shared" si="1"/>
        <v>---</v>
      </c>
      <c r="AY5" s="230" t="e">
        <f>VALUE(IF(AX5="---","",VLOOKUP(AX5,List167835678[],2,FALSE)))</f>
        <v>#VALUE!</v>
      </c>
      <c r="AZ5" s="230" t="str">
        <f t="shared" si="2"/>
        <v>---</v>
      </c>
      <c r="BA5" s="230" t="e">
        <f>VALUE(IF(AZ5="---","",VLOOKUP(AZ5,List167835678[],2,FALSE)))</f>
        <v>#VALUE!</v>
      </c>
      <c r="BB5" s="230" t="str">
        <f t="shared" si="3"/>
        <v>---</v>
      </c>
      <c r="BC5" s="230" t="str">
        <f t="shared" si="4"/>
        <v>---</v>
      </c>
      <c r="BE5" s="34" t="s">
        <v>108</v>
      </c>
      <c r="BF5" s="1">
        <v>0.5</v>
      </c>
      <c r="BI5" s="230" t="s">
        <v>117</v>
      </c>
      <c r="BJ5" s="230" t="str">
        <f>IF(H5="---","",IF(H5="","",(VLOOKUP(H5,List167835678[],2,FALSE))))</f>
        <v/>
      </c>
      <c r="BK5" s="230" t="str">
        <f>IF(I5="---","",IF(I5="","",(VLOOKUP(I5,List167835678[],2,FALSE))))</f>
        <v/>
      </c>
      <c r="BL5" s="230" t="str">
        <f>IF(J5="---","",IF(J5="","",(VLOOKUP(J5,List167835678[],2,FALSE))))</f>
        <v/>
      </c>
      <c r="BM5" s="230" t="str">
        <f>IF(K5="---","",IF(K5="","",(VLOOKUP(K5,List167835678[],2,FALSE))))</f>
        <v/>
      </c>
      <c r="BN5" s="230" t="str">
        <f>IF(L5="---","",IF(L5="","",(VLOOKUP(L5,List167835678[],2,FALSE))))</f>
        <v/>
      </c>
      <c r="BO5" s="230" t="str">
        <f>IF(M5="---","",IF(M5="","",(VLOOKUP(M5,List167835678[],2,FALSE))))</f>
        <v/>
      </c>
      <c r="BP5" s="230" t="str">
        <f>IF(N5="---","",IF(N5="","",(VLOOKUP(N5,List167835678[],2,FALSE))))</f>
        <v/>
      </c>
      <c r="BQ5" s="230" t="str">
        <f>IF(O5="---","",IF(O5="","",(VLOOKUP(O5,List167835678[],2,FALSE))))</f>
        <v/>
      </c>
      <c r="BR5" s="230" t="str">
        <f>IF(P5="---","",IF(P5="","",(VLOOKUP(P5,List167835678[],2,FALSE))))</f>
        <v/>
      </c>
      <c r="BS5" s="230" t="str">
        <f>IF(Q5="---","",IF(Q5="","",(VLOOKUP(Q5,List167835678[],2,FALSE))))</f>
        <v/>
      </c>
      <c r="BT5" s="230" t="str">
        <f>IF(R5="---","",IF(R5="","",(VLOOKUP(R5,List167835678[],2,FALSE))))</f>
        <v/>
      </c>
      <c r="BU5" s="252" t="s">
        <v>117</v>
      </c>
      <c r="BV5" s="230" t="str">
        <f>IF(Y5="---","",IF(Y5="","",VLOOKUP(Y5,List167835678[],2,FALSE)))</f>
        <v/>
      </c>
      <c r="BW5" s="230" t="str">
        <f>IF(Z5="---","",IF(Z5="","",VLOOKUP(Z5,List167835678[],2,FALSE)))</f>
        <v/>
      </c>
      <c r="BX5" s="230" t="str">
        <f>IF(AA5="---","",IF(AA5="","",VLOOKUP(AA5,List167835678[],2,FALSE)))</f>
        <v/>
      </c>
      <c r="BY5" s="230" t="str">
        <f>IF(AB5="---","",IF(AB5="","",VLOOKUP(AB5,List167835678[],2,FALSE)))</f>
        <v/>
      </c>
      <c r="BZ5" s="230" t="str">
        <f>IF(AC5="---","",IF(AC5="","",VLOOKUP(AC5,List167835678[],2,FALSE)))</f>
        <v/>
      </c>
      <c r="CA5" s="230" t="str">
        <f>IF(AD5="---","",IF(AD5="","",VLOOKUP(AD5,List167835678[],2,FALSE)))</f>
        <v/>
      </c>
      <c r="CB5" s="230" t="str">
        <f>IF(AE5="---","",IF(AE5="","",VLOOKUP(AE5,List167835678[],2,FALSE)))</f>
        <v/>
      </c>
      <c r="CC5" s="230" t="str">
        <f>IF(AF5="---","",IF(AF5="","",VLOOKUP(AF5,List167835678[],2,FALSE)))</f>
        <v/>
      </c>
      <c r="CD5" s="230" t="str">
        <f>IF(AG5="---","",IF(AG5="","",VLOOKUP(AG5,List167835678[],2,FALSE)))</f>
        <v/>
      </c>
      <c r="CE5" s="230" t="str">
        <f>IF(AH5="---","",IF(AH5="","",VLOOKUP(AH5,List167835678[],2,FALSE)))</f>
        <v/>
      </c>
      <c r="CF5" s="252" t="s">
        <v>117</v>
      </c>
      <c r="CG5" s="230" t="str">
        <f t="shared" si="7"/>
        <v>NA</v>
      </c>
      <c r="CH5" s="230" t="str">
        <f t="shared" si="5"/>
        <v>NA</v>
      </c>
      <c r="CI5" s="230" t="str">
        <f t="shared" si="5"/>
        <v>NA</v>
      </c>
      <c r="CJ5" s="230" t="str">
        <f t="shared" si="5"/>
        <v>NA</v>
      </c>
      <c r="CK5" s="230" t="str">
        <f t="shared" si="5"/>
        <v>NA</v>
      </c>
      <c r="CL5" s="230" t="str">
        <f t="shared" si="5"/>
        <v>NA</v>
      </c>
      <c r="CM5" s="230" t="str">
        <f t="shared" si="5"/>
        <v>NA</v>
      </c>
      <c r="CN5" s="230" t="str">
        <f t="shared" si="5"/>
        <v>NA</v>
      </c>
      <c r="CO5" s="230" t="str">
        <f t="shared" si="5"/>
        <v>NA</v>
      </c>
      <c r="CP5" s="230" t="str">
        <f t="shared" si="5"/>
        <v>NA</v>
      </c>
      <c r="CQ5" s="252" t="s">
        <v>117</v>
      </c>
      <c r="CR5" s="230" t="str">
        <f t="shared" si="8"/>
        <v>NA</v>
      </c>
      <c r="CS5" s="230" t="str">
        <f t="shared" si="6"/>
        <v>NA</v>
      </c>
      <c r="CT5" s="230" t="str">
        <f t="shared" si="6"/>
        <v>NA</v>
      </c>
      <c r="CU5" s="230" t="str">
        <f t="shared" si="6"/>
        <v>NA</v>
      </c>
      <c r="CV5" s="230" t="str">
        <f t="shared" si="6"/>
        <v>NA</v>
      </c>
      <c r="CW5" s="230" t="str">
        <f t="shared" si="6"/>
        <v>NA</v>
      </c>
      <c r="CX5" s="230" t="str">
        <f t="shared" si="6"/>
        <v>NA</v>
      </c>
      <c r="CY5" s="230" t="str">
        <f t="shared" si="6"/>
        <v>NA</v>
      </c>
      <c r="CZ5" s="230" t="str">
        <f t="shared" si="6"/>
        <v>NA</v>
      </c>
      <c r="DA5" s="230" t="str">
        <f t="shared" si="6"/>
        <v>NA</v>
      </c>
    </row>
    <row r="6" spans="2:105" ht="13.9" customHeight="1" thickBot="1">
      <c r="B6" s="386"/>
      <c r="C6" s="423"/>
      <c r="D6" s="424"/>
      <c r="E6" s="215" t="s">
        <v>118</v>
      </c>
      <c r="F6" s="220"/>
      <c r="G6" s="221"/>
      <c r="H6" s="25" t="s">
        <v>109</v>
      </c>
      <c r="I6" s="25" t="s">
        <v>109</v>
      </c>
      <c r="J6" s="25" t="s">
        <v>109</v>
      </c>
      <c r="K6" s="25" t="s">
        <v>109</v>
      </c>
      <c r="L6" s="25" t="s">
        <v>109</v>
      </c>
      <c r="M6" s="25" t="s">
        <v>109</v>
      </c>
      <c r="N6" s="25" t="s">
        <v>109</v>
      </c>
      <c r="O6" s="25" t="s">
        <v>109</v>
      </c>
      <c r="P6" s="25" t="s">
        <v>109</v>
      </c>
      <c r="Q6" s="25" t="s">
        <v>109</v>
      </c>
      <c r="R6" s="202" t="s">
        <v>109</v>
      </c>
      <c r="Y6" s="25" t="s">
        <v>109</v>
      </c>
      <c r="Z6" s="25" t="s">
        <v>109</v>
      </c>
      <c r="AA6" s="25" t="s">
        <v>109</v>
      </c>
      <c r="AB6" s="25" t="s">
        <v>109</v>
      </c>
      <c r="AC6" s="202" t="s">
        <v>109</v>
      </c>
      <c r="AD6" s="25" t="s">
        <v>109</v>
      </c>
      <c r="AE6" s="25" t="s">
        <v>109</v>
      </c>
      <c r="AF6" s="25" t="s">
        <v>109</v>
      </c>
      <c r="AG6" s="25" t="s">
        <v>109</v>
      </c>
      <c r="AH6" s="32" t="s">
        <v>109</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30" t="s">
        <v>259</v>
      </c>
      <c r="AX6" s="230" t="str">
        <f t="shared" si="1"/>
        <v>---</v>
      </c>
      <c r="AY6" s="230" t="e">
        <f>VALUE(IF(AX6="---","",VLOOKUP(AX6,List167835678[],2,FALSE)))</f>
        <v>#VALUE!</v>
      </c>
      <c r="AZ6" s="230" t="str">
        <f t="shared" si="2"/>
        <v>---</v>
      </c>
      <c r="BA6" s="230" t="e">
        <f>VALUE(IF(AZ6="---","",VLOOKUP(AZ6,List167835678[],2,FALSE)))</f>
        <v>#VALUE!</v>
      </c>
      <c r="BB6" s="230" t="str">
        <f t="shared" si="3"/>
        <v>---</v>
      </c>
      <c r="BC6" s="230" t="str">
        <f t="shared" si="4"/>
        <v>---</v>
      </c>
      <c r="BE6" s="35" t="s">
        <v>116</v>
      </c>
      <c r="BF6" s="1">
        <v>0</v>
      </c>
      <c r="BI6" s="230" t="s">
        <v>259</v>
      </c>
      <c r="BJ6" s="230" t="str">
        <f>IF(H6="---","",IF(H6="","",(VLOOKUP(H6,List167835678[],2,FALSE))))</f>
        <v/>
      </c>
      <c r="BK6" s="230" t="str">
        <f>IF(I6="---","",IF(I6="","",(VLOOKUP(I6,List167835678[],2,FALSE))))</f>
        <v/>
      </c>
      <c r="BL6" s="230" t="str">
        <f>IF(J6="---","",IF(J6="","",(VLOOKUP(J6,List167835678[],2,FALSE))))</f>
        <v/>
      </c>
      <c r="BM6" s="230" t="str">
        <f>IF(K6="---","",IF(K6="","",(VLOOKUP(K6,List167835678[],2,FALSE))))</f>
        <v/>
      </c>
      <c r="BN6" s="230" t="str">
        <f>IF(L6="---","",IF(L6="","",(VLOOKUP(L6,List167835678[],2,FALSE))))</f>
        <v/>
      </c>
      <c r="BO6" s="230" t="str">
        <f>IF(M6="---","",IF(M6="","",(VLOOKUP(M6,List167835678[],2,FALSE))))</f>
        <v/>
      </c>
      <c r="BP6" s="230" t="str">
        <f>IF(N6="---","",IF(N6="","",(VLOOKUP(N6,List167835678[],2,FALSE))))</f>
        <v/>
      </c>
      <c r="BQ6" s="230" t="str">
        <f>IF(O6="---","",IF(O6="","",(VLOOKUP(O6,List167835678[],2,FALSE))))</f>
        <v/>
      </c>
      <c r="BR6" s="230" t="str">
        <f>IF(P6="---","",IF(P6="","",(VLOOKUP(P6,List167835678[],2,FALSE))))</f>
        <v/>
      </c>
      <c r="BS6" s="230" t="str">
        <f>IF(Q6="---","",IF(Q6="","",(VLOOKUP(Q6,List167835678[],2,FALSE))))</f>
        <v/>
      </c>
      <c r="BT6" s="230" t="str">
        <f>IF(R6="---","",IF(R6="","",(VLOOKUP(R6,List167835678[],2,FALSE))))</f>
        <v/>
      </c>
      <c r="BU6" s="252" t="s">
        <v>259</v>
      </c>
      <c r="BV6" s="230" t="str">
        <f>IF(Y6="---","",IF(Y6="","",VLOOKUP(Y6,List167835678[],2,FALSE)))</f>
        <v/>
      </c>
      <c r="BW6" s="230" t="str">
        <f>IF(Z6="---","",IF(Z6="","",VLOOKUP(Z6,List167835678[],2,FALSE)))</f>
        <v/>
      </c>
      <c r="BX6" s="230" t="str">
        <f>IF(AA6="---","",IF(AA6="","",VLOOKUP(AA6,List167835678[],2,FALSE)))</f>
        <v/>
      </c>
      <c r="BY6" s="230" t="str">
        <f>IF(AB6="---","",IF(AB6="","",VLOOKUP(AB6,List167835678[],2,FALSE)))</f>
        <v/>
      </c>
      <c r="BZ6" s="230" t="str">
        <f>IF(AC6="---","",IF(AC6="","",VLOOKUP(AC6,List167835678[],2,FALSE)))</f>
        <v/>
      </c>
      <c r="CA6" s="230" t="str">
        <f>IF(AD6="---","",IF(AD6="","",VLOOKUP(AD6,List167835678[],2,FALSE)))</f>
        <v/>
      </c>
      <c r="CB6" s="230" t="str">
        <f>IF(AE6="---","",IF(AE6="","",VLOOKUP(AE6,List167835678[],2,FALSE)))</f>
        <v/>
      </c>
      <c r="CC6" s="230" t="str">
        <f>IF(AF6="---","",IF(AF6="","",VLOOKUP(AF6,List167835678[],2,FALSE)))</f>
        <v/>
      </c>
      <c r="CD6" s="230" t="str">
        <f>IF(AG6="---","",IF(AG6="","",VLOOKUP(AG6,List167835678[],2,FALSE)))</f>
        <v/>
      </c>
      <c r="CE6" s="230" t="str">
        <f>IF(AH6="---","",IF(AH6="","",VLOOKUP(AH6,List167835678[],2,FALSE)))</f>
        <v/>
      </c>
      <c r="CF6" s="252" t="s">
        <v>259</v>
      </c>
      <c r="CG6" s="230" t="str">
        <f t="shared" si="7"/>
        <v>NA</v>
      </c>
      <c r="CH6" s="230" t="str">
        <f t="shared" si="5"/>
        <v>NA</v>
      </c>
      <c r="CI6" s="230" t="str">
        <f t="shared" si="5"/>
        <v>NA</v>
      </c>
      <c r="CJ6" s="230" t="str">
        <f t="shared" si="5"/>
        <v>NA</v>
      </c>
      <c r="CK6" s="230" t="str">
        <f t="shared" si="5"/>
        <v>NA</v>
      </c>
      <c r="CL6" s="230" t="str">
        <f t="shared" si="5"/>
        <v>NA</v>
      </c>
      <c r="CM6" s="230" t="str">
        <f t="shared" si="5"/>
        <v>NA</v>
      </c>
      <c r="CN6" s="230" t="str">
        <f t="shared" si="5"/>
        <v>NA</v>
      </c>
      <c r="CO6" s="230" t="str">
        <f t="shared" si="5"/>
        <v>NA</v>
      </c>
      <c r="CP6" s="230" t="str">
        <f t="shared" si="5"/>
        <v>NA</v>
      </c>
      <c r="CQ6" s="252" t="s">
        <v>259</v>
      </c>
      <c r="CR6" s="230" t="str">
        <f t="shared" si="8"/>
        <v>NA</v>
      </c>
      <c r="CS6" s="230" t="str">
        <f t="shared" si="6"/>
        <v>NA</v>
      </c>
      <c r="CT6" s="230" t="str">
        <f t="shared" si="6"/>
        <v>NA</v>
      </c>
      <c r="CU6" s="230" t="str">
        <f t="shared" si="6"/>
        <v>NA</v>
      </c>
      <c r="CV6" s="230" t="str">
        <f t="shared" si="6"/>
        <v>NA</v>
      </c>
      <c r="CW6" s="230" t="str">
        <f t="shared" si="6"/>
        <v>NA</v>
      </c>
      <c r="CX6" s="230" t="str">
        <f t="shared" si="6"/>
        <v>NA</v>
      </c>
      <c r="CY6" s="230" t="str">
        <f t="shared" si="6"/>
        <v>NA</v>
      </c>
      <c r="CZ6" s="230" t="str">
        <f t="shared" si="6"/>
        <v>NA</v>
      </c>
      <c r="DA6" s="230" t="str">
        <f t="shared" si="6"/>
        <v>NA</v>
      </c>
    </row>
    <row r="7" spans="2:105" ht="13.9" customHeight="1" thickBot="1">
      <c r="B7" s="386"/>
      <c r="C7" s="423"/>
      <c r="D7" s="424"/>
      <c r="E7" s="215" t="s">
        <v>120</v>
      </c>
      <c r="F7" s="220"/>
      <c r="G7" s="221"/>
      <c r="H7" s="25" t="s">
        <v>109</v>
      </c>
      <c r="I7" s="25" t="s">
        <v>109</v>
      </c>
      <c r="J7" s="25" t="s">
        <v>109</v>
      </c>
      <c r="K7" s="25" t="s">
        <v>109</v>
      </c>
      <c r="L7" s="25" t="s">
        <v>109</v>
      </c>
      <c r="M7" s="25" t="s">
        <v>109</v>
      </c>
      <c r="N7" s="25" t="s">
        <v>109</v>
      </c>
      <c r="O7" s="25" t="s">
        <v>109</v>
      </c>
      <c r="P7" s="25" t="s">
        <v>109</v>
      </c>
      <c r="Q7" s="25" t="s">
        <v>109</v>
      </c>
      <c r="R7" s="202" t="s">
        <v>109</v>
      </c>
      <c r="Y7" s="25" t="s">
        <v>109</v>
      </c>
      <c r="Z7" s="25" t="s">
        <v>109</v>
      </c>
      <c r="AA7" s="25" t="s">
        <v>109</v>
      </c>
      <c r="AB7" s="25" t="s">
        <v>109</v>
      </c>
      <c r="AC7" s="202" t="s">
        <v>109</v>
      </c>
      <c r="AD7" s="25" t="s">
        <v>109</v>
      </c>
      <c r="AE7" s="25" t="s">
        <v>109</v>
      </c>
      <c r="AF7" s="25" t="s">
        <v>109</v>
      </c>
      <c r="AG7" s="25" t="s">
        <v>109</v>
      </c>
      <c r="AH7" s="32" t="s">
        <v>109</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30" t="s">
        <v>121</v>
      </c>
      <c r="AX7" s="230" t="str">
        <f t="shared" si="1"/>
        <v>---</v>
      </c>
      <c r="AY7" s="230" t="e">
        <f>VALUE(IF(AX7="---","",VLOOKUP(AX7,List167835678[],2,FALSE)))</f>
        <v>#VALUE!</v>
      </c>
      <c r="AZ7" s="230" t="str">
        <f t="shared" si="2"/>
        <v>---</v>
      </c>
      <c r="BA7" s="230" t="e">
        <f>VALUE(IF(AZ7="---","",VLOOKUP(AZ7,List167835678[],2,FALSE)))</f>
        <v>#VALUE!</v>
      </c>
      <c r="BB7" s="230" t="str">
        <f t="shared" si="3"/>
        <v>---</v>
      </c>
      <c r="BC7" s="230" t="str">
        <f t="shared" si="4"/>
        <v>---</v>
      </c>
      <c r="BI7" s="230" t="s">
        <v>121</v>
      </c>
      <c r="BJ7" s="230" t="str">
        <f>IF(H7="---","",IF(H7="","",(VLOOKUP(H7,List167835678[],2,FALSE))))</f>
        <v/>
      </c>
      <c r="BK7" s="230" t="str">
        <f>IF(I7="---","",IF(I7="","",(VLOOKUP(I7,List167835678[],2,FALSE))))</f>
        <v/>
      </c>
      <c r="BL7" s="230" t="str">
        <f>IF(J7="---","",IF(J7="","",(VLOOKUP(J7,List167835678[],2,FALSE))))</f>
        <v/>
      </c>
      <c r="BM7" s="230" t="str">
        <f>IF(K7="---","",IF(K7="","",(VLOOKUP(K7,List167835678[],2,FALSE))))</f>
        <v/>
      </c>
      <c r="BN7" s="230" t="str">
        <f>IF(L7="---","",IF(L7="","",(VLOOKUP(L7,List167835678[],2,FALSE))))</f>
        <v/>
      </c>
      <c r="BO7" s="230" t="str">
        <f>IF(M7="---","",IF(M7="","",(VLOOKUP(M7,List167835678[],2,FALSE))))</f>
        <v/>
      </c>
      <c r="BP7" s="230" t="str">
        <f>IF(N7="---","",IF(N7="","",(VLOOKUP(N7,List167835678[],2,FALSE))))</f>
        <v/>
      </c>
      <c r="BQ7" s="230" t="str">
        <f>IF(O7="---","",IF(O7="","",(VLOOKUP(O7,List167835678[],2,FALSE))))</f>
        <v/>
      </c>
      <c r="BR7" s="230" t="str">
        <f>IF(P7="---","",IF(P7="","",(VLOOKUP(P7,List167835678[],2,FALSE))))</f>
        <v/>
      </c>
      <c r="BS7" s="230" t="str">
        <f>IF(Q7="---","",IF(Q7="","",(VLOOKUP(Q7,List167835678[],2,FALSE))))</f>
        <v/>
      </c>
      <c r="BT7" s="230" t="str">
        <f>IF(R7="---","",IF(R7="","",(VLOOKUP(R7,List167835678[],2,FALSE))))</f>
        <v/>
      </c>
      <c r="BU7" s="252" t="s">
        <v>121</v>
      </c>
      <c r="BV7" s="230" t="str">
        <f>IF(Y7="---","",IF(Y7="","",VLOOKUP(Y7,List167835678[],2,FALSE)))</f>
        <v/>
      </c>
      <c r="BW7" s="230" t="str">
        <f>IF(Z7="---","",IF(Z7="","",VLOOKUP(Z7,List167835678[],2,FALSE)))</f>
        <v/>
      </c>
      <c r="BX7" s="230" t="str">
        <f>IF(AA7="---","",IF(AA7="","",VLOOKUP(AA7,List167835678[],2,FALSE)))</f>
        <v/>
      </c>
      <c r="BY7" s="230" t="str">
        <f>IF(AB7="---","",IF(AB7="","",VLOOKUP(AB7,List167835678[],2,FALSE)))</f>
        <v/>
      </c>
      <c r="BZ7" s="230" t="str">
        <f>IF(AC7="---","",IF(AC7="","",VLOOKUP(AC7,List167835678[],2,FALSE)))</f>
        <v/>
      </c>
      <c r="CA7" s="230" t="str">
        <f>IF(AD7="---","",IF(AD7="","",VLOOKUP(AD7,List167835678[],2,FALSE)))</f>
        <v/>
      </c>
      <c r="CB7" s="230" t="str">
        <f>IF(AE7="---","",IF(AE7="","",VLOOKUP(AE7,List167835678[],2,FALSE)))</f>
        <v/>
      </c>
      <c r="CC7" s="230" t="str">
        <f>IF(AF7="---","",IF(AF7="","",VLOOKUP(AF7,List167835678[],2,FALSE)))</f>
        <v/>
      </c>
      <c r="CD7" s="230" t="str">
        <f>IF(AG7="---","",IF(AG7="","",VLOOKUP(AG7,List167835678[],2,FALSE)))</f>
        <v/>
      </c>
      <c r="CE7" s="230" t="str">
        <f>IF(AH7="---","",IF(AH7="","",VLOOKUP(AH7,List167835678[],2,FALSE)))</f>
        <v/>
      </c>
      <c r="CF7" s="252" t="s">
        <v>121</v>
      </c>
      <c r="CG7" s="230" t="str">
        <f t="shared" si="7"/>
        <v>NA</v>
      </c>
      <c r="CH7" s="230" t="str">
        <f t="shared" si="5"/>
        <v>NA</v>
      </c>
      <c r="CI7" s="230" t="str">
        <f t="shared" si="5"/>
        <v>NA</v>
      </c>
      <c r="CJ7" s="230" t="str">
        <f t="shared" si="5"/>
        <v>NA</v>
      </c>
      <c r="CK7" s="230" t="str">
        <f t="shared" si="5"/>
        <v>NA</v>
      </c>
      <c r="CL7" s="230" t="str">
        <f t="shared" si="5"/>
        <v>NA</v>
      </c>
      <c r="CM7" s="230" t="str">
        <f t="shared" si="5"/>
        <v>NA</v>
      </c>
      <c r="CN7" s="230" t="str">
        <f t="shared" si="5"/>
        <v>NA</v>
      </c>
      <c r="CO7" s="230" t="str">
        <f t="shared" si="5"/>
        <v>NA</v>
      </c>
      <c r="CP7" s="230" t="str">
        <f t="shared" si="5"/>
        <v>NA</v>
      </c>
      <c r="CQ7" s="252" t="s">
        <v>121</v>
      </c>
      <c r="CR7" s="230" t="str">
        <f t="shared" si="8"/>
        <v>NA</v>
      </c>
      <c r="CS7" s="230" t="str">
        <f t="shared" si="6"/>
        <v>NA</v>
      </c>
      <c r="CT7" s="230" t="str">
        <f t="shared" si="6"/>
        <v>NA</v>
      </c>
      <c r="CU7" s="230" t="str">
        <f t="shared" si="6"/>
        <v>NA</v>
      </c>
      <c r="CV7" s="230" t="str">
        <f t="shared" si="6"/>
        <v>NA</v>
      </c>
      <c r="CW7" s="230" t="str">
        <f t="shared" si="6"/>
        <v>NA</v>
      </c>
      <c r="CX7" s="230" t="str">
        <f t="shared" si="6"/>
        <v>NA</v>
      </c>
      <c r="CY7" s="230" t="str">
        <f t="shared" si="6"/>
        <v>NA</v>
      </c>
      <c r="CZ7" s="230" t="str">
        <f t="shared" si="6"/>
        <v>NA</v>
      </c>
      <c r="DA7" s="230" t="str">
        <f t="shared" si="6"/>
        <v>NA</v>
      </c>
    </row>
    <row r="8" spans="2:105" ht="13.9" customHeight="1" thickBot="1">
      <c r="B8" s="386"/>
      <c r="C8" s="421"/>
      <c r="D8" s="422"/>
      <c r="E8" s="215" t="s">
        <v>122</v>
      </c>
      <c r="F8" s="220"/>
      <c r="G8" s="221"/>
      <c r="H8" s="25" t="s">
        <v>109</v>
      </c>
      <c r="I8" s="25" t="s">
        <v>109</v>
      </c>
      <c r="J8" s="25" t="s">
        <v>109</v>
      </c>
      <c r="K8" s="25" t="s">
        <v>109</v>
      </c>
      <c r="L8" s="25" t="s">
        <v>109</v>
      </c>
      <c r="M8" s="25" t="s">
        <v>109</v>
      </c>
      <c r="N8" s="25" t="s">
        <v>109</v>
      </c>
      <c r="O8" s="25" t="s">
        <v>109</v>
      </c>
      <c r="P8" s="25" t="s">
        <v>109</v>
      </c>
      <c r="Q8" s="25" t="s">
        <v>109</v>
      </c>
      <c r="R8" s="202" t="s">
        <v>109</v>
      </c>
      <c r="Y8" s="25" t="s">
        <v>109</v>
      </c>
      <c r="Z8" s="25" t="s">
        <v>109</v>
      </c>
      <c r="AA8" s="25" t="s">
        <v>109</v>
      </c>
      <c r="AB8" s="25" t="s">
        <v>109</v>
      </c>
      <c r="AC8" s="202" t="s">
        <v>109</v>
      </c>
      <c r="AD8" s="25" t="s">
        <v>109</v>
      </c>
      <c r="AE8" s="25" t="s">
        <v>109</v>
      </c>
      <c r="AF8" s="25" t="s">
        <v>109</v>
      </c>
      <c r="AG8" s="25" t="s">
        <v>109</v>
      </c>
      <c r="AH8" s="32" t="s">
        <v>109</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30" t="s">
        <v>123</v>
      </c>
      <c r="AX8" s="230" t="str">
        <f t="shared" si="1"/>
        <v>---</v>
      </c>
      <c r="AY8" s="230" t="e">
        <f>VALUE(IF(AX8="---","",VLOOKUP(AX8,List167835678[],2,FALSE)))</f>
        <v>#VALUE!</v>
      </c>
      <c r="AZ8" s="230" t="str">
        <f t="shared" si="2"/>
        <v>---</v>
      </c>
      <c r="BA8" s="230" t="e">
        <f>VALUE(IF(AZ8="---","",VLOOKUP(AZ8,List167835678[],2,FALSE)))</f>
        <v>#VALUE!</v>
      </c>
      <c r="BB8" s="230" t="str">
        <f t="shared" si="3"/>
        <v>---</v>
      </c>
      <c r="BC8" s="230" t="str">
        <f t="shared" si="4"/>
        <v>---</v>
      </c>
      <c r="BI8" s="230" t="s">
        <v>123</v>
      </c>
      <c r="BJ8" s="230" t="str">
        <f>IF(H8="---","",IF(H8="","",(VLOOKUP(H8,List167835678[],2,FALSE))))</f>
        <v/>
      </c>
      <c r="BK8" s="230" t="str">
        <f>IF(I8="---","",IF(I8="","",(VLOOKUP(I8,List167835678[],2,FALSE))))</f>
        <v/>
      </c>
      <c r="BL8" s="230" t="str">
        <f>IF(J8="---","",IF(J8="","",(VLOOKUP(J8,List167835678[],2,FALSE))))</f>
        <v/>
      </c>
      <c r="BM8" s="230" t="str">
        <f>IF(K8="---","",IF(K8="","",(VLOOKUP(K8,List167835678[],2,FALSE))))</f>
        <v/>
      </c>
      <c r="BN8" s="230" t="str">
        <f>IF(L8="---","",IF(L8="","",(VLOOKUP(L8,List167835678[],2,FALSE))))</f>
        <v/>
      </c>
      <c r="BO8" s="230" t="str">
        <f>IF(M8="---","",IF(M8="","",(VLOOKUP(M8,List167835678[],2,FALSE))))</f>
        <v/>
      </c>
      <c r="BP8" s="230" t="str">
        <f>IF(N8="---","",IF(N8="","",(VLOOKUP(N8,List167835678[],2,FALSE))))</f>
        <v/>
      </c>
      <c r="BQ8" s="230" t="str">
        <f>IF(O8="---","",IF(O8="","",(VLOOKUP(O8,List167835678[],2,FALSE))))</f>
        <v/>
      </c>
      <c r="BR8" s="230" t="str">
        <f>IF(P8="---","",IF(P8="","",(VLOOKUP(P8,List167835678[],2,FALSE))))</f>
        <v/>
      </c>
      <c r="BS8" s="230" t="str">
        <f>IF(Q8="---","",IF(Q8="","",(VLOOKUP(Q8,List167835678[],2,FALSE))))</f>
        <v/>
      </c>
      <c r="BT8" s="230" t="str">
        <f>IF(R8="---","",IF(R8="","",(VLOOKUP(R8,List167835678[],2,FALSE))))</f>
        <v/>
      </c>
      <c r="BU8" s="252" t="s">
        <v>123</v>
      </c>
      <c r="BV8" s="230" t="str">
        <f>IF(Y8="---","",IF(Y8="","",VLOOKUP(Y8,List167835678[],2,FALSE)))</f>
        <v/>
      </c>
      <c r="BW8" s="230" t="str">
        <f>IF(Z8="---","",IF(Z8="","",VLOOKUP(Z8,List167835678[],2,FALSE)))</f>
        <v/>
      </c>
      <c r="BX8" s="230" t="str">
        <f>IF(AA8="---","",IF(AA8="","",VLOOKUP(AA8,List167835678[],2,FALSE)))</f>
        <v/>
      </c>
      <c r="BY8" s="230" t="str">
        <f>IF(AB8="---","",IF(AB8="","",VLOOKUP(AB8,List167835678[],2,FALSE)))</f>
        <v/>
      </c>
      <c r="BZ8" s="230" t="str">
        <f>IF(AC8="---","",IF(AC8="","",VLOOKUP(AC8,List167835678[],2,FALSE)))</f>
        <v/>
      </c>
      <c r="CA8" s="230" t="str">
        <f>IF(AD8="---","",IF(AD8="","",VLOOKUP(AD8,List167835678[],2,FALSE)))</f>
        <v/>
      </c>
      <c r="CB8" s="230" t="str">
        <f>IF(AE8="---","",IF(AE8="","",VLOOKUP(AE8,List167835678[],2,FALSE)))</f>
        <v/>
      </c>
      <c r="CC8" s="230" t="str">
        <f>IF(AF8="---","",IF(AF8="","",VLOOKUP(AF8,List167835678[],2,FALSE)))</f>
        <v/>
      </c>
      <c r="CD8" s="230" t="str">
        <f>IF(AG8="---","",IF(AG8="","",VLOOKUP(AG8,List167835678[],2,FALSE)))</f>
        <v/>
      </c>
      <c r="CE8" s="230" t="str">
        <f>IF(AH8="---","",IF(AH8="","",VLOOKUP(AH8,List167835678[],2,FALSE)))</f>
        <v/>
      </c>
      <c r="CF8" s="252" t="s">
        <v>123</v>
      </c>
      <c r="CG8" s="230" t="str">
        <f t="shared" si="7"/>
        <v>NA</v>
      </c>
      <c r="CH8" s="230" t="str">
        <f t="shared" si="5"/>
        <v>NA</v>
      </c>
      <c r="CI8" s="230" t="str">
        <f t="shared" si="5"/>
        <v>NA</v>
      </c>
      <c r="CJ8" s="230" t="str">
        <f t="shared" si="5"/>
        <v>NA</v>
      </c>
      <c r="CK8" s="230" t="str">
        <f t="shared" si="5"/>
        <v>NA</v>
      </c>
      <c r="CL8" s="230" t="str">
        <f t="shared" si="5"/>
        <v>NA</v>
      </c>
      <c r="CM8" s="230" t="str">
        <f t="shared" si="5"/>
        <v>NA</v>
      </c>
      <c r="CN8" s="230" t="str">
        <f t="shared" si="5"/>
        <v>NA</v>
      </c>
      <c r="CO8" s="230" t="str">
        <f t="shared" si="5"/>
        <v>NA</v>
      </c>
      <c r="CP8" s="230" t="str">
        <f t="shared" si="5"/>
        <v>NA</v>
      </c>
      <c r="CQ8" s="252" t="s">
        <v>123</v>
      </c>
      <c r="CR8" s="230" t="str">
        <f t="shared" si="8"/>
        <v>NA</v>
      </c>
      <c r="CS8" s="230" t="str">
        <f t="shared" si="6"/>
        <v>NA</v>
      </c>
      <c r="CT8" s="230" t="str">
        <f t="shared" si="6"/>
        <v>NA</v>
      </c>
      <c r="CU8" s="230" t="str">
        <f t="shared" si="6"/>
        <v>NA</v>
      </c>
      <c r="CV8" s="230" t="str">
        <f t="shared" si="6"/>
        <v>NA</v>
      </c>
      <c r="CW8" s="230" t="str">
        <f t="shared" si="6"/>
        <v>NA</v>
      </c>
      <c r="CX8" s="230" t="str">
        <f t="shared" si="6"/>
        <v>NA</v>
      </c>
      <c r="CY8" s="230" t="str">
        <f t="shared" si="6"/>
        <v>NA</v>
      </c>
      <c r="CZ8" s="230" t="str">
        <f t="shared" si="6"/>
        <v>NA</v>
      </c>
      <c r="DA8" s="230" t="str">
        <f t="shared" si="6"/>
        <v>NA</v>
      </c>
    </row>
    <row r="9" spans="2:105" ht="13.9" customHeight="1" thickBot="1">
      <c r="B9" s="386"/>
      <c r="C9" s="419" t="s">
        <v>260</v>
      </c>
      <c r="D9" s="420"/>
      <c r="E9" s="215" t="s">
        <v>261</v>
      </c>
      <c r="F9" s="216"/>
      <c r="G9" s="217"/>
      <c r="H9" s="25" t="s">
        <v>109</v>
      </c>
      <c r="I9" s="25" t="s">
        <v>109</v>
      </c>
      <c r="J9" s="25" t="s">
        <v>109</v>
      </c>
      <c r="K9" s="25" t="s">
        <v>109</v>
      </c>
      <c r="L9" s="25" t="s">
        <v>109</v>
      </c>
      <c r="M9" s="25" t="s">
        <v>109</v>
      </c>
      <c r="N9" s="25" t="s">
        <v>109</v>
      </c>
      <c r="O9" s="25" t="s">
        <v>109</v>
      </c>
      <c r="P9" s="25" t="s">
        <v>109</v>
      </c>
      <c r="Q9" s="25" t="s">
        <v>109</v>
      </c>
      <c r="R9" s="202" t="s">
        <v>109</v>
      </c>
      <c r="Y9" s="25" t="s">
        <v>109</v>
      </c>
      <c r="Z9" s="25" t="s">
        <v>109</v>
      </c>
      <c r="AA9" s="25" t="s">
        <v>109</v>
      </c>
      <c r="AB9" s="25" t="s">
        <v>109</v>
      </c>
      <c r="AC9" s="202" t="s">
        <v>109</v>
      </c>
      <c r="AD9" s="25" t="s">
        <v>109</v>
      </c>
      <c r="AE9" s="25" t="s">
        <v>109</v>
      </c>
      <c r="AF9" s="25" t="s">
        <v>109</v>
      </c>
      <c r="AG9" s="25" t="s">
        <v>109</v>
      </c>
      <c r="AH9" s="32" t="s">
        <v>109</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30" t="s">
        <v>262</v>
      </c>
      <c r="AX9" s="230" t="str">
        <f t="shared" si="1"/>
        <v>---</v>
      </c>
      <c r="AY9" s="230" t="e">
        <f>VALUE(IF(AX9="---","",VLOOKUP(AX9,List167835678[],2,FALSE)))</f>
        <v>#VALUE!</v>
      </c>
      <c r="AZ9" s="230" t="str">
        <f t="shared" si="2"/>
        <v>---</v>
      </c>
      <c r="BA9" s="230" t="e">
        <f>VALUE(IF(AZ9="---","",VLOOKUP(AZ9,List167835678[],2,FALSE)))</f>
        <v>#VALUE!</v>
      </c>
      <c r="BB9" s="230" t="str">
        <f t="shared" si="3"/>
        <v>---</v>
      </c>
      <c r="BC9" s="230" t="str">
        <f t="shared" si="4"/>
        <v>---</v>
      </c>
      <c r="BE9" s="1" t="s">
        <v>263</v>
      </c>
      <c r="BI9" s="230" t="s">
        <v>262</v>
      </c>
      <c r="BJ9" s="230" t="str">
        <f>IF(H9="---","",IF(H9="","",(VLOOKUP(H9,List167835678[],2,FALSE))))</f>
        <v/>
      </c>
      <c r="BK9" s="230" t="str">
        <f>IF(I9="---","",IF(I9="","",(VLOOKUP(I9,List167835678[],2,FALSE))))</f>
        <v/>
      </c>
      <c r="BL9" s="230" t="str">
        <f>IF(J9="---","",IF(J9="","",(VLOOKUP(J9,List167835678[],2,FALSE))))</f>
        <v/>
      </c>
      <c r="BM9" s="230" t="str">
        <f>IF(K9="---","",IF(K9="","",(VLOOKUP(K9,List167835678[],2,FALSE))))</f>
        <v/>
      </c>
      <c r="BN9" s="230" t="str">
        <f>IF(L9="---","",IF(L9="","",(VLOOKUP(L9,List167835678[],2,FALSE))))</f>
        <v/>
      </c>
      <c r="BO9" s="230" t="str">
        <f>IF(M9="---","",IF(M9="","",(VLOOKUP(M9,List167835678[],2,FALSE))))</f>
        <v/>
      </c>
      <c r="BP9" s="230" t="str">
        <f>IF(N9="---","",IF(N9="","",(VLOOKUP(N9,List167835678[],2,FALSE))))</f>
        <v/>
      </c>
      <c r="BQ9" s="230" t="str">
        <f>IF(O9="---","",IF(O9="","",(VLOOKUP(O9,List167835678[],2,FALSE))))</f>
        <v/>
      </c>
      <c r="BR9" s="230" t="str">
        <f>IF(P9="---","",IF(P9="","",(VLOOKUP(P9,List167835678[],2,FALSE))))</f>
        <v/>
      </c>
      <c r="BS9" s="230" t="str">
        <f>IF(Q9="---","",IF(Q9="","",(VLOOKUP(Q9,List167835678[],2,FALSE))))</f>
        <v/>
      </c>
      <c r="BT9" s="230" t="str">
        <f>IF(R9="---","",IF(R9="","",(VLOOKUP(R9,List167835678[],2,FALSE))))</f>
        <v/>
      </c>
      <c r="BU9" s="252" t="s">
        <v>262</v>
      </c>
      <c r="BV9" s="230" t="str">
        <f>IF(Y9="---","",IF(Y9="","",VLOOKUP(Y9,List167835678[],2,FALSE)))</f>
        <v/>
      </c>
      <c r="BW9" s="230" t="str">
        <f>IF(Z9="---","",IF(Z9="","",VLOOKUP(Z9,List167835678[],2,FALSE)))</f>
        <v/>
      </c>
      <c r="BX9" s="230" t="str">
        <f>IF(AA9="---","",IF(AA9="","",VLOOKUP(AA9,List167835678[],2,FALSE)))</f>
        <v/>
      </c>
      <c r="BY9" s="230" t="str">
        <f>IF(AB9="---","",IF(AB9="","",VLOOKUP(AB9,List167835678[],2,FALSE)))</f>
        <v/>
      </c>
      <c r="BZ9" s="230" t="str">
        <f>IF(AC9="---","",IF(AC9="","",VLOOKUP(AC9,List167835678[],2,FALSE)))</f>
        <v/>
      </c>
      <c r="CA9" s="230" t="str">
        <f>IF(AD9="---","",IF(AD9="","",VLOOKUP(AD9,List167835678[],2,FALSE)))</f>
        <v/>
      </c>
      <c r="CB9" s="230" t="str">
        <f>IF(AE9="---","",IF(AE9="","",VLOOKUP(AE9,List167835678[],2,FALSE)))</f>
        <v/>
      </c>
      <c r="CC9" s="230" t="str">
        <f>IF(AF9="---","",IF(AF9="","",VLOOKUP(AF9,List167835678[],2,FALSE)))</f>
        <v/>
      </c>
      <c r="CD9" s="230" t="str">
        <f>IF(AG9="---","",IF(AG9="","",VLOOKUP(AG9,List167835678[],2,FALSE)))</f>
        <v/>
      </c>
      <c r="CE9" s="230" t="str">
        <f>IF(AH9="---","",IF(AH9="","",VLOOKUP(AH9,List167835678[],2,FALSE)))</f>
        <v/>
      </c>
      <c r="CF9" s="252" t="s">
        <v>262</v>
      </c>
      <c r="CG9" s="230" t="str">
        <f t="shared" si="7"/>
        <v>NA</v>
      </c>
      <c r="CH9" s="230" t="str">
        <f t="shared" si="5"/>
        <v>NA</v>
      </c>
      <c r="CI9" s="230" t="str">
        <f t="shared" si="5"/>
        <v>NA</v>
      </c>
      <c r="CJ9" s="230" t="str">
        <f t="shared" si="5"/>
        <v>NA</v>
      </c>
      <c r="CK9" s="230" t="str">
        <f t="shared" si="5"/>
        <v>NA</v>
      </c>
      <c r="CL9" s="230" t="str">
        <f t="shared" si="5"/>
        <v>NA</v>
      </c>
      <c r="CM9" s="230" t="str">
        <f t="shared" si="5"/>
        <v>NA</v>
      </c>
      <c r="CN9" s="230" t="str">
        <f t="shared" si="5"/>
        <v>NA</v>
      </c>
      <c r="CO9" s="230" t="str">
        <f t="shared" si="5"/>
        <v>NA</v>
      </c>
      <c r="CP9" s="230" t="str">
        <f t="shared" si="5"/>
        <v>NA</v>
      </c>
      <c r="CQ9" s="252" t="s">
        <v>262</v>
      </c>
      <c r="CR9" s="230" t="str">
        <f t="shared" si="8"/>
        <v>NA</v>
      </c>
      <c r="CS9" s="230" t="str">
        <f t="shared" si="6"/>
        <v>NA</v>
      </c>
      <c r="CT9" s="230" t="str">
        <f t="shared" si="6"/>
        <v>NA</v>
      </c>
      <c r="CU9" s="230" t="str">
        <f t="shared" si="6"/>
        <v>NA</v>
      </c>
      <c r="CV9" s="230" t="str">
        <f t="shared" si="6"/>
        <v>NA</v>
      </c>
      <c r="CW9" s="230" t="str">
        <f t="shared" si="6"/>
        <v>NA</v>
      </c>
      <c r="CX9" s="230" t="str">
        <f t="shared" si="6"/>
        <v>NA</v>
      </c>
      <c r="CY9" s="230" t="str">
        <f t="shared" si="6"/>
        <v>NA</v>
      </c>
      <c r="CZ9" s="230" t="str">
        <f t="shared" si="6"/>
        <v>NA</v>
      </c>
      <c r="DA9" s="230" t="str">
        <f t="shared" si="6"/>
        <v>NA</v>
      </c>
    </row>
    <row r="10" spans="2:105" ht="13.9" customHeight="1" thickBot="1">
      <c r="B10" s="386"/>
      <c r="C10" s="423"/>
      <c r="D10" s="424"/>
      <c r="E10" s="215" t="s">
        <v>264</v>
      </c>
      <c r="F10" s="216"/>
      <c r="G10" s="217"/>
      <c r="H10" s="25" t="s">
        <v>109</v>
      </c>
      <c r="I10" s="25" t="s">
        <v>109</v>
      </c>
      <c r="J10" s="25" t="s">
        <v>109</v>
      </c>
      <c r="K10" s="25" t="s">
        <v>109</v>
      </c>
      <c r="L10" s="25" t="s">
        <v>109</v>
      </c>
      <c r="M10" s="25" t="s">
        <v>109</v>
      </c>
      <c r="N10" s="25" t="s">
        <v>109</v>
      </c>
      <c r="O10" s="25" t="s">
        <v>109</v>
      </c>
      <c r="P10" s="25" t="s">
        <v>109</v>
      </c>
      <c r="Q10" s="25" t="s">
        <v>109</v>
      </c>
      <c r="R10" s="202" t="s">
        <v>109</v>
      </c>
      <c r="Y10" s="25" t="s">
        <v>109</v>
      </c>
      <c r="Z10" s="25" t="s">
        <v>109</v>
      </c>
      <c r="AA10" s="25" t="s">
        <v>109</v>
      </c>
      <c r="AB10" s="25" t="s">
        <v>109</v>
      </c>
      <c r="AC10" s="202" t="s">
        <v>109</v>
      </c>
      <c r="AD10" s="25" t="s">
        <v>109</v>
      </c>
      <c r="AE10" s="25" t="s">
        <v>109</v>
      </c>
      <c r="AF10" s="25" t="s">
        <v>109</v>
      </c>
      <c r="AG10" s="25" t="s">
        <v>109</v>
      </c>
      <c r="AH10" s="32" t="s">
        <v>109</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30" t="s">
        <v>265</v>
      </c>
      <c r="AX10" s="230" t="str">
        <f t="shared" si="1"/>
        <v>---</v>
      </c>
      <c r="AY10" s="230" t="e">
        <f>VALUE(IF(AX10="---","",VLOOKUP(AX10,List167835678[],2,FALSE)))</f>
        <v>#VALUE!</v>
      </c>
      <c r="AZ10" s="230" t="str">
        <f t="shared" si="2"/>
        <v>---</v>
      </c>
      <c r="BA10" s="230" t="e">
        <f>VALUE(IF(AZ10="---","",VLOOKUP(AZ10,List167835678[],2,FALSE)))</f>
        <v>#VALUE!</v>
      </c>
      <c r="BB10" s="230" t="str">
        <f t="shared" si="3"/>
        <v>---</v>
      </c>
      <c r="BC10" s="230" t="str">
        <f t="shared" si="4"/>
        <v>---</v>
      </c>
      <c r="BE10" s="31" t="s">
        <v>109</v>
      </c>
      <c r="BI10" s="230" t="s">
        <v>265</v>
      </c>
      <c r="BJ10" s="230" t="str">
        <f>IF(H10="---","",IF(H10="","",(VLOOKUP(H10,List167835678[],2,FALSE))))</f>
        <v/>
      </c>
      <c r="BK10" s="230" t="str">
        <f>IF(I10="---","",IF(I10="","",(VLOOKUP(I10,List167835678[],2,FALSE))))</f>
        <v/>
      </c>
      <c r="BL10" s="230" t="str">
        <f>IF(J10="---","",IF(J10="","",(VLOOKUP(J10,List167835678[],2,FALSE))))</f>
        <v/>
      </c>
      <c r="BM10" s="230" t="str">
        <f>IF(K10="---","",IF(K10="","",(VLOOKUP(K10,List167835678[],2,FALSE))))</f>
        <v/>
      </c>
      <c r="BN10" s="230" t="str">
        <f>IF(L10="---","",IF(L10="","",(VLOOKUP(L10,List167835678[],2,FALSE))))</f>
        <v/>
      </c>
      <c r="BO10" s="230" t="str">
        <f>IF(M10="---","",IF(M10="","",(VLOOKUP(M10,List167835678[],2,FALSE))))</f>
        <v/>
      </c>
      <c r="BP10" s="230" t="str">
        <f>IF(N10="---","",IF(N10="","",(VLOOKUP(N10,List167835678[],2,FALSE))))</f>
        <v/>
      </c>
      <c r="BQ10" s="230" t="str">
        <f>IF(O10="---","",IF(O10="","",(VLOOKUP(O10,List167835678[],2,FALSE))))</f>
        <v/>
      </c>
      <c r="BR10" s="230" t="str">
        <f>IF(P10="---","",IF(P10="","",(VLOOKUP(P10,List167835678[],2,FALSE))))</f>
        <v/>
      </c>
      <c r="BS10" s="230" t="str">
        <f>IF(Q10="---","",IF(Q10="","",(VLOOKUP(Q10,List167835678[],2,FALSE))))</f>
        <v/>
      </c>
      <c r="BT10" s="230" t="str">
        <f>IF(R10="---","",IF(R10="","",(VLOOKUP(R10,List167835678[],2,FALSE))))</f>
        <v/>
      </c>
      <c r="BU10" s="252" t="s">
        <v>265</v>
      </c>
      <c r="BV10" s="230" t="str">
        <f>IF(Y10="---","",IF(Y10="","",VLOOKUP(Y10,List167835678[],2,FALSE)))</f>
        <v/>
      </c>
      <c r="BW10" s="230" t="str">
        <f>IF(Z10="---","",IF(Z10="","",VLOOKUP(Z10,List167835678[],2,FALSE)))</f>
        <v/>
      </c>
      <c r="BX10" s="230" t="str">
        <f>IF(AA10="---","",IF(AA10="","",VLOOKUP(AA10,List167835678[],2,FALSE)))</f>
        <v/>
      </c>
      <c r="BY10" s="230" t="str">
        <f>IF(AB10="---","",IF(AB10="","",VLOOKUP(AB10,List167835678[],2,FALSE)))</f>
        <v/>
      </c>
      <c r="BZ10" s="230" t="str">
        <f>IF(AC10="---","",IF(AC10="","",VLOOKUP(AC10,List167835678[],2,FALSE)))</f>
        <v/>
      </c>
      <c r="CA10" s="230" t="str">
        <f>IF(AD10="---","",IF(AD10="","",VLOOKUP(AD10,List167835678[],2,FALSE)))</f>
        <v/>
      </c>
      <c r="CB10" s="230" t="str">
        <f>IF(AE10="---","",IF(AE10="","",VLOOKUP(AE10,List167835678[],2,FALSE)))</f>
        <v/>
      </c>
      <c r="CC10" s="230" t="str">
        <f>IF(AF10="---","",IF(AF10="","",VLOOKUP(AF10,List167835678[],2,FALSE)))</f>
        <v/>
      </c>
      <c r="CD10" s="230" t="str">
        <f>IF(AG10="---","",IF(AG10="","",VLOOKUP(AG10,List167835678[],2,FALSE)))</f>
        <v/>
      </c>
      <c r="CE10" s="230" t="str">
        <f>IF(AH10="---","",IF(AH10="","",VLOOKUP(AH10,List167835678[],2,FALSE)))</f>
        <v/>
      </c>
      <c r="CF10" s="252" t="s">
        <v>265</v>
      </c>
      <c r="CG10" s="230" t="str">
        <f t="shared" si="7"/>
        <v>NA</v>
      </c>
      <c r="CH10" s="230" t="str">
        <f t="shared" si="5"/>
        <v>NA</v>
      </c>
      <c r="CI10" s="230" t="str">
        <f t="shared" si="5"/>
        <v>NA</v>
      </c>
      <c r="CJ10" s="230" t="str">
        <f t="shared" si="5"/>
        <v>NA</v>
      </c>
      <c r="CK10" s="230" t="str">
        <f t="shared" si="5"/>
        <v>NA</v>
      </c>
      <c r="CL10" s="230" t="str">
        <f t="shared" si="5"/>
        <v>NA</v>
      </c>
      <c r="CM10" s="230" t="str">
        <f t="shared" si="5"/>
        <v>NA</v>
      </c>
      <c r="CN10" s="230" t="str">
        <f t="shared" si="5"/>
        <v>NA</v>
      </c>
      <c r="CO10" s="230" t="str">
        <f t="shared" si="5"/>
        <v>NA</v>
      </c>
      <c r="CP10" s="230" t="str">
        <f t="shared" si="5"/>
        <v>NA</v>
      </c>
      <c r="CQ10" s="252" t="s">
        <v>265</v>
      </c>
      <c r="CR10" s="230" t="str">
        <f t="shared" si="8"/>
        <v>NA</v>
      </c>
      <c r="CS10" s="230" t="str">
        <f t="shared" si="6"/>
        <v>NA</v>
      </c>
      <c r="CT10" s="230" t="str">
        <f t="shared" si="6"/>
        <v>NA</v>
      </c>
      <c r="CU10" s="230" t="str">
        <f t="shared" si="6"/>
        <v>NA</v>
      </c>
      <c r="CV10" s="230" t="str">
        <f t="shared" si="6"/>
        <v>NA</v>
      </c>
      <c r="CW10" s="230" t="str">
        <f t="shared" si="6"/>
        <v>NA</v>
      </c>
      <c r="CX10" s="230" t="str">
        <f t="shared" si="6"/>
        <v>NA</v>
      </c>
      <c r="CY10" s="230" t="str">
        <f t="shared" si="6"/>
        <v>NA</v>
      </c>
      <c r="CZ10" s="230" t="str">
        <f t="shared" si="6"/>
        <v>NA</v>
      </c>
      <c r="DA10" s="230" t="str">
        <f t="shared" si="6"/>
        <v>NA</v>
      </c>
    </row>
    <row r="11" spans="2:105" ht="13.9" customHeight="1" thickBot="1">
      <c r="B11" s="387"/>
      <c r="C11" s="421"/>
      <c r="D11" s="422"/>
      <c r="E11" s="215" t="s">
        <v>266</v>
      </c>
      <c r="F11" s="216"/>
      <c r="G11" s="217"/>
      <c r="H11" s="25" t="s">
        <v>109</v>
      </c>
      <c r="I11" s="25" t="s">
        <v>109</v>
      </c>
      <c r="J11" s="25" t="s">
        <v>109</v>
      </c>
      <c r="K11" s="25" t="s">
        <v>109</v>
      </c>
      <c r="L11" s="25" t="s">
        <v>109</v>
      </c>
      <c r="M11" s="25" t="s">
        <v>109</v>
      </c>
      <c r="N11" s="25" t="s">
        <v>109</v>
      </c>
      <c r="O11" s="25" t="s">
        <v>109</v>
      </c>
      <c r="P11" s="25" t="s">
        <v>109</v>
      </c>
      <c r="Q11" s="25" t="s">
        <v>109</v>
      </c>
      <c r="R11" s="202" t="s">
        <v>109</v>
      </c>
      <c r="Y11" s="25" t="s">
        <v>109</v>
      </c>
      <c r="Z11" s="25" t="s">
        <v>109</v>
      </c>
      <c r="AA11" s="25" t="s">
        <v>109</v>
      </c>
      <c r="AB11" s="25" t="s">
        <v>109</v>
      </c>
      <c r="AC11" s="202" t="s">
        <v>109</v>
      </c>
      <c r="AD11" s="25" t="s">
        <v>109</v>
      </c>
      <c r="AE11" s="25" t="s">
        <v>109</v>
      </c>
      <c r="AF11" s="25" t="s">
        <v>109</v>
      </c>
      <c r="AG11" s="25" t="s">
        <v>109</v>
      </c>
      <c r="AH11" s="32" t="s">
        <v>109</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30" t="s">
        <v>267</v>
      </c>
      <c r="AX11" s="230" t="str">
        <f t="shared" si="1"/>
        <v>---</v>
      </c>
      <c r="AY11" s="230" t="e">
        <f>VALUE(IF(AX11="---","",VLOOKUP(AX11,List167835678[],2,FALSE)))</f>
        <v>#VALUE!</v>
      </c>
      <c r="AZ11" s="230" t="str">
        <f t="shared" si="2"/>
        <v>---</v>
      </c>
      <c r="BA11" s="230" t="e">
        <f>VALUE(IF(AZ11="---","",VLOOKUP(AZ11,List167835678[],2,FALSE)))</f>
        <v>#VALUE!</v>
      </c>
      <c r="BB11" s="230" t="str">
        <f t="shared" si="3"/>
        <v>---</v>
      </c>
      <c r="BC11" s="230" t="str">
        <f t="shared" si="4"/>
        <v>---</v>
      </c>
      <c r="BE11" s="1" t="s">
        <v>268</v>
      </c>
      <c r="BI11" s="230" t="s">
        <v>267</v>
      </c>
      <c r="BJ11" s="230" t="str">
        <f>IF(H11="---","",IF(H11="","",(VLOOKUP(H11,List167835678[],2,FALSE))))</f>
        <v/>
      </c>
      <c r="BK11" s="230" t="str">
        <f>IF(I11="---","",IF(I11="","",(VLOOKUP(I11,List167835678[],2,FALSE))))</f>
        <v/>
      </c>
      <c r="BL11" s="230" t="str">
        <f>IF(J11="---","",IF(J11="","",(VLOOKUP(J11,List167835678[],2,FALSE))))</f>
        <v/>
      </c>
      <c r="BM11" s="230" t="str">
        <f>IF(K11="---","",IF(K11="","",(VLOOKUP(K11,List167835678[],2,FALSE))))</f>
        <v/>
      </c>
      <c r="BN11" s="230" t="str">
        <f>IF(L11="---","",IF(L11="","",(VLOOKUP(L11,List167835678[],2,FALSE))))</f>
        <v/>
      </c>
      <c r="BO11" s="230" t="str">
        <f>IF(M11="---","",IF(M11="","",(VLOOKUP(M11,List167835678[],2,FALSE))))</f>
        <v/>
      </c>
      <c r="BP11" s="230" t="str">
        <f>IF(N11="---","",IF(N11="","",(VLOOKUP(N11,List167835678[],2,FALSE))))</f>
        <v/>
      </c>
      <c r="BQ11" s="230" t="str">
        <f>IF(O11="---","",IF(O11="","",(VLOOKUP(O11,List167835678[],2,FALSE))))</f>
        <v/>
      </c>
      <c r="BR11" s="230" t="str">
        <f>IF(P11="---","",IF(P11="","",(VLOOKUP(P11,List167835678[],2,FALSE))))</f>
        <v/>
      </c>
      <c r="BS11" s="230" t="str">
        <f>IF(Q11="---","",IF(Q11="","",(VLOOKUP(Q11,List167835678[],2,FALSE))))</f>
        <v/>
      </c>
      <c r="BT11" s="230" t="str">
        <f>IF(R11="---","",IF(R11="","",(VLOOKUP(R11,List167835678[],2,FALSE))))</f>
        <v/>
      </c>
      <c r="BU11" s="252" t="s">
        <v>267</v>
      </c>
      <c r="BV11" s="230" t="str">
        <f>IF(Y11="---","",IF(Y11="","",VLOOKUP(Y11,List167835678[],2,FALSE)))</f>
        <v/>
      </c>
      <c r="BW11" s="230" t="str">
        <f>IF(Z11="---","",IF(Z11="","",VLOOKUP(Z11,List167835678[],2,FALSE)))</f>
        <v/>
      </c>
      <c r="BX11" s="230" t="str">
        <f>IF(AA11="---","",IF(AA11="","",VLOOKUP(AA11,List167835678[],2,FALSE)))</f>
        <v/>
      </c>
      <c r="BY11" s="230" t="str">
        <f>IF(AB11="---","",IF(AB11="","",VLOOKUP(AB11,List167835678[],2,FALSE)))</f>
        <v/>
      </c>
      <c r="BZ11" s="230" t="str">
        <f>IF(AC11="---","",IF(AC11="","",VLOOKUP(AC11,List167835678[],2,FALSE)))</f>
        <v/>
      </c>
      <c r="CA11" s="230" t="str">
        <f>IF(AD11="---","",IF(AD11="","",VLOOKUP(AD11,List167835678[],2,FALSE)))</f>
        <v/>
      </c>
      <c r="CB11" s="230" t="str">
        <f>IF(AE11="---","",IF(AE11="","",VLOOKUP(AE11,List167835678[],2,FALSE)))</f>
        <v/>
      </c>
      <c r="CC11" s="230" t="str">
        <f>IF(AF11="---","",IF(AF11="","",VLOOKUP(AF11,List167835678[],2,FALSE)))</f>
        <v/>
      </c>
      <c r="CD11" s="230" t="str">
        <f>IF(AG11="---","",IF(AG11="","",VLOOKUP(AG11,List167835678[],2,FALSE)))</f>
        <v/>
      </c>
      <c r="CE11" s="230" t="str">
        <f>IF(AH11="---","",IF(AH11="","",VLOOKUP(AH11,List167835678[],2,FALSE)))</f>
        <v/>
      </c>
      <c r="CF11" s="252" t="s">
        <v>267</v>
      </c>
      <c r="CG11" s="230" t="str">
        <f t="shared" si="7"/>
        <v>NA</v>
      </c>
      <c r="CH11" s="230" t="str">
        <f t="shared" si="5"/>
        <v>NA</v>
      </c>
      <c r="CI11" s="230" t="str">
        <f t="shared" si="5"/>
        <v>NA</v>
      </c>
      <c r="CJ11" s="230" t="str">
        <f t="shared" si="5"/>
        <v>NA</v>
      </c>
      <c r="CK11" s="230" t="str">
        <f t="shared" si="5"/>
        <v>NA</v>
      </c>
      <c r="CL11" s="230" t="str">
        <f t="shared" si="5"/>
        <v>NA</v>
      </c>
      <c r="CM11" s="230" t="str">
        <f t="shared" si="5"/>
        <v>NA</v>
      </c>
      <c r="CN11" s="230" t="str">
        <f t="shared" si="5"/>
        <v>NA</v>
      </c>
      <c r="CO11" s="230" t="str">
        <f t="shared" si="5"/>
        <v>NA</v>
      </c>
      <c r="CP11" s="230" t="str">
        <f t="shared" si="5"/>
        <v>NA</v>
      </c>
      <c r="CQ11" s="252" t="s">
        <v>267</v>
      </c>
      <c r="CR11" s="230" t="str">
        <f t="shared" si="8"/>
        <v>NA</v>
      </c>
      <c r="CS11" s="230" t="str">
        <f t="shared" si="6"/>
        <v>NA</v>
      </c>
      <c r="CT11" s="230" t="str">
        <f t="shared" si="6"/>
        <v>NA</v>
      </c>
      <c r="CU11" s="230" t="str">
        <f t="shared" si="6"/>
        <v>NA</v>
      </c>
      <c r="CV11" s="230" t="str">
        <f t="shared" si="6"/>
        <v>NA</v>
      </c>
      <c r="CW11" s="230" t="str">
        <f t="shared" si="6"/>
        <v>NA</v>
      </c>
      <c r="CX11" s="230" t="str">
        <f t="shared" si="6"/>
        <v>NA</v>
      </c>
      <c r="CY11" s="230" t="str">
        <f t="shared" si="6"/>
        <v>NA</v>
      </c>
      <c r="CZ11" s="230" t="str">
        <f t="shared" si="6"/>
        <v>NA</v>
      </c>
      <c r="DA11" s="230" t="str">
        <f t="shared" si="6"/>
        <v>NA</v>
      </c>
    </row>
    <row r="12" spans="2:105" ht="13.9" customHeight="1" thickBot="1">
      <c r="B12" s="386">
        <v>2</v>
      </c>
      <c r="C12" s="413" t="s">
        <v>124</v>
      </c>
      <c r="D12" s="414"/>
      <c r="E12" s="215" t="s">
        <v>125</v>
      </c>
      <c r="F12" s="218"/>
      <c r="G12" s="219"/>
      <c r="H12" s="25" t="s">
        <v>109</v>
      </c>
      <c r="I12" s="25" t="s">
        <v>109</v>
      </c>
      <c r="J12" s="25" t="s">
        <v>109</v>
      </c>
      <c r="K12" s="25" t="s">
        <v>109</v>
      </c>
      <c r="L12" s="25" t="s">
        <v>109</v>
      </c>
      <c r="M12" s="25" t="s">
        <v>109</v>
      </c>
      <c r="N12" s="25" t="s">
        <v>109</v>
      </c>
      <c r="O12" s="25" t="s">
        <v>109</v>
      </c>
      <c r="P12" s="25" t="s">
        <v>109</v>
      </c>
      <c r="Q12" s="25" t="s">
        <v>109</v>
      </c>
      <c r="R12" s="202" t="s">
        <v>109</v>
      </c>
      <c r="Y12" s="25" t="s">
        <v>109</v>
      </c>
      <c r="Z12" s="25" t="s">
        <v>109</v>
      </c>
      <c r="AA12" s="25" t="s">
        <v>109</v>
      </c>
      <c r="AB12" s="25" t="s">
        <v>109</v>
      </c>
      <c r="AC12" s="202" t="s">
        <v>109</v>
      </c>
      <c r="AD12" s="25" t="s">
        <v>109</v>
      </c>
      <c r="AE12" s="25" t="s">
        <v>109</v>
      </c>
      <c r="AF12" s="25" t="s">
        <v>109</v>
      </c>
      <c r="AG12" s="25" t="s">
        <v>109</v>
      </c>
      <c r="AH12" s="32" t="s">
        <v>109</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31" t="s">
        <v>269</v>
      </c>
      <c r="AX12" s="231" t="str">
        <f t="shared" si="1"/>
        <v>---</v>
      </c>
      <c r="AY12" s="231" t="e">
        <f>VALUE(IF(AX12="---","",VLOOKUP(AX12,List167835678[],2,FALSE)))</f>
        <v>#VALUE!</v>
      </c>
      <c r="AZ12" s="231" t="str">
        <f t="shared" si="2"/>
        <v>---</v>
      </c>
      <c r="BA12" s="231" t="e">
        <f>VALUE(IF(AZ12="---","",VLOOKUP(AZ12,List167835678[],2,FALSE)))</f>
        <v>#VALUE!</v>
      </c>
      <c r="BB12" s="231" t="str">
        <f t="shared" si="3"/>
        <v>---</v>
      </c>
      <c r="BC12" s="231" t="str">
        <f t="shared" si="4"/>
        <v>---</v>
      </c>
      <c r="BE12" s="1" t="s">
        <v>270</v>
      </c>
      <c r="BI12" s="231" t="s">
        <v>269</v>
      </c>
      <c r="BJ12" s="231" t="str">
        <f>IF(H12="---","",IF(H12="","",(VLOOKUP(H12,List167835678[],2,FALSE))))</f>
        <v/>
      </c>
      <c r="BK12" s="231" t="str">
        <f>IF(I12="---","",IF(I12="","",(VLOOKUP(I12,List167835678[],2,FALSE))))</f>
        <v/>
      </c>
      <c r="BL12" s="231" t="str">
        <f>IF(J12="---","",IF(J12="","",(VLOOKUP(J12,List167835678[],2,FALSE))))</f>
        <v/>
      </c>
      <c r="BM12" s="231" t="str">
        <f>IF(K12="---","",IF(K12="","",(VLOOKUP(K12,List167835678[],2,FALSE))))</f>
        <v/>
      </c>
      <c r="BN12" s="231" t="str">
        <f>IF(L12="---","",IF(L12="","",(VLOOKUP(L12,List167835678[],2,FALSE))))</f>
        <v/>
      </c>
      <c r="BO12" s="231" t="str">
        <f>IF(M12="---","",IF(M12="","",(VLOOKUP(M12,List167835678[],2,FALSE))))</f>
        <v/>
      </c>
      <c r="BP12" s="231" t="str">
        <f>IF(N12="---","",IF(N12="","",(VLOOKUP(N12,List167835678[],2,FALSE))))</f>
        <v/>
      </c>
      <c r="BQ12" s="231" t="str">
        <f>IF(O12="---","",IF(O12="","",(VLOOKUP(O12,List167835678[],2,FALSE))))</f>
        <v/>
      </c>
      <c r="BR12" s="231" t="str">
        <f>IF(P12="---","",IF(P12="","",(VLOOKUP(P12,List167835678[],2,FALSE))))</f>
        <v/>
      </c>
      <c r="BS12" s="231" t="str">
        <f>IF(Q12="---","",IF(Q12="","",(VLOOKUP(Q12,List167835678[],2,FALSE))))</f>
        <v/>
      </c>
      <c r="BT12" s="231" t="str">
        <f>IF(R12="---","",IF(R12="","",(VLOOKUP(R12,List167835678[],2,FALSE))))</f>
        <v/>
      </c>
      <c r="BU12" s="252" t="s">
        <v>269</v>
      </c>
      <c r="BV12" s="231" t="str">
        <f>IF(Y12="---","",IF(Y12="","",VLOOKUP(Y12,List167835678[],2,FALSE)))</f>
        <v/>
      </c>
      <c r="BW12" s="231" t="str">
        <f>IF(Z12="---","",IF(Z12="","",VLOOKUP(Z12,List167835678[],2,FALSE)))</f>
        <v/>
      </c>
      <c r="BX12" s="231" t="str">
        <f>IF(AA12="---","",IF(AA12="","",VLOOKUP(AA12,List167835678[],2,FALSE)))</f>
        <v/>
      </c>
      <c r="BY12" s="231" t="str">
        <f>IF(AB12="---","",IF(AB12="","",VLOOKUP(AB12,List167835678[],2,FALSE)))</f>
        <v/>
      </c>
      <c r="BZ12" s="231" t="str">
        <f>IF(AC12="---","",IF(AC12="","",VLOOKUP(AC12,List167835678[],2,FALSE)))</f>
        <v/>
      </c>
      <c r="CA12" s="231" t="str">
        <f>IF(AD12="---","",IF(AD12="","",VLOOKUP(AD12,List167835678[],2,FALSE)))</f>
        <v/>
      </c>
      <c r="CB12" s="231" t="str">
        <f>IF(AE12="---","",IF(AE12="","",VLOOKUP(AE12,List167835678[],2,FALSE)))</f>
        <v/>
      </c>
      <c r="CC12" s="231" t="str">
        <f>IF(AF12="---","",IF(AF12="","",VLOOKUP(AF12,List167835678[],2,FALSE)))</f>
        <v/>
      </c>
      <c r="CD12" s="231" t="str">
        <f>IF(AG12="---","",IF(AG12="","",VLOOKUP(AG12,List167835678[],2,FALSE)))</f>
        <v/>
      </c>
      <c r="CE12" s="231" t="str">
        <f>IF(AH12="---","",IF(AH12="","",VLOOKUP(AH12,List167835678[],2,FALSE)))</f>
        <v/>
      </c>
      <c r="CF12" s="252" t="s">
        <v>269</v>
      </c>
      <c r="CG12" s="231" t="str">
        <f t="shared" si="7"/>
        <v>NA</v>
      </c>
      <c r="CH12" s="231" t="str">
        <f t="shared" si="5"/>
        <v>NA</v>
      </c>
      <c r="CI12" s="231" t="str">
        <f t="shared" si="5"/>
        <v>NA</v>
      </c>
      <c r="CJ12" s="231" t="str">
        <f t="shared" si="5"/>
        <v>NA</v>
      </c>
      <c r="CK12" s="231" t="str">
        <f t="shared" si="5"/>
        <v>NA</v>
      </c>
      <c r="CL12" s="231" t="str">
        <f t="shared" si="5"/>
        <v>NA</v>
      </c>
      <c r="CM12" s="231" t="str">
        <f t="shared" si="5"/>
        <v>NA</v>
      </c>
      <c r="CN12" s="231" t="str">
        <f t="shared" si="5"/>
        <v>NA</v>
      </c>
      <c r="CO12" s="231" t="str">
        <f t="shared" si="5"/>
        <v>NA</v>
      </c>
      <c r="CP12" s="231" t="str">
        <f t="shared" si="5"/>
        <v>NA</v>
      </c>
      <c r="CQ12" s="252" t="s">
        <v>269</v>
      </c>
      <c r="CR12" s="231" t="str">
        <f t="shared" si="8"/>
        <v>NA</v>
      </c>
      <c r="CS12" s="231" t="str">
        <f t="shared" si="6"/>
        <v>NA</v>
      </c>
      <c r="CT12" s="231" t="str">
        <f t="shared" si="6"/>
        <v>NA</v>
      </c>
      <c r="CU12" s="231" t="str">
        <f t="shared" si="6"/>
        <v>NA</v>
      </c>
      <c r="CV12" s="231" t="str">
        <f t="shared" si="6"/>
        <v>NA</v>
      </c>
      <c r="CW12" s="231" t="str">
        <f t="shared" si="6"/>
        <v>NA</v>
      </c>
      <c r="CX12" s="231" t="str">
        <f t="shared" si="6"/>
        <v>NA</v>
      </c>
      <c r="CY12" s="231" t="str">
        <f t="shared" si="6"/>
        <v>NA</v>
      </c>
      <c r="CZ12" s="231" t="str">
        <f t="shared" si="6"/>
        <v>NA</v>
      </c>
      <c r="DA12" s="231" t="str">
        <f t="shared" si="6"/>
        <v>NA</v>
      </c>
    </row>
    <row r="13" spans="2:105" ht="13.9" customHeight="1" thickBot="1">
      <c r="B13" s="386"/>
      <c r="C13" s="415"/>
      <c r="D13" s="416"/>
      <c r="E13" s="215" t="s">
        <v>127</v>
      </c>
      <c r="F13" s="218"/>
      <c r="G13" s="219"/>
      <c r="H13" s="25" t="s">
        <v>109</v>
      </c>
      <c r="I13" s="25" t="s">
        <v>109</v>
      </c>
      <c r="J13" s="25" t="s">
        <v>109</v>
      </c>
      <c r="K13" s="25" t="s">
        <v>109</v>
      </c>
      <c r="L13" s="25" t="s">
        <v>109</v>
      </c>
      <c r="M13" s="25" t="s">
        <v>109</v>
      </c>
      <c r="N13" s="25" t="s">
        <v>109</v>
      </c>
      <c r="O13" s="25" t="s">
        <v>109</v>
      </c>
      <c r="P13" s="25" t="s">
        <v>109</v>
      </c>
      <c r="Q13" s="25" t="s">
        <v>109</v>
      </c>
      <c r="R13" s="202" t="s">
        <v>109</v>
      </c>
      <c r="Y13" s="25" t="s">
        <v>109</v>
      </c>
      <c r="Z13" s="25" t="s">
        <v>109</v>
      </c>
      <c r="AA13" s="25" t="s">
        <v>109</v>
      </c>
      <c r="AB13" s="25" t="s">
        <v>109</v>
      </c>
      <c r="AC13" s="202" t="s">
        <v>109</v>
      </c>
      <c r="AD13" s="25" t="s">
        <v>109</v>
      </c>
      <c r="AE13" s="25" t="s">
        <v>109</v>
      </c>
      <c r="AF13" s="25" t="s">
        <v>109</v>
      </c>
      <c r="AG13" s="25" t="s">
        <v>109</v>
      </c>
      <c r="AH13" s="32" t="s">
        <v>109</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31" t="s">
        <v>271</v>
      </c>
      <c r="AX13" s="231" t="str">
        <f t="shared" si="1"/>
        <v>---</v>
      </c>
      <c r="AY13" s="231" t="e">
        <f>VALUE(IF(AX13="---","",VLOOKUP(AX13,List167835678[],2,FALSE)))</f>
        <v>#VALUE!</v>
      </c>
      <c r="AZ13" s="231" t="str">
        <f t="shared" si="2"/>
        <v>---</v>
      </c>
      <c r="BA13" s="231" t="e">
        <f>VALUE(IF(AZ13="---","",VLOOKUP(AZ13,List167835678[],2,FALSE)))</f>
        <v>#VALUE!</v>
      </c>
      <c r="BB13" s="231" t="str">
        <f t="shared" si="3"/>
        <v>---</v>
      </c>
      <c r="BC13" s="231" t="str">
        <f t="shared" si="4"/>
        <v>---</v>
      </c>
      <c r="BI13" s="231" t="s">
        <v>271</v>
      </c>
      <c r="BJ13" s="231" t="str">
        <f>IF(H13="---","",IF(H13="","",(VLOOKUP(H13,List167835678[],2,FALSE))))</f>
        <v/>
      </c>
      <c r="BK13" s="231" t="str">
        <f>IF(I13="---","",IF(I13="","",(VLOOKUP(I13,List167835678[],2,FALSE))))</f>
        <v/>
      </c>
      <c r="BL13" s="231" t="str">
        <f>IF(J13="---","",IF(J13="","",(VLOOKUP(J13,List167835678[],2,FALSE))))</f>
        <v/>
      </c>
      <c r="BM13" s="231" t="str">
        <f>IF(K13="---","",IF(K13="","",(VLOOKUP(K13,List167835678[],2,FALSE))))</f>
        <v/>
      </c>
      <c r="BN13" s="231" t="str">
        <f>IF(L13="---","",IF(L13="","",(VLOOKUP(L13,List167835678[],2,FALSE))))</f>
        <v/>
      </c>
      <c r="BO13" s="231" t="str">
        <f>IF(M13="---","",IF(M13="","",(VLOOKUP(M13,List167835678[],2,FALSE))))</f>
        <v/>
      </c>
      <c r="BP13" s="231" t="str">
        <f>IF(N13="---","",IF(N13="","",(VLOOKUP(N13,List167835678[],2,FALSE))))</f>
        <v/>
      </c>
      <c r="BQ13" s="231" t="str">
        <f>IF(O13="---","",IF(O13="","",(VLOOKUP(O13,List167835678[],2,FALSE))))</f>
        <v/>
      </c>
      <c r="BR13" s="231" t="str">
        <f>IF(P13="---","",IF(P13="","",(VLOOKUP(P13,List167835678[],2,FALSE))))</f>
        <v/>
      </c>
      <c r="BS13" s="231" t="str">
        <f>IF(Q13="---","",IF(Q13="","",(VLOOKUP(Q13,List167835678[],2,FALSE))))</f>
        <v/>
      </c>
      <c r="BT13" s="231" t="str">
        <f>IF(R13="---","",IF(R13="","",(VLOOKUP(R13,List167835678[],2,FALSE))))</f>
        <v/>
      </c>
      <c r="BU13" s="252" t="s">
        <v>271</v>
      </c>
      <c r="BV13" s="231" t="str">
        <f>IF(Y13="---","",IF(Y13="","",VLOOKUP(Y13,List167835678[],2,FALSE)))</f>
        <v/>
      </c>
      <c r="BW13" s="231" t="str">
        <f>IF(Z13="---","",IF(Z13="","",VLOOKUP(Z13,List167835678[],2,FALSE)))</f>
        <v/>
      </c>
      <c r="BX13" s="231" t="str">
        <f>IF(AA13="---","",IF(AA13="","",VLOOKUP(AA13,List167835678[],2,FALSE)))</f>
        <v/>
      </c>
      <c r="BY13" s="231" t="str">
        <f>IF(AB13="---","",IF(AB13="","",VLOOKUP(AB13,List167835678[],2,FALSE)))</f>
        <v/>
      </c>
      <c r="BZ13" s="231" t="str">
        <f>IF(AC13="---","",IF(AC13="","",VLOOKUP(AC13,List167835678[],2,FALSE)))</f>
        <v/>
      </c>
      <c r="CA13" s="231" t="str">
        <f>IF(AD13="---","",IF(AD13="","",VLOOKUP(AD13,List167835678[],2,FALSE)))</f>
        <v/>
      </c>
      <c r="CB13" s="231" t="str">
        <f>IF(AE13="---","",IF(AE13="","",VLOOKUP(AE13,List167835678[],2,FALSE)))</f>
        <v/>
      </c>
      <c r="CC13" s="231" t="str">
        <f>IF(AF13="---","",IF(AF13="","",VLOOKUP(AF13,List167835678[],2,FALSE)))</f>
        <v/>
      </c>
      <c r="CD13" s="231" t="str">
        <f>IF(AG13="---","",IF(AG13="","",VLOOKUP(AG13,List167835678[],2,FALSE)))</f>
        <v/>
      </c>
      <c r="CE13" s="231" t="str">
        <f>IF(AH13="---","",IF(AH13="","",VLOOKUP(AH13,List167835678[],2,FALSE)))</f>
        <v/>
      </c>
      <c r="CF13" s="252" t="s">
        <v>271</v>
      </c>
      <c r="CG13" s="231" t="str">
        <f t="shared" si="7"/>
        <v>NA</v>
      </c>
      <c r="CH13" s="231" t="str">
        <f t="shared" si="5"/>
        <v>NA</v>
      </c>
      <c r="CI13" s="231" t="str">
        <f t="shared" si="5"/>
        <v>NA</v>
      </c>
      <c r="CJ13" s="231" t="str">
        <f t="shared" si="5"/>
        <v>NA</v>
      </c>
      <c r="CK13" s="231" t="str">
        <f t="shared" si="5"/>
        <v>NA</v>
      </c>
      <c r="CL13" s="231" t="str">
        <f t="shared" si="5"/>
        <v>NA</v>
      </c>
      <c r="CM13" s="231" t="str">
        <f t="shared" si="5"/>
        <v>NA</v>
      </c>
      <c r="CN13" s="231" t="str">
        <f t="shared" si="5"/>
        <v>NA</v>
      </c>
      <c r="CO13" s="231" t="str">
        <f t="shared" si="5"/>
        <v>NA</v>
      </c>
      <c r="CP13" s="231" t="str">
        <f t="shared" si="5"/>
        <v>NA</v>
      </c>
      <c r="CQ13" s="252" t="s">
        <v>271</v>
      </c>
      <c r="CR13" s="231" t="str">
        <f t="shared" si="8"/>
        <v>NA</v>
      </c>
      <c r="CS13" s="231" t="str">
        <f t="shared" si="6"/>
        <v>NA</v>
      </c>
      <c r="CT13" s="231" t="str">
        <f t="shared" si="6"/>
        <v>NA</v>
      </c>
      <c r="CU13" s="231" t="str">
        <f t="shared" si="6"/>
        <v>NA</v>
      </c>
      <c r="CV13" s="231" t="str">
        <f t="shared" si="6"/>
        <v>NA</v>
      </c>
      <c r="CW13" s="231" t="str">
        <f t="shared" si="6"/>
        <v>NA</v>
      </c>
      <c r="CX13" s="231" t="str">
        <f t="shared" si="6"/>
        <v>NA</v>
      </c>
      <c r="CY13" s="231" t="str">
        <f t="shared" si="6"/>
        <v>NA</v>
      </c>
      <c r="CZ13" s="231" t="str">
        <f t="shared" si="6"/>
        <v>NA</v>
      </c>
      <c r="DA13" s="231" t="str">
        <f t="shared" si="6"/>
        <v>NA</v>
      </c>
    </row>
    <row r="14" spans="2:105" ht="13.9" customHeight="1" thickBot="1">
      <c r="B14" s="386"/>
      <c r="C14" s="417"/>
      <c r="D14" s="418"/>
      <c r="E14" s="215" t="s">
        <v>129</v>
      </c>
      <c r="F14" s="218"/>
      <c r="G14" s="219"/>
      <c r="H14" s="25" t="s">
        <v>109</v>
      </c>
      <c r="I14" s="25" t="s">
        <v>109</v>
      </c>
      <c r="J14" s="25" t="s">
        <v>109</v>
      </c>
      <c r="K14" s="25" t="s">
        <v>109</v>
      </c>
      <c r="L14" s="25" t="s">
        <v>109</v>
      </c>
      <c r="M14" s="25" t="s">
        <v>109</v>
      </c>
      <c r="N14" s="25" t="s">
        <v>109</v>
      </c>
      <c r="O14" s="25" t="s">
        <v>109</v>
      </c>
      <c r="P14" s="25" t="s">
        <v>109</v>
      </c>
      <c r="Q14" s="25" t="s">
        <v>109</v>
      </c>
      <c r="R14" s="202" t="s">
        <v>109</v>
      </c>
      <c r="Y14" s="25" t="s">
        <v>109</v>
      </c>
      <c r="Z14" s="25" t="s">
        <v>109</v>
      </c>
      <c r="AA14" s="25" t="s">
        <v>109</v>
      </c>
      <c r="AB14" s="25" t="s">
        <v>109</v>
      </c>
      <c r="AC14" s="202" t="s">
        <v>109</v>
      </c>
      <c r="AD14" s="25" t="s">
        <v>109</v>
      </c>
      <c r="AE14" s="25" t="s">
        <v>109</v>
      </c>
      <c r="AF14" s="25" t="s">
        <v>109</v>
      </c>
      <c r="AG14" s="25" t="s">
        <v>109</v>
      </c>
      <c r="AH14" s="32" t="s">
        <v>109</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V14" s="28"/>
      <c r="AW14" s="231" t="s">
        <v>272</v>
      </c>
      <c r="AX14" s="231" t="str">
        <f t="shared" si="1"/>
        <v>---</v>
      </c>
      <c r="AY14" s="231" t="e">
        <f>VALUE(IF(AX14="---","",VLOOKUP(AX14,List167835678[],2,FALSE)))</f>
        <v>#VALUE!</v>
      </c>
      <c r="AZ14" s="231" t="str">
        <f t="shared" si="2"/>
        <v>---</v>
      </c>
      <c r="BA14" s="231" t="e">
        <f>VALUE(IF(AZ14="---","",VLOOKUP(AZ14,List167835678[],2,FALSE)))</f>
        <v>#VALUE!</v>
      </c>
      <c r="BB14" s="231" t="str">
        <f t="shared" si="3"/>
        <v>---</v>
      </c>
      <c r="BC14" s="231" t="str">
        <f t="shared" si="4"/>
        <v>---</v>
      </c>
      <c r="BI14" s="231" t="s">
        <v>272</v>
      </c>
      <c r="BJ14" s="231" t="str">
        <f>IF(H14="---","",IF(H14="","",(VLOOKUP(H14,List167835678[],2,FALSE))))</f>
        <v/>
      </c>
      <c r="BK14" s="231" t="str">
        <f>IF(I14="---","",IF(I14="","",(VLOOKUP(I14,List167835678[],2,FALSE))))</f>
        <v/>
      </c>
      <c r="BL14" s="231" t="str">
        <f>IF(J14="---","",IF(J14="","",(VLOOKUP(J14,List167835678[],2,FALSE))))</f>
        <v/>
      </c>
      <c r="BM14" s="231" t="str">
        <f>IF(K14="---","",IF(K14="","",(VLOOKUP(K14,List167835678[],2,FALSE))))</f>
        <v/>
      </c>
      <c r="BN14" s="231" t="str">
        <f>IF(L14="---","",IF(L14="","",(VLOOKUP(L14,List167835678[],2,FALSE))))</f>
        <v/>
      </c>
      <c r="BO14" s="231" t="str">
        <f>IF(M14="---","",IF(M14="","",(VLOOKUP(M14,List167835678[],2,FALSE))))</f>
        <v/>
      </c>
      <c r="BP14" s="231" t="str">
        <f>IF(N14="---","",IF(N14="","",(VLOOKUP(N14,List167835678[],2,FALSE))))</f>
        <v/>
      </c>
      <c r="BQ14" s="231" t="str">
        <f>IF(O14="---","",IF(O14="","",(VLOOKUP(O14,List167835678[],2,FALSE))))</f>
        <v/>
      </c>
      <c r="BR14" s="231" t="str">
        <f>IF(P14="---","",IF(P14="","",(VLOOKUP(P14,List167835678[],2,FALSE))))</f>
        <v/>
      </c>
      <c r="BS14" s="231" t="str">
        <f>IF(Q14="---","",IF(Q14="","",(VLOOKUP(Q14,List167835678[],2,FALSE))))</f>
        <v/>
      </c>
      <c r="BT14" s="231" t="str">
        <f>IF(R14="---","",IF(R14="","",(VLOOKUP(R14,List167835678[],2,FALSE))))</f>
        <v/>
      </c>
      <c r="BU14" s="252" t="s">
        <v>272</v>
      </c>
      <c r="BV14" s="231" t="str">
        <f>IF(Y14="---","",IF(Y14="","",VLOOKUP(Y14,List167835678[],2,FALSE)))</f>
        <v/>
      </c>
      <c r="BW14" s="231" t="str">
        <f>IF(Z14="---","",IF(Z14="","",VLOOKUP(Z14,List167835678[],2,FALSE)))</f>
        <v/>
      </c>
      <c r="BX14" s="231" t="str">
        <f>IF(AA14="---","",IF(AA14="","",VLOOKUP(AA14,List167835678[],2,FALSE)))</f>
        <v/>
      </c>
      <c r="BY14" s="231" t="str">
        <f>IF(AB14="---","",IF(AB14="","",VLOOKUP(AB14,List167835678[],2,FALSE)))</f>
        <v/>
      </c>
      <c r="BZ14" s="231" t="str">
        <f>IF(AC14="---","",IF(AC14="","",VLOOKUP(AC14,List167835678[],2,FALSE)))</f>
        <v/>
      </c>
      <c r="CA14" s="231" t="str">
        <f>IF(AD14="---","",IF(AD14="","",VLOOKUP(AD14,List167835678[],2,FALSE)))</f>
        <v/>
      </c>
      <c r="CB14" s="231" t="str">
        <f>IF(AE14="---","",IF(AE14="","",VLOOKUP(AE14,List167835678[],2,FALSE)))</f>
        <v/>
      </c>
      <c r="CC14" s="231" t="str">
        <f>IF(AF14="---","",IF(AF14="","",VLOOKUP(AF14,List167835678[],2,FALSE)))</f>
        <v/>
      </c>
      <c r="CD14" s="231" t="str">
        <f>IF(AG14="---","",IF(AG14="","",VLOOKUP(AG14,List167835678[],2,FALSE)))</f>
        <v/>
      </c>
      <c r="CE14" s="231" t="str">
        <f>IF(AH14="---","",IF(AH14="","",VLOOKUP(AH14,List167835678[],2,FALSE)))</f>
        <v/>
      </c>
      <c r="CF14" s="252" t="s">
        <v>272</v>
      </c>
      <c r="CG14" s="231" t="str">
        <f t="shared" si="7"/>
        <v>NA</v>
      </c>
      <c r="CH14" s="231" t="str">
        <f t="shared" si="5"/>
        <v>NA</v>
      </c>
      <c r="CI14" s="231" t="str">
        <f t="shared" si="5"/>
        <v>NA</v>
      </c>
      <c r="CJ14" s="231" t="str">
        <f t="shared" si="5"/>
        <v>NA</v>
      </c>
      <c r="CK14" s="231" t="str">
        <f t="shared" si="5"/>
        <v>NA</v>
      </c>
      <c r="CL14" s="231" t="str">
        <f t="shared" si="5"/>
        <v>NA</v>
      </c>
      <c r="CM14" s="231" t="str">
        <f t="shared" si="5"/>
        <v>NA</v>
      </c>
      <c r="CN14" s="231" t="str">
        <f t="shared" si="5"/>
        <v>NA</v>
      </c>
      <c r="CO14" s="231" t="str">
        <f t="shared" si="5"/>
        <v>NA</v>
      </c>
      <c r="CP14" s="231" t="str">
        <f t="shared" si="5"/>
        <v>NA</v>
      </c>
      <c r="CQ14" s="252" t="s">
        <v>272</v>
      </c>
      <c r="CR14" s="231" t="str">
        <f t="shared" si="8"/>
        <v>NA</v>
      </c>
      <c r="CS14" s="231" t="str">
        <f t="shared" si="6"/>
        <v>NA</v>
      </c>
      <c r="CT14" s="231" t="str">
        <f t="shared" si="6"/>
        <v>NA</v>
      </c>
      <c r="CU14" s="231" t="str">
        <f t="shared" si="6"/>
        <v>NA</v>
      </c>
      <c r="CV14" s="231" t="str">
        <f t="shared" si="6"/>
        <v>NA</v>
      </c>
      <c r="CW14" s="231" t="str">
        <f t="shared" si="6"/>
        <v>NA</v>
      </c>
      <c r="CX14" s="231" t="str">
        <f t="shared" si="6"/>
        <v>NA</v>
      </c>
      <c r="CY14" s="231" t="str">
        <f t="shared" si="6"/>
        <v>NA</v>
      </c>
      <c r="CZ14" s="231" t="str">
        <f t="shared" si="6"/>
        <v>NA</v>
      </c>
      <c r="DA14" s="231" t="str">
        <f t="shared" si="6"/>
        <v>NA</v>
      </c>
    </row>
    <row r="15" spans="2:105" ht="13.9" customHeight="1" thickBot="1">
      <c r="B15" s="386"/>
      <c r="C15" s="398" t="s">
        <v>131</v>
      </c>
      <c r="D15" s="399"/>
      <c r="E15" s="218" t="s">
        <v>132</v>
      </c>
      <c r="F15" s="218"/>
      <c r="G15" s="219"/>
      <c r="H15" s="25" t="s">
        <v>109</v>
      </c>
      <c r="I15" s="25" t="s">
        <v>109</v>
      </c>
      <c r="J15" s="25" t="s">
        <v>109</v>
      </c>
      <c r="K15" s="25" t="s">
        <v>109</v>
      </c>
      <c r="L15" s="25" t="s">
        <v>109</v>
      </c>
      <c r="M15" s="25" t="s">
        <v>109</v>
      </c>
      <c r="N15" s="25" t="s">
        <v>109</v>
      </c>
      <c r="O15" s="25" t="s">
        <v>109</v>
      </c>
      <c r="P15" s="25" t="s">
        <v>109</v>
      </c>
      <c r="Q15" s="25" t="s">
        <v>109</v>
      </c>
      <c r="R15" s="202" t="s">
        <v>109</v>
      </c>
      <c r="Y15" s="25" t="s">
        <v>109</v>
      </c>
      <c r="Z15" s="25" t="s">
        <v>109</v>
      </c>
      <c r="AA15" s="25" t="s">
        <v>109</v>
      </c>
      <c r="AB15" s="25" t="s">
        <v>109</v>
      </c>
      <c r="AC15" s="202" t="s">
        <v>109</v>
      </c>
      <c r="AD15" s="25" t="s">
        <v>109</v>
      </c>
      <c r="AE15" s="25" t="s">
        <v>109</v>
      </c>
      <c r="AF15" s="25" t="s">
        <v>109</v>
      </c>
      <c r="AG15" s="25" t="s">
        <v>109</v>
      </c>
      <c r="AH15" s="32" t="s">
        <v>109</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V15" s="28"/>
      <c r="AW15" s="231" t="s">
        <v>126</v>
      </c>
      <c r="AX15" s="231" t="str">
        <f t="shared" si="1"/>
        <v>---</v>
      </c>
      <c r="AY15" s="231" t="e">
        <f>VALUE(IF(AX15="---","",VLOOKUP(AX15,List167835678[],2,FALSE)))</f>
        <v>#VALUE!</v>
      </c>
      <c r="AZ15" s="231" t="str">
        <f t="shared" si="2"/>
        <v>---</v>
      </c>
      <c r="BA15" s="231" t="e">
        <f>VALUE(IF(AZ15="---","",VLOOKUP(AZ15,List167835678[],2,FALSE)))</f>
        <v>#VALUE!</v>
      </c>
      <c r="BB15" s="231" t="str">
        <f t="shared" si="3"/>
        <v>---</v>
      </c>
      <c r="BC15" s="231" t="str">
        <f t="shared" si="4"/>
        <v>---</v>
      </c>
      <c r="BI15" s="231" t="s">
        <v>126</v>
      </c>
      <c r="BJ15" s="231" t="str">
        <f>IF(H15="---","",IF(H15="","",(VLOOKUP(H15,List167835678[],2,FALSE))))</f>
        <v/>
      </c>
      <c r="BK15" s="231" t="str">
        <f>IF(I15="---","",IF(I15="","",(VLOOKUP(I15,List167835678[],2,FALSE))))</f>
        <v/>
      </c>
      <c r="BL15" s="231" t="str">
        <f>IF(J15="---","",IF(J15="","",(VLOOKUP(J15,List167835678[],2,FALSE))))</f>
        <v/>
      </c>
      <c r="BM15" s="231" t="str">
        <f>IF(K15="---","",IF(K15="","",(VLOOKUP(K15,List167835678[],2,FALSE))))</f>
        <v/>
      </c>
      <c r="BN15" s="231" t="str">
        <f>IF(L15="---","",IF(L15="","",(VLOOKUP(L15,List167835678[],2,FALSE))))</f>
        <v/>
      </c>
      <c r="BO15" s="231" t="str">
        <f>IF(M15="---","",IF(M15="","",(VLOOKUP(M15,List167835678[],2,FALSE))))</f>
        <v/>
      </c>
      <c r="BP15" s="231" t="str">
        <f>IF(N15="---","",IF(N15="","",(VLOOKUP(N15,List167835678[],2,FALSE))))</f>
        <v/>
      </c>
      <c r="BQ15" s="231" t="str">
        <f>IF(O15="---","",IF(O15="","",(VLOOKUP(O15,List167835678[],2,FALSE))))</f>
        <v/>
      </c>
      <c r="BR15" s="231" t="str">
        <f>IF(P15="---","",IF(P15="","",(VLOOKUP(P15,List167835678[],2,FALSE))))</f>
        <v/>
      </c>
      <c r="BS15" s="231" t="str">
        <f>IF(Q15="---","",IF(Q15="","",(VLOOKUP(Q15,List167835678[],2,FALSE))))</f>
        <v/>
      </c>
      <c r="BT15" s="231" t="str">
        <f>IF(R15="---","",IF(R15="","",(VLOOKUP(R15,List167835678[],2,FALSE))))</f>
        <v/>
      </c>
      <c r="BU15" s="252" t="s">
        <v>126</v>
      </c>
      <c r="BV15" s="231" t="str">
        <f>IF(Y15="---","",IF(Y15="","",VLOOKUP(Y15,List167835678[],2,FALSE)))</f>
        <v/>
      </c>
      <c r="BW15" s="231" t="str">
        <f>IF(Z15="---","",IF(Z15="","",VLOOKUP(Z15,List167835678[],2,FALSE)))</f>
        <v/>
      </c>
      <c r="BX15" s="231" t="str">
        <f>IF(AA15="---","",IF(AA15="","",VLOOKUP(AA15,List167835678[],2,FALSE)))</f>
        <v/>
      </c>
      <c r="BY15" s="231" t="str">
        <f>IF(AB15="---","",IF(AB15="","",VLOOKUP(AB15,List167835678[],2,FALSE)))</f>
        <v/>
      </c>
      <c r="BZ15" s="231" t="str">
        <f>IF(AC15="---","",IF(AC15="","",VLOOKUP(AC15,List167835678[],2,FALSE)))</f>
        <v/>
      </c>
      <c r="CA15" s="231" t="str">
        <f>IF(AD15="---","",IF(AD15="","",VLOOKUP(AD15,List167835678[],2,FALSE)))</f>
        <v/>
      </c>
      <c r="CB15" s="231" t="str">
        <f>IF(AE15="---","",IF(AE15="","",VLOOKUP(AE15,List167835678[],2,FALSE)))</f>
        <v/>
      </c>
      <c r="CC15" s="231" t="str">
        <f>IF(AF15="---","",IF(AF15="","",VLOOKUP(AF15,List167835678[],2,FALSE)))</f>
        <v/>
      </c>
      <c r="CD15" s="231" t="str">
        <f>IF(AG15="---","",IF(AG15="","",VLOOKUP(AG15,List167835678[],2,FALSE)))</f>
        <v/>
      </c>
      <c r="CE15" s="231" t="str">
        <f>IF(AH15="---","",IF(AH15="","",VLOOKUP(AH15,List167835678[],2,FALSE)))</f>
        <v/>
      </c>
      <c r="CF15" s="252" t="s">
        <v>126</v>
      </c>
      <c r="CG15" s="231" t="str">
        <f t="shared" si="7"/>
        <v>NA</v>
      </c>
      <c r="CH15" s="231" t="str">
        <f t="shared" si="5"/>
        <v>NA</v>
      </c>
      <c r="CI15" s="231" t="str">
        <f t="shared" si="5"/>
        <v>NA</v>
      </c>
      <c r="CJ15" s="231" t="str">
        <f t="shared" si="5"/>
        <v>NA</v>
      </c>
      <c r="CK15" s="231" t="str">
        <f t="shared" si="5"/>
        <v>NA</v>
      </c>
      <c r="CL15" s="231" t="str">
        <f t="shared" si="5"/>
        <v>NA</v>
      </c>
      <c r="CM15" s="231" t="str">
        <f t="shared" si="5"/>
        <v>NA</v>
      </c>
      <c r="CN15" s="231" t="str">
        <f t="shared" si="5"/>
        <v>NA</v>
      </c>
      <c r="CO15" s="231" t="str">
        <f t="shared" si="5"/>
        <v>NA</v>
      </c>
      <c r="CP15" s="231" t="str">
        <f t="shared" si="5"/>
        <v>NA</v>
      </c>
      <c r="CQ15" s="252" t="s">
        <v>126</v>
      </c>
      <c r="CR15" s="231" t="str">
        <f t="shared" si="8"/>
        <v>NA</v>
      </c>
      <c r="CS15" s="231" t="str">
        <f t="shared" si="6"/>
        <v>NA</v>
      </c>
      <c r="CT15" s="231" t="str">
        <f t="shared" si="6"/>
        <v>NA</v>
      </c>
      <c r="CU15" s="231" t="str">
        <f t="shared" si="6"/>
        <v>NA</v>
      </c>
      <c r="CV15" s="231" t="str">
        <f t="shared" si="6"/>
        <v>NA</v>
      </c>
      <c r="CW15" s="231" t="str">
        <f t="shared" si="6"/>
        <v>NA</v>
      </c>
      <c r="CX15" s="231" t="str">
        <f t="shared" si="6"/>
        <v>NA</v>
      </c>
      <c r="CY15" s="231" t="str">
        <f t="shared" si="6"/>
        <v>NA</v>
      </c>
      <c r="CZ15" s="231" t="str">
        <f t="shared" si="6"/>
        <v>NA</v>
      </c>
      <c r="DA15" s="231" t="str">
        <f t="shared" si="6"/>
        <v>NA</v>
      </c>
    </row>
    <row r="16" spans="2:105" ht="13.9" customHeight="1" thickBot="1">
      <c r="B16" s="386"/>
      <c r="C16" s="400"/>
      <c r="D16" s="401"/>
      <c r="E16" s="218" t="s">
        <v>134</v>
      </c>
      <c r="F16" s="218"/>
      <c r="G16" s="219"/>
      <c r="H16" s="25" t="s">
        <v>109</v>
      </c>
      <c r="I16" s="25" t="s">
        <v>109</v>
      </c>
      <c r="J16" s="25" t="s">
        <v>109</v>
      </c>
      <c r="K16" s="25" t="s">
        <v>109</v>
      </c>
      <c r="L16" s="25" t="s">
        <v>109</v>
      </c>
      <c r="M16" s="25" t="s">
        <v>109</v>
      </c>
      <c r="N16" s="25" t="s">
        <v>109</v>
      </c>
      <c r="O16" s="25" t="s">
        <v>109</v>
      </c>
      <c r="P16" s="25" t="s">
        <v>109</v>
      </c>
      <c r="Q16" s="25" t="s">
        <v>109</v>
      </c>
      <c r="R16" s="202" t="s">
        <v>109</v>
      </c>
      <c r="Y16" s="25" t="s">
        <v>109</v>
      </c>
      <c r="Z16" s="25" t="s">
        <v>109</v>
      </c>
      <c r="AA16" s="25" t="s">
        <v>109</v>
      </c>
      <c r="AB16" s="25" t="s">
        <v>109</v>
      </c>
      <c r="AC16" s="202" t="s">
        <v>109</v>
      </c>
      <c r="AD16" s="25" t="s">
        <v>109</v>
      </c>
      <c r="AE16" s="25" t="s">
        <v>109</v>
      </c>
      <c r="AF16" s="25" t="s">
        <v>109</v>
      </c>
      <c r="AG16" s="25" t="s">
        <v>109</v>
      </c>
      <c r="AH16" s="32" t="s">
        <v>109</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V16" s="28"/>
      <c r="AW16" s="231" t="s">
        <v>128</v>
      </c>
      <c r="AX16" s="231" t="str">
        <f t="shared" si="1"/>
        <v>---</v>
      </c>
      <c r="AY16" s="231" t="e">
        <f>VALUE(IF(AX16="---","",VLOOKUP(AX16,List167835678[],2,FALSE)))</f>
        <v>#VALUE!</v>
      </c>
      <c r="AZ16" s="231" t="str">
        <f t="shared" si="2"/>
        <v>---</v>
      </c>
      <c r="BA16" s="231" t="e">
        <f>VALUE(IF(AZ16="---","",VLOOKUP(AZ16,List167835678[],2,FALSE)))</f>
        <v>#VALUE!</v>
      </c>
      <c r="BB16" s="231" t="str">
        <f t="shared" si="3"/>
        <v>---</v>
      </c>
      <c r="BC16" s="231" t="str">
        <f t="shared" si="4"/>
        <v>---</v>
      </c>
      <c r="BI16" s="231" t="s">
        <v>128</v>
      </c>
      <c r="BJ16" s="231" t="str">
        <f>IF(H16="---","",IF(H16="","",(VLOOKUP(H16,List167835678[],2,FALSE))))</f>
        <v/>
      </c>
      <c r="BK16" s="231" t="str">
        <f>IF(I16="---","",IF(I16="","",(VLOOKUP(I16,List167835678[],2,FALSE))))</f>
        <v/>
      </c>
      <c r="BL16" s="231" t="str">
        <f>IF(J16="---","",IF(J16="","",(VLOOKUP(J16,List167835678[],2,FALSE))))</f>
        <v/>
      </c>
      <c r="BM16" s="231" t="str">
        <f>IF(K16="---","",IF(K16="","",(VLOOKUP(K16,List167835678[],2,FALSE))))</f>
        <v/>
      </c>
      <c r="BN16" s="231" t="str">
        <f>IF(L16="---","",IF(L16="","",(VLOOKUP(L16,List167835678[],2,FALSE))))</f>
        <v/>
      </c>
      <c r="BO16" s="231" t="str">
        <f>IF(M16="---","",IF(M16="","",(VLOOKUP(M16,List167835678[],2,FALSE))))</f>
        <v/>
      </c>
      <c r="BP16" s="231" t="str">
        <f>IF(N16="---","",IF(N16="","",(VLOOKUP(N16,List167835678[],2,FALSE))))</f>
        <v/>
      </c>
      <c r="BQ16" s="231" t="str">
        <f>IF(O16="---","",IF(O16="","",(VLOOKUP(O16,List167835678[],2,FALSE))))</f>
        <v/>
      </c>
      <c r="BR16" s="231" t="str">
        <f>IF(P16="---","",IF(P16="","",(VLOOKUP(P16,List167835678[],2,FALSE))))</f>
        <v/>
      </c>
      <c r="BS16" s="231" t="str">
        <f>IF(Q16="---","",IF(Q16="","",(VLOOKUP(Q16,List167835678[],2,FALSE))))</f>
        <v/>
      </c>
      <c r="BT16" s="231" t="str">
        <f>IF(R16="---","",IF(R16="","",(VLOOKUP(R16,List167835678[],2,FALSE))))</f>
        <v/>
      </c>
      <c r="BU16" s="252" t="s">
        <v>128</v>
      </c>
      <c r="BV16" s="231" t="str">
        <f>IF(Y16="---","",IF(Y16="","",VLOOKUP(Y16,List167835678[],2,FALSE)))</f>
        <v/>
      </c>
      <c r="BW16" s="231" t="str">
        <f>IF(Z16="---","",IF(Z16="","",VLOOKUP(Z16,List167835678[],2,FALSE)))</f>
        <v/>
      </c>
      <c r="BX16" s="231" t="str">
        <f>IF(AA16="---","",IF(AA16="","",VLOOKUP(AA16,List167835678[],2,FALSE)))</f>
        <v/>
      </c>
      <c r="BY16" s="231" t="str">
        <f>IF(AB16="---","",IF(AB16="","",VLOOKUP(AB16,List167835678[],2,FALSE)))</f>
        <v/>
      </c>
      <c r="BZ16" s="231" t="str">
        <f>IF(AC16="---","",IF(AC16="","",VLOOKUP(AC16,List167835678[],2,FALSE)))</f>
        <v/>
      </c>
      <c r="CA16" s="231" t="str">
        <f>IF(AD16="---","",IF(AD16="","",VLOOKUP(AD16,List167835678[],2,FALSE)))</f>
        <v/>
      </c>
      <c r="CB16" s="231" t="str">
        <f>IF(AE16="---","",IF(AE16="","",VLOOKUP(AE16,List167835678[],2,FALSE)))</f>
        <v/>
      </c>
      <c r="CC16" s="231" t="str">
        <f>IF(AF16="---","",IF(AF16="","",VLOOKUP(AF16,List167835678[],2,FALSE)))</f>
        <v/>
      </c>
      <c r="CD16" s="231" t="str">
        <f>IF(AG16="---","",IF(AG16="","",VLOOKUP(AG16,List167835678[],2,FALSE)))</f>
        <v/>
      </c>
      <c r="CE16" s="231" t="str">
        <f>IF(AH16="---","",IF(AH16="","",VLOOKUP(AH16,List167835678[],2,FALSE)))</f>
        <v/>
      </c>
      <c r="CF16" s="252" t="s">
        <v>128</v>
      </c>
      <c r="CG16" s="231" t="str">
        <f t="shared" si="7"/>
        <v>NA</v>
      </c>
      <c r="CH16" s="231" t="str">
        <f t="shared" si="5"/>
        <v>NA</v>
      </c>
      <c r="CI16" s="231" t="str">
        <f t="shared" si="5"/>
        <v>NA</v>
      </c>
      <c r="CJ16" s="231" t="str">
        <f t="shared" si="5"/>
        <v>NA</v>
      </c>
      <c r="CK16" s="231" t="str">
        <f t="shared" si="5"/>
        <v>NA</v>
      </c>
      <c r="CL16" s="231" t="str">
        <f t="shared" si="5"/>
        <v>NA</v>
      </c>
      <c r="CM16" s="231" t="str">
        <f t="shared" si="5"/>
        <v>NA</v>
      </c>
      <c r="CN16" s="231" t="str">
        <f t="shared" si="5"/>
        <v>NA</v>
      </c>
      <c r="CO16" s="231" t="str">
        <f t="shared" si="5"/>
        <v>NA</v>
      </c>
      <c r="CP16" s="231" t="str">
        <f t="shared" si="5"/>
        <v>NA</v>
      </c>
      <c r="CQ16" s="252" t="s">
        <v>128</v>
      </c>
      <c r="CR16" s="231" t="str">
        <f t="shared" si="8"/>
        <v>NA</v>
      </c>
      <c r="CS16" s="231" t="str">
        <f t="shared" si="6"/>
        <v>NA</v>
      </c>
      <c r="CT16" s="231" t="str">
        <f t="shared" si="6"/>
        <v>NA</v>
      </c>
      <c r="CU16" s="231" t="str">
        <f t="shared" si="6"/>
        <v>NA</v>
      </c>
      <c r="CV16" s="231" t="str">
        <f t="shared" si="6"/>
        <v>NA</v>
      </c>
      <c r="CW16" s="231" t="str">
        <f t="shared" si="6"/>
        <v>NA</v>
      </c>
      <c r="CX16" s="231" t="str">
        <f t="shared" si="6"/>
        <v>NA</v>
      </c>
      <c r="CY16" s="231" t="str">
        <f t="shared" si="6"/>
        <v>NA</v>
      </c>
      <c r="CZ16" s="231" t="str">
        <f t="shared" si="6"/>
        <v>NA</v>
      </c>
      <c r="DA16" s="231" t="str">
        <f t="shared" si="6"/>
        <v>NA</v>
      </c>
    </row>
    <row r="17" spans="2:105" s="8" customFormat="1" ht="13.9" customHeight="1" thickBot="1">
      <c r="B17" s="386"/>
      <c r="C17" s="402"/>
      <c r="D17" s="403"/>
      <c r="E17" s="218" t="s">
        <v>136</v>
      </c>
      <c r="F17" s="218"/>
      <c r="G17" s="219"/>
      <c r="H17" s="25" t="s">
        <v>109</v>
      </c>
      <c r="I17" s="25" t="s">
        <v>109</v>
      </c>
      <c r="J17" s="25" t="s">
        <v>109</v>
      </c>
      <c r="K17" s="25" t="s">
        <v>109</v>
      </c>
      <c r="L17" s="25" t="s">
        <v>109</v>
      </c>
      <c r="M17" s="25" t="s">
        <v>109</v>
      </c>
      <c r="N17" s="25" t="s">
        <v>109</v>
      </c>
      <c r="O17" s="25" t="s">
        <v>109</v>
      </c>
      <c r="P17" s="25" t="s">
        <v>109</v>
      </c>
      <c r="Q17" s="25" t="s">
        <v>109</v>
      </c>
      <c r="R17" s="202" t="s">
        <v>109</v>
      </c>
      <c r="S17" s="1"/>
      <c r="T17" s="1"/>
      <c r="U17" s="1"/>
      <c r="V17" s="1"/>
      <c r="W17" s="1"/>
      <c r="X17" s="1"/>
      <c r="Y17" s="25" t="s">
        <v>109</v>
      </c>
      <c r="Z17" s="25" t="s">
        <v>109</v>
      </c>
      <c r="AA17" s="25" t="s">
        <v>109</v>
      </c>
      <c r="AB17" s="25" t="s">
        <v>109</v>
      </c>
      <c r="AC17" s="202" t="s">
        <v>109</v>
      </c>
      <c r="AD17" s="25" t="s">
        <v>109</v>
      </c>
      <c r="AE17" s="25" t="s">
        <v>109</v>
      </c>
      <c r="AF17" s="25" t="s">
        <v>109</v>
      </c>
      <c r="AG17" s="25" t="s">
        <v>109</v>
      </c>
      <c r="AH17" s="32" t="s">
        <v>109</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31" t="s">
        <v>130</v>
      </c>
      <c r="AX17" s="231" t="str">
        <f t="shared" si="1"/>
        <v>---</v>
      </c>
      <c r="AY17" s="231" t="e">
        <f>VALUE(IF(AX17="---","",VLOOKUP(AX17,List167835678[],2,FALSE)))</f>
        <v>#VALUE!</v>
      </c>
      <c r="AZ17" s="231" t="str">
        <f t="shared" si="2"/>
        <v>---</v>
      </c>
      <c r="BA17" s="231" t="e">
        <f>VALUE(IF(AZ17="---","",VLOOKUP(AZ17,List167835678[],2,FALSE)))</f>
        <v>#VALUE!</v>
      </c>
      <c r="BB17" s="231" t="str">
        <f t="shared" si="3"/>
        <v>---</v>
      </c>
      <c r="BC17" s="231" t="str">
        <f t="shared" si="4"/>
        <v>---</v>
      </c>
      <c r="BD17" s="1"/>
      <c r="BE17" s="1"/>
      <c r="BF17" s="1"/>
      <c r="BG17" s="1"/>
      <c r="BH17" s="1"/>
      <c r="BI17" s="231" t="s">
        <v>130</v>
      </c>
      <c r="BJ17" s="231" t="str">
        <f>IF(H17="---","",IF(H17="","",(VLOOKUP(H17,List167835678[],2,FALSE))))</f>
        <v/>
      </c>
      <c r="BK17" s="231" t="str">
        <f>IF(I17="---","",IF(I17="","",(VLOOKUP(I17,List167835678[],2,FALSE))))</f>
        <v/>
      </c>
      <c r="BL17" s="231" t="str">
        <f>IF(J17="---","",IF(J17="","",(VLOOKUP(J17,List167835678[],2,FALSE))))</f>
        <v/>
      </c>
      <c r="BM17" s="231" t="str">
        <f>IF(K17="---","",IF(K17="","",(VLOOKUP(K17,List167835678[],2,FALSE))))</f>
        <v/>
      </c>
      <c r="BN17" s="231" t="str">
        <f>IF(L17="---","",IF(L17="","",(VLOOKUP(L17,List167835678[],2,FALSE))))</f>
        <v/>
      </c>
      <c r="BO17" s="231" t="str">
        <f>IF(M17="---","",IF(M17="","",(VLOOKUP(M17,List167835678[],2,FALSE))))</f>
        <v/>
      </c>
      <c r="BP17" s="231" t="str">
        <f>IF(N17="---","",IF(N17="","",(VLOOKUP(N17,List167835678[],2,FALSE))))</f>
        <v/>
      </c>
      <c r="BQ17" s="231" t="str">
        <f>IF(O17="---","",IF(O17="","",(VLOOKUP(O17,List167835678[],2,FALSE))))</f>
        <v/>
      </c>
      <c r="BR17" s="231" t="str">
        <f>IF(P17="---","",IF(P17="","",(VLOOKUP(P17,List167835678[],2,FALSE))))</f>
        <v/>
      </c>
      <c r="BS17" s="231" t="str">
        <f>IF(Q17="---","",IF(Q17="","",(VLOOKUP(Q17,List167835678[],2,FALSE))))</f>
        <v/>
      </c>
      <c r="BT17" s="231" t="str">
        <f>IF(R17="---","",IF(R17="","",(VLOOKUP(R17,List167835678[],2,FALSE))))</f>
        <v/>
      </c>
      <c r="BU17" s="252" t="s">
        <v>130</v>
      </c>
      <c r="BV17" s="231" t="str">
        <f>IF(Y17="---","",IF(Y17="","",VLOOKUP(Y17,List167835678[],2,FALSE)))</f>
        <v/>
      </c>
      <c r="BW17" s="231" t="str">
        <f>IF(Z17="---","",IF(Z17="","",VLOOKUP(Z17,List167835678[],2,FALSE)))</f>
        <v/>
      </c>
      <c r="BX17" s="231" t="str">
        <f>IF(AA17="---","",IF(AA17="","",VLOOKUP(AA17,List167835678[],2,FALSE)))</f>
        <v/>
      </c>
      <c r="BY17" s="231" t="str">
        <f>IF(AB17="---","",IF(AB17="","",VLOOKUP(AB17,List167835678[],2,FALSE)))</f>
        <v/>
      </c>
      <c r="BZ17" s="231" t="str">
        <f>IF(AC17="---","",IF(AC17="","",VLOOKUP(AC17,List167835678[],2,FALSE)))</f>
        <v/>
      </c>
      <c r="CA17" s="231" t="str">
        <f>IF(AD17="---","",IF(AD17="","",VLOOKUP(AD17,List167835678[],2,FALSE)))</f>
        <v/>
      </c>
      <c r="CB17" s="231" t="str">
        <f>IF(AE17="---","",IF(AE17="","",VLOOKUP(AE17,List167835678[],2,FALSE)))</f>
        <v/>
      </c>
      <c r="CC17" s="231" t="str">
        <f>IF(AF17="---","",IF(AF17="","",VLOOKUP(AF17,List167835678[],2,FALSE)))</f>
        <v/>
      </c>
      <c r="CD17" s="231" t="str">
        <f>IF(AG17="---","",IF(AG17="","",VLOOKUP(AG17,List167835678[],2,FALSE)))</f>
        <v/>
      </c>
      <c r="CE17" s="231" t="str">
        <f>IF(AH17="---","",IF(AH17="","",VLOOKUP(AH17,List167835678[],2,FALSE)))</f>
        <v/>
      </c>
      <c r="CF17" s="252" t="s">
        <v>130</v>
      </c>
      <c r="CG17" s="231" t="str">
        <f t="shared" si="7"/>
        <v>NA</v>
      </c>
      <c r="CH17" s="231" t="str">
        <f t="shared" si="5"/>
        <v>NA</v>
      </c>
      <c r="CI17" s="231" t="str">
        <f t="shared" si="5"/>
        <v>NA</v>
      </c>
      <c r="CJ17" s="231" t="str">
        <f t="shared" si="5"/>
        <v>NA</v>
      </c>
      <c r="CK17" s="231" t="str">
        <f t="shared" si="5"/>
        <v>NA</v>
      </c>
      <c r="CL17" s="231" t="str">
        <f t="shared" si="5"/>
        <v>NA</v>
      </c>
      <c r="CM17" s="231" t="str">
        <f t="shared" si="5"/>
        <v>NA</v>
      </c>
      <c r="CN17" s="231" t="str">
        <f t="shared" si="5"/>
        <v>NA</v>
      </c>
      <c r="CO17" s="231" t="str">
        <f t="shared" si="5"/>
        <v>NA</v>
      </c>
      <c r="CP17" s="231" t="str">
        <f t="shared" si="5"/>
        <v>NA</v>
      </c>
      <c r="CQ17" s="252" t="s">
        <v>130</v>
      </c>
      <c r="CR17" s="231" t="str">
        <f t="shared" si="8"/>
        <v>NA</v>
      </c>
      <c r="CS17" s="231" t="str">
        <f t="shared" si="6"/>
        <v>NA</v>
      </c>
      <c r="CT17" s="231" t="str">
        <f t="shared" si="6"/>
        <v>NA</v>
      </c>
      <c r="CU17" s="231" t="str">
        <f t="shared" si="6"/>
        <v>NA</v>
      </c>
      <c r="CV17" s="231" t="str">
        <f t="shared" si="6"/>
        <v>NA</v>
      </c>
      <c r="CW17" s="231" t="str">
        <f t="shared" si="6"/>
        <v>NA</v>
      </c>
      <c r="CX17" s="231" t="str">
        <f t="shared" si="6"/>
        <v>NA</v>
      </c>
      <c r="CY17" s="231" t="str">
        <f t="shared" si="6"/>
        <v>NA</v>
      </c>
      <c r="CZ17" s="231" t="str">
        <f t="shared" si="6"/>
        <v>NA</v>
      </c>
      <c r="DA17" s="231" t="str">
        <f t="shared" si="6"/>
        <v>NA</v>
      </c>
    </row>
    <row r="18" spans="2:105" s="8" customFormat="1" ht="13.9" customHeight="1" thickBot="1">
      <c r="B18" s="386"/>
      <c r="C18" s="398" t="s">
        <v>138</v>
      </c>
      <c r="D18" s="399"/>
      <c r="E18" s="218" t="s">
        <v>139</v>
      </c>
      <c r="F18" s="218"/>
      <c r="G18" s="219"/>
      <c r="H18" s="25" t="s">
        <v>109</v>
      </c>
      <c r="I18" s="25" t="s">
        <v>109</v>
      </c>
      <c r="J18" s="25" t="s">
        <v>109</v>
      </c>
      <c r="K18" s="25" t="s">
        <v>109</v>
      </c>
      <c r="L18" s="25" t="s">
        <v>109</v>
      </c>
      <c r="M18" s="25" t="s">
        <v>109</v>
      </c>
      <c r="N18" s="25" t="s">
        <v>109</v>
      </c>
      <c r="O18" s="25" t="s">
        <v>109</v>
      </c>
      <c r="P18" s="25" t="s">
        <v>109</v>
      </c>
      <c r="Q18" s="25" t="s">
        <v>109</v>
      </c>
      <c r="R18" s="202" t="s">
        <v>109</v>
      </c>
      <c r="S18" s="1"/>
      <c r="T18" s="1"/>
      <c r="U18" s="1"/>
      <c r="V18" s="1"/>
      <c r="W18" s="1"/>
      <c r="X18" s="1"/>
      <c r="Y18" s="25" t="s">
        <v>109</v>
      </c>
      <c r="Z18" s="25" t="s">
        <v>109</v>
      </c>
      <c r="AA18" s="25" t="s">
        <v>109</v>
      </c>
      <c r="AB18" s="25" t="s">
        <v>109</v>
      </c>
      <c r="AC18" s="202" t="s">
        <v>109</v>
      </c>
      <c r="AD18" s="25" t="s">
        <v>109</v>
      </c>
      <c r="AE18" s="25" t="s">
        <v>109</v>
      </c>
      <c r="AF18" s="25" t="s">
        <v>109</v>
      </c>
      <c r="AG18" s="25" t="s">
        <v>109</v>
      </c>
      <c r="AH18" s="32" t="s">
        <v>109</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31" t="s">
        <v>133</v>
      </c>
      <c r="AX18" s="231" t="str">
        <f t="shared" si="1"/>
        <v>---</v>
      </c>
      <c r="AY18" s="231" t="e">
        <f>VALUE(IF(AX18="---","",VLOOKUP(AX18,List167835678[],2,FALSE)))</f>
        <v>#VALUE!</v>
      </c>
      <c r="AZ18" s="231" t="str">
        <f t="shared" si="2"/>
        <v>---</v>
      </c>
      <c r="BA18" s="231" t="e">
        <f>VALUE(IF(AZ18="---","",VLOOKUP(AZ18,List167835678[],2,FALSE)))</f>
        <v>#VALUE!</v>
      </c>
      <c r="BB18" s="231" t="str">
        <f t="shared" si="3"/>
        <v>---</v>
      </c>
      <c r="BC18" s="231" t="str">
        <f t="shared" si="4"/>
        <v>---</v>
      </c>
      <c r="BD18" s="1"/>
      <c r="BE18" s="1"/>
      <c r="BF18" s="1"/>
      <c r="BG18" s="1"/>
      <c r="BH18" s="1"/>
      <c r="BI18" s="231" t="s">
        <v>133</v>
      </c>
      <c r="BJ18" s="231" t="str">
        <f>IF(H18="---","",IF(H18="","",(VLOOKUP(H18,List167835678[],2,FALSE))))</f>
        <v/>
      </c>
      <c r="BK18" s="231" t="str">
        <f>IF(I18="---","",IF(I18="","",(VLOOKUP(I18,List167835678[],2,FALSE))))</f>
        <v/>
      </c>
      <c r="BL18" s="231" t="str">
        <f>IF(J18="---","",IF(J18="","",(VLOOKUP(J18,List167835678[],2,FALSE))))</f>
        <v/>
      </c>
      <c r="BM18" s="231" t="str">
        <f>IF(K18="---","",IF(K18="","",(VLOOKUP(K18,List167835678[],2,FALSE))))</f>
        <v/>
      </c>
      <c r="BN18" s="231" t="str">
        <f>IF(L18="---","",IF(L18="","",(VLOOKUP(L18,List167835678[],2,FALSE))))</f>
        <v/>
      </c>
      <c r="BO18" s="231" t="str">
        <f>IF(M18="---","",IF(M18="","",(VLOOKUP(M18,List167835678[],2,FALSE))))</f>
        <v/>
      </c>
      <c r="BP18" s="231" t="str">
        <f>IF(N18="---","",IF(N18="","",(VLOOKUP(N18,List167835678[],2,FALSE))))</f>
        <v/>
      </c>
      <c r="BQ18" s="231" t="str">
        <f>IF(O18="---","",IF(O18="","",(VLOOKUP(O18,List167835678[],2,FALSE))))</f>
        <v/>
      </c>
      <c r="BR18" s="231" t="str">
        <f>IF(P18="---","",IF(P18="","",(VLOOKUP(P18,List167835678[],2,FALSE))))</f>
        <v/>
      </c>
      <c r="BS18" s="231" t="str">
        <f>IF(Q18="---","",IF(Q18="","",(VLOOKUP(Q18,List167835678[],2,FALSE))))</f>
        <v/>
      </c>
      <c r="BT18" s="231" t="str">
        <f>IF(R18="---","",IF(R18="","",(VLOOKUP(R18,List167835678[],2,FALSE))))</f>
        <v/>
      </c>
      <c r="BU18" s="252" t="s">
        <v>133</v>
      </c>
      <c r="BV18" s="231" t="str">
        <f>IF(Y18="---","",IF(Y18="","",VLOOKUP(Y18,List167835678[],2,FALSE)))</f>
        <v/>
      </c>
      <c r="BW18" s="231" t="str">
        <f>IF(Z18="---","",IF(Z18="","",VLOOKUP(Z18,List167835678[],2,FALSE)))</f>
        <v/>
      </c>
      <c r="BX18" s="231" t="str">
        <f>IF(AA18="---","",IF(AA18="","",VLOOKUP(AA18,List167835678[],2,FALSE)))</f>
        <v/>
      </c>
      <c r="BY18" s="231" t="str">
        <f>IF(AB18="---","",IF(AB18="","",VLOOKUP(AB18,List167835678[],2,FALSE)))</f>
        <v/>
      </c>
      <c r="BZ18" s="231" t="str">
        <f>IF(AC18="---","",IF(AC18="","",VLOOKUP(AC18,List167835678[],2,FALSE)))</f>
        <v/>
      </c>
      <c r="CA18" s="231" t="str">
        <f>IF(AD18="---","",IF(AD18="","",VLOOKUP(AD18,List167835678[],2,FALSE)))</f>
        <v/>
      </c>
      <c r="CB18" s="231" t="str">
        <f>IF(AE18="---","",IF(AE18="","",VLOOKUP(AE18,List167835678[],2,FALSE)))</f>
        <v/>
      </c>
      <c r="CC18" s="231" t="str">
        <f>IF(AF18="---","",IF(AF18="","",VLOOKUP(AF18,List167835678[],2,FALSE)))</f>
        <v/>
      </c>
      <c r="CD18" s="231" t="str">
        <f>IF(AG18="---","",IF(AG18="","",VLOOKUP(AG18,List167835678[],2,FALSE)))</f>
        <v/>
      </c>
      <c r="CE18" s="231" t="str">
        <f>IF(AH18="---","",IF(AH18="","",VLOOKUP(AH18,List167835678[],2,FALSE)))</f>
        <v/>
      </c>
      <c r="CF18" s="252" t="s">
        <v>133</v>
      </c>
      <c r="CG18" s="231" t="str">
        <f t="shared" si="7"/>
        <v>NA</v>
      </c>
      <c r="CH18" s="231" t="str">
        <f t="shared" si="5"/>
        <v>NA</v>
      </c>
      <c r="CI18" s="231" t="str">
        <f t="shared" si="5"/>
        <v>NA</v>
      </c>
      <c r="CJ18" s="231" t="str">
        <f t="shared" si="5"/>
        <v>NA</v>
      </c>
      <c r="CK18" s="231" t="str">
        <f t="shared" si="5"/>
        <v>NA</v>
      </c>
      <c r="CL18" s="231" t="str">
        <f t="shared" si="5"/>
        <v>NA</v>
      </c>
      <c r="CM18" s="231" t="str">
        <f t="shared" si="5"/>
        <v>NA</v>
      </c>
      <c r="CN18" s="231" t="str">
        <f t="shared" si="5"/>
        <v>NA</v>
      </c>
      <c r="CO18" s="231" t="str">
        <f t="shared" si="5"/>
        <v>NA</v>
      </c>
      <c r="CP18" s="231" t="str">
        <f t="shared" si="5"/>
        <v>NA</v>
      </c>
      <c r="CQ18" s="252" t="s">
        <v>133</v>
      </c>
      <c r="CR18" s="231" t="str">
        <f t="shared" si="8"/>
        <v>NA</v>
      </c>
      <c r="CS18" s="231" t="str">
        <f t="shared" si="6"/>
        <v>NA</v>
      </c>
      <c r="CT18" s="231" t="str">
        <f t="shared" si="6"/>
        <v>NA</v>
      </c>
      <c r="CU18" s="231" t="str">
        <f t="shared" si="6"/>
        <v>NA</v>
      </c>
      <c r="CV18" s="231" t="str">
        <f t="shared" si="6"/>
        <v>NA</v>
      </c>
      <c r="CW18" s="231" t="str">
        <f t="shared" si="6"/>
        <v>NA</v>
      </c>
      <c r="CX18" s="231" t="str">
        <f t="shared" si="6"/>
        <v>NA</v>
      </c>
      <c r="CY18" s="231" t="str">
        <f t="shared" si="6"/>
        <v>NA</v>
      </c>
      <c r="CZ18" s="231" t="str">
        <f t="shared" si="6"/>
        <v>NA</v>
      </c>
      <c r="DA18" s="231" t="str">
        <f t="shared" si="6"/>
        <v>NA</v>
      </c>
    </row>
    <row r="19" spans="2:105" s="8" customFormat="1" ht="13.9" customHeight="1" thickBot="1">
      <c r="B19" s="386"/>
      <c r="C19" s="400"/>
      <c r="D19" s="401"/>
      <c r="E19" s="218" t="s">
        <v>141</v>
      </c>
      <c r="F19" s="218"/>
      <c r="G19" s="219"/>
      <c r="H19" s="25" t="s">
        <v>109</v>
      </c>
      <c r="I19" s="25" t="s">
        <v>109</v>
      </c>
      <c r="J19" s="25" t="s">
        <v>109</v>
      </c>
      <c r="K19" s="25" t="s">
        <v>109</v>
      </c>
      <c r="L19" s="25" t="s">
        <v>109</v>
      </c>
      <c r="M19" s="25" t="s">
        <v>109</v>
      </c>
      <c r="N19" s="25" t="s">
        <v>109</v>
      </c>
      <c r="O19" s="25" t="s">
        <v>109</v>
      </c>
      <c r="P19" s="25" t="s">
        <v>109</v>
      </c>
      <c r="Q19" s="25" t="s">
        <v>109</v>
      </c>
      <c r="R19" s="202" t="s">
        <v>109</v>
      </c>
      <c r="S19" s="1"/>
      <c r="T19" s="1"/>
      <c r="U19" s="1"/>
      <c r="V19" s="1"/>
      <c r="W19" s="1"/>
      <c r="X19" s="1"/>
      <c r="Y19" s="25" t="s">
        <v>109</v>
      </c>
      <c r="Z19" s="25" t="s">
        <v>109</v>
      </c>
      <c r="AA19" s="25" t="s">
        <v>109</v>
      </c>
      <c r="AB19" s="25" t="s">
        <v>109</v>
      </c>
      <c r="AC19" s="202" t="s">
        <v>109</v>
      </c>
      <c r="AD19" s="25" t="s">
        <v>109</v>
      </c>
      <c r="AE19" s="25" t="s">
        <v>109</v>
      </c>
      <c r="AF19" s="25" t="s">
        <v>109</v>
      </c>
      <c r="AG19" s="25" t="s">
        <v>109</v>
      </c>
      <c r="AH19" s="32" t="s">
        <v>109</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31" t="s">
        <v>135</v>
      </c>
      <c r="AX19" s="231" t="str">
        <f t="shared" si="1"/>
        <v>---</v>
      </c>
      <c r="AY19" s="231" t="e">
        <f>VALUE(IF(AX19="---","",VLOOKUP(AX19,List167835678[],2,FALSE)))</f>
        <v>#VALUE!</v>
      </c>
      <c r="AZ19" s="231" t="str">
        <f t="shared" si="2"/>
        <v>---</v>
      </c>
      <c r="BA19" s="231" t="e">
        <f>VALUE(IF(AZ19="---","",VLOOKUP(AZ19,List167835678[],2,FALSE)))</f>
        <v>#VALUE!</v>
      </c>
      <c r="BB19" s="231" t="str">
        <f t="shared" si="3"/>
        <v>---</v>
      </c>
      <c r="BC19" s="231" t="str">
        <f t="shared" si="4"/>
        <v>---</v>
      </c>
      <c r="BD19" s="1"/>
      <c r="BE19" s="1"/>
      <c r="BF19" s="1"/>
      <c r="BG19" s="1"/>
      <c r="BH19" s="1"/>
      <c r="BI19" s="231" t="s">
        <v>135</v>
      </c>
      <c r="BJ19" s="231" t="str">
        <f>IF(H19="---","",IF(H19="","",(VLOOKUP(H19,List167835678[],2,FALSE))))</f>
        <v/>
      </c>
      <c r="BK19" s="231" t="str">
        <f>IF(I19="---","",IF(I19="","",(VLOOKUP(I19,List167835678[],2,FALSE))))</f>
        <v/>
      </c>
      <c r="BL19" s="231" t="str">
        <f>IF(J19="---","",IF(J19="","",(VLOOKUP(J19,List167835678[],2,FALSE))))</f>
        <v/>
      </c>
      <c r="BM19" s="231" t="str">
        <f>IF(K19="---","",IF(K19="","",(VLOOKUP(K19,List167835678[],2,FALSE))))</f>
        <v/>
      </c>
      <c r="BN19" s="231" t="str">
        <f>IF(L19="---","",IF(L19="","",(VLOOKUP(L19,List167835678[],2,FALSE))))</f>
        <v/>
      </c>
      <c r="BO19" s="231" t="str">
        <f>IF(M19="---","",IF(M19="","",(VLOOKUP(M19,List167835678[],2,FALSE))))</f>
        <v/>
      </c>
      <c r="BP19" s="231" t="str">
        <f>IF(N19="---","",IF(N19="","",(VLOOKUP(N19,List167835678[],2,FALSE))))</f>
        <v/>
      </c>
      <c r="BQ19" s="231" t="str">
        <f>IF(O19="---","",IF(O19="","",(VLOOKUP(O19,List167835678[],2,FALSE))))</f>
        <v/>
      </c>
      <c r="BR19" s="231" t="str">
        <f>IF(P19="---","",IF(P19="","",(VLOOKUP(P19,List167835678[],2,FALSE))))</f>
        <v/>
      </c>
      <c r="BS19" s="231" t="str">
        <f>IF(Q19="---","",IF(Q19="","",(VLOOKUP(Q19,List167835678[],2,FALSE))))</f>
        <v/>
      </c>
      <c r="BT19" s="231" t="str">
        <f>IF(R19="---","",IF(R19="","",(VLOOKUP(R19,List167835678[],2,FALSE))))</f>
        <v/>
      </c>
      <c r="BU19" s="252" t="s">
        <v>135</v>
      </c>
      <c r="BV19" s="231" t="str">
        <f>IF(Y19="---","",IF(Y19="","",VLOOKUP(Y19,List167835678[],2,FALSE)))</f>
        <v/>
      </c>
      <c r="BW19" s="231" t="str">
        <f>IF(Z19="---","",IF(Z19="","",VLOOKUP(Z19,List167835678[],2,FALSE)))</f>
        <v/>
      </c>
      <c r="BX19" s="231" t="str">
        <f>IF(AA19="---","",IF(AA19="","",VLOOKUP(AA19,List167835678[],2,FALSE)))</f>
        <v/>
      </c>
      <c r="BY19" s="231" t="str">
        <f>IF(AB19="---","",IF(AB19="","",VLOOKUP(AB19,List167835678[],2,FALSE)))</f>
        <v/>
      </c>
      <c r="BZ19" s="231" t="str">
        <f>IF(AC19="---","",IF(AC19="","",VLOOKUP(AC19,List167835678[],2,FALSE)))</f>
        <v/>
      </c>
      <c r="CA19" s="231" t="str">
        <f>IF(AD19="---","",IF(AD19="","",VLOOKUP(AD19,List167835678[],2,FALSE)))</f>
        <v/>
      </c>
      <c r="CB19" s="231" t="str">
        <f>IF(AE19="---","",IF(AE19="","",VLOOKUP(AE19,List167835678[],2,FALSE)))</f>
        <v/>
      </c>
      <c r="CC19" s="231" t="str">
        <f>IF(AF19="---","",IF(AF19="","",VLOOKUP(AF19,List167835678[],2,FALSE)))</f>
        <v/>
      </c>
      <c r="CD19" s="231" t="str">
        <f>IF(AG19="---","",IF(AG19="","",VLOOKUP(AG19,List167835678[],2,FALSE)))</f>
        <v/>
      </c>
      <c r="CE19" s="231" t="str">
        <f>IF(AH19="---","",IF(AH19="","",VLOOKUP(AH19,List167835678[],2,FALSE)))</f>
        <v/>
      </c>
      <c r="CF19" s="252" t="s">
        <v>135</v>
      </c>
      <c r="CG19" s="231" t="str">
        <f t="shared" si="7"/>
        <v>NA</v>
      </c>
      <c r="CH19" s="231" t="str">
        <f t="shared" si="5"/>
        <v>NA</v>
      </c>
      <c r="CI19" s="231" t="str">
        <f t="shared" si="5"/>
        <v>NA</v>
      </c>
      <c r="CJ19" s="231" t="str">
        <f t="shared" si="5"/>
        <v>NA</v>
      </c>
      <c r="CK19" s="231" t="str">
        <f t="shared" si="5"/>
        <v>NA</v>
      </c>
      <c r="CL19" s="231" t="str">
        <f t="shared" si="5"/>
        <v>NA</v>
      </c>
      <c r="CM19" s="231" t="str">
        <f t="shared" si="5"/>
        <v>NA</v>
      </c>
      <c r="CN19" s="231" t="str">
        <f t="shared" si="5"/>
        <v>NA</v>
      </c>
      <c r="CO19" s="231" t="str">
        <f t="shared" si="5"/>
        <v>NA</v>
      </c>
      <c r="CP19" s="231" t="str">
        <f t="shared" si="5"/>
        <v>NA</v>
      </c>
      <c r="CQ19" s="252" t="s">
        <v>135</v>
      </c>
      <c r="CR19" s="231" t="str">
        <f t="shared" si="8"/>
        <v>NA</v>
      </c>
      <c r="CS19" s="231" t="str">
        <f t="shared" ref="CR19:DA30" si="9">IF(AND(OR(CH19=1, CH19=1.1),BL19&gt;=BW19),"Achieved",IF(AND(OR(CH19=1, CH19=1.1),BL19&lt;BW19),"Not Achieved","NA"))</f>
        <v>NA</v>
      </c>
      <c r="CT19" s="231" t="str">
        <f t="shared" si="9"/>
        <v>NA</v>
      </c>
      <c r="CU19" s="231" t="str">
        <f t="shared" si="9"/>
        <v>NA</v>
      </c>
      <c r="CV19" s="231" t="str">
        <f t="shared" si="9"/>
        <v>NA</v>
      </c>
      <c r="CW19" s="231" t="str">
        <f t="shared" si="9"/>
        <v>NA</v>
      </c>
      <c r="CX19" s="231" t="str">
        <f t="shared" si="9"/>
        <v>NA</v>
      </c>
      <c r="CY19" s="231" t="str">
        <f t="shared" si="9"/>
        <v>NA</v>
      </c>
      <c r="CZ19" s="231" t="str">
        <f t="shared" si="9"/>
        <v>NA</v>
      </c>
      <c r="DA19" s="231" t="str">
        <f t="shared" si="9"/>
        <v>NA</v>
      </c>
    </row>
    <row r="20" spans="2:105" s="8" customFormat="1" ht="13.9" customHeight="1" thickBot="1">
      <c r="B20" s="386"/>
      <c r="C20" s="402"/>
      <c r="D20" s="403"/>
      <c r="E20" s="218" t="s">
        <v>143</v>
      </c>
      <c r="F20" s="218"/>
      <c r="G20" s="219"/>
      <c r="H20" s="25" t="s">
        <v>109</v>
      </c>
      <c r="I20" s="25" t="s">
        <v>109</v>
      </c>
      <c r="J20" s="25" t="s">
        <v>109</v>
      </c>
      <c r="K20" s="25" t="s">
        <v>109</v>
      </c>
      <c r="L20" s="25" t="s">
        <v>109</v>
      </c>
      <c r="M20" s="25" t="s">
        <v>109</v>
      </c>
      <c r="N20" s="25" t="s">
        <v>109</v>
      </c>
      <c r="O20" s="25" t="s">
        <v>109</v>
      </c>
      <c r="P20" s="25" t="s">
        <v>109</v>
      </c>
      <c r="Q20" s="25" t="s">
        <v>109</v>
      </c>
      <c r="R20" s="202" t="s">
        <v>109</v>
      </c>
      <c r="S20" s="1"/>
      <c r="T20" s="1"/>
      <c r="U20" s="1"/>
      <c r="V20" s="1"/>
      <c r="W20" s="1"/>
      <c r="X20" s="1"/>
      <c r="Y20" s="25" t="s">
        <v>109</v>
      </c>
      <c r="Z20" s="25" t="s">
        <v>109</v>
      </c>
      <c r="AA20" s="25" t="s">
        <v>109</v>
      </c>
      <c r="AB20" s="25" t="s">
        <v>109</v>
      </c>
      <c r="AC20" s="202" t="s">
        <v>109</v>
      </c>
      <c r="AD20" s="25" t="s">
        <v>109</v>
      </c>
      <c r="AE20" s="25" t="s">
        <v>109</v>
      </c>
      <c r="AF20" s="25" t="s">
        <v>109</v>
      </c>
      <c r="AG20" s="25" t="s">
        <v>109</v>
      </c>
      <c r="AH20" s="32" t="s">
        <v>109</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31" t="s">
        <v>137</v>
      </c>
      <c r="AX20" s="231" t="str">
        <f t="shared" si="1"/>
        <v>---</v>
      </c>
      <c r="AY20" s="231" t="e">
        <f>VALUE(IF(AX20="---","",VLOOKUP(AX20,List167835678[],2,FALSE)))</f>
        <v>#VALUE!</v>
      </c>
      <c r="AZ20" s="231" t="str">
        <f t="shared" si="2"/>
        <v>---</v>
      </c>
      <c r="BA20" s="231" t="e">
        <f>VALUE(IF(AZ20="---","",VLOOKUP(AZ20,List167835678[],2,FALSE)))</f>
        <v>#VALUE!</v>
      </c>
      <c r="BB20" s="231" t="str">
        <f t="shared" si="3"/>
        <v>---</v>
      </c>
      <c r="BC20" s="231" t="str">
        <f t="shared" si="4"/>
        <v>---</v>
      </c>
      <c r="BD20" s="1"/>
      <c r="BE20" s="1"/>
      <c r="BF20" s="1"/>
      <c r="BG20" s="1"/>
      <c r="BH20" s="1"/>
      <c r="BI20" s="231" t="s">
        <v>137</v>
      </c>
      <c r="BJ20" s="231" t="str">
        <f>IF(H20="---","",IF(H20="","",(VLOOKUP(H20,List167835678[],2,FALSE))))</f>
        <v/>
      </c>
      <c r="BK20" s="231" t="str">
        <f>IF(I20="---","",IF(I20="","",(VLOOKUP(I20,List167835678[],2,FALSE))))</f>
        <v/>
      </c>
      <c r="BL20" s="231" t="str">
        <f>IF(J20="---","",IF(J20="","",(VLOOKUP(J20,List167835678[],2,FALSE))))</f>
        <v/>
      </c>
      <c r="BM20" s="231" t="str">
        <f>IF(K20="---","",IF(K20="","",(VLOOKUP(K20,List167835678[],2,FALSE))))</f>
        <v/>
      </c>
      <c r="BN20" s="231" t="str">
        <f>IF(L20="---","",IF(L20="","",(VLOOKUP(L20,List167835678[],2,FALSE))))</f>
        <v/>
      </c>
      <c r="BO20" s="231" t="str">
        <f>IF(M20="---","",IF(M20="","",(VLOOKUP(M20,List167835678[],2,FALSE))))</f>
        <v/>
      </c>
      <c r="BP20" s="231" t="str">
        <f>IF(N20="---","",IF(N20="","",(VLOOKUP(N20,List167835678[],2,FALSE))))</f>
        <v/>
      </c>
      <c r="BQ20" s="231" t="str">
        <f>IF(O20="---","",IF(O20="","",(VLOOKUP(O20,List167835678[],2,FALSE))))</f>
        <v/>
      </c>
      <c r="BR20" s="231" t="str">
        <f>IF(P20="---","",IF(P20="","",(VLOOKUP(P20,List167835678[],2,FALSE))))</f>
        <v/>
      </c>
      <c r="BS20" s="231" t="str">
        <f>IF(Q20="---","",IF(Q20="","",(VLOOKUP(Q20,List167835678[],2,FALSE))))</f>
        <v/>
      </c>
      <c r="BT20" s="231" t="str">
        <f>IF(R20="---","",IF(R20="","",(VLOOKUP(R20,List167835678[],2,FALSE))))</f>
        <v/>
      </c>
      <c r="BU20" s="252" t="s">
        <v>137</v>
      </c>
      <c r="BV20" s="231" t="str">
        <f>IF(Y20="---","",IF(Y20="","",VLOOKUP(Y20,List167835678[],2,FALSE)))</f>
        <v/>
      </c>
      <c r="BW20" s="231" t="str">
        <f>IF(Z20="---","",IF(Z20="","",VLOOKUP(Z20,List167835678[],2,FALSE)))</f>
        <v/>
      </c>
      <c r="BX20" s="231" t="str">
        <f>IF(AA20="---","",IF(AA20="","",VLOOKUP(AA20,List167835678[],2,FALSE)))</f>
        <v/>
      </c>
      <c r="BY20" s="231" t="str">
        <f>IF(AB20="---","",IF(AB20="","",VLOOKUP(AB20,List167835678[],2,FALSE)))</f>
        <v/>
      </c>
      <c r="BZ20" s="231" t="str">
        <f>IF(AC20="---","",IF(AC20="","",VLOOKUP(AC20,List167835678[],2,FALSE)))</f>
        <v/>
      </c>
      <c r="CA20" s="231" t="str">
        <f>IF(AD20="---","",IF(AD20="","",VLOOKUP(AD20,List167835678[],2,FALSE)))</f>
        <v/>
      </c>
      <c r="CB20" s="231" t="str">
        <f>IF(AE20="---","",IF(AE20="","",VLOOKUP(AE20,List167835678[],2,FALSE)))</f>
        <v/>
      </c>
      <c r="CC20" s="231" t="str">
        <f>IF(AF20="---","",IF(AF20="","",VLOOKUP(AF20,List167835678[],2,FALSE)))</f>
        <v/>
      </c>
      <c r="CD20" s="231" t="str">
        <f>IF(AG20="---","",IF(AG20="","",VLOOKUP(AG20,List167835678[],2,FALSE)))</f>
        <v/>
      </c>
      <c r="CE20" s="231" t="str">
        <f>IF(AH20="---","",IF(AH20="","",VLOOKUP(AH20,List167835678[],2,FALSE)))</f>
        <v/>
      </c>
      <c r="CF20" s="252" t="s">
        <v>137</v>
      </c>
      <c r="CG20" s="231" t="str">
        <f t="shared" si="7"/>
        <v>NA</v>
      </c>
      <c r="CH20" s="231" t="str">
        <f t="shared" si="5"/>
        <v>NA</v>
      </c>
      <c r="CI20" s="231" t="str">
        <f t="shared" si="5"/>
        <v>NA</v>
      </c>
      <c r="CJ20" s="231" t="str">
        <f t="shared" si="5"/>
        <v>NA</v>
      </c>
      <c r="CK20" s="231" t="str">
        <f t="shared" si="5"/>
        <v>NA</v>
      </c>
      <c r="CL20" s="231" t="str">
        <f t="shared" si="5"/>
        <v>NA</v>
      </c>
      <c r="CM20" s="231" t="str">
        <f t="shared" si="5"/>
        <v>NA</v>
      </c>
      <c r="CN20" s="231" t="str">
        <f t="shared" si="5"/>
        <v>NA</v>
      </c>
      <c r="CO20" s="231" t="str">
        <f t="shared" si="5"/>
        <v>NA</v>
      </c>
      <c r="CP20" s="231" t="str">
        <f t="shared" si="5"/>
        <v>NA</v>
      </c>
      <c r="CQ20" s="252" t="s">
        <v>137</v>
      </c>
      <c r="CR20" s="231" t="str">
        <f t="shared" si="8"/>
        <v>NA</v>
      </c>
      <c r="CS20" s="231" t="str">
        <f t="shared" si="9"/>
        <v>NA</v>
      </c>
      <c r="CT20" s="231" t="str">
        <f t="shared" si="9"/>
        <v>NA</v>
      </c>
      <c r="CU20" s="231" t="str">
        <f t="shared" si="9"/>
        <v>NA</v>
      </c>
      <c r="CV20" s="231" t="str">
        <f t="shared" si="9"/>
        <v>NA</v>
      </c>
      <c r="CW20" s="231" t="str">
        <f t="shared" si="9"/>
        <v>NA</v>
      </c>
      <c r="CX20" s="231" t="str">
        <f t="shared" si="9"/>
        <v>NA</v>
      </c>
      <c r="CY20" s="231" t="str">
        <f t="shared" si="9"/>
        <v>NA</v>
      </c>
      <c r="CZ20" s="231" t="str">
        <f t="shared" si="9"/>
        <v>NA</v>
      </c>
      <c r="DA20" s="231" t="str">
        <f t="shared" si="9"/>
        <v>NA</v>
      </c>
    </row>
    <row r="21" spans="2:105" s="8" customFormat="1" ht="13.9" customHeight="1" thickBot="1">
      <c r="B21" s="386"/>
      <c r="C21" s="398" t="s">
        <v>145</v>
      </c>
      <c r="D21" s="399"/>
      <c r="E21" s="218" t="s">
        <v>146</v>
      </c>
      <c r="F21" s="218"/>
      <c r="G21" s="219"/>
      <c r="H21" s="25" t="s">
        <v>109</v>
      </c>
      <c r="I21" s="25" t="s">
        <v>109</v>
      </c>
      <c r="J21" s="25" t="s">
        <v>109</v>
      </c>
      <c r="K21" s="25" t="s">
        <v>109</v>
      </c>
      <c r="L21" s="25" t="s">
        <v>109</v>
      </c>
      <c r="M21" s="25" t="s">
        <v>109</v>
      </c>
      <c r="N21" s="25" t="s">
        <v>109</v>
      </c>
      <c r="O21" s="25" t="s">
        <v>109</v>
      </c>
      <c r="P21" s="25" t="s">
        <v>109</v>
      </c>
      <c r="Q21" s="25" t="s">
        <v>109</v>
      </c>
      <c r="R21" s="202" t="s">
        <v>109</v>
      </c>
      <c r="S21" s="1"/>
      <c r="T21" s="1"/>
      <c r="U21" s="1"/>
      <c r="V21" s="1"/>
      <c r="W21" s="1"/>
      <c r="X21" s="1"/>
      <c r="Y21" s="25" t="s">
        <v>109</v>
      </c>
      <c r="Z21" s="25" t="s">
        <v>109</v>
      </c>
      <c r="AA21" s="25" t="s">
        <v>109</v>
      </c>
      <c r="AB21" s="25" t="s">
        <v>109</v>
      </c>
      <c r="AC21" s="202" t="s">
        <v>109</v>
      </c>
      <c r="AD21" s="25" t="s">
        <v>109</v>
      </c>
      <c r="AE21" s="25" t="s">
        <v>109</v>
      </c>
      <c r="AF21" s="25" t="s">
        <v>109</v>
      </c>
      <c r="AG21" s="25" t="s">
        <v>109</v>
      </c>
      <c r="AH21" s="32" t="s">
        <v>109</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31" t="s">
        <v>140</v>
      </c>
      <c r="AX21" s="231" t="str">
        <f t="shared" si="1"/>
        <v>---</v>
      </c>
      <c r="AY21" s="231" t="e">
        <f>VALUE(IF(AX21="---","",VLOOKUP(AX21,List167835678[],2,FALSE)))</f>
        <v>#VALUE!</v>
      </c>
      <c r="AZ21" s="231" t="str">
        <f t="shared" si="2"/>
        <v>---</v>
      </c>
      <c r="BA21" s="231" t="e">
        <f>VALUE(IF(AZ21="---","",VLOOKUP(AZ21,List167835678[],2,FALSE)))</f>
        <v>#VALUE!</v>
      </c>
      <c r="BB21" s="231" t="str">
        <f t="shared" si="3"/>
        <v>---</v>
      </c>
      <c r="BC21" s="231" t="str">
        <f t="shared" si="4"/>
        <v>---</v>
      </c>
      <c r="BD21" s="1"/>
      <c r="BE21" s="1"/>
      <c r="BF21" s="1"/>
      <c r="BG21" s="1"/>
      <c r="BH21" s="1"/>
      <c r="BI21" s="231" t="s">
        <v>140</v>
      </c>
      <c r="BJ21" s="231" t="str">
        <f>IF(H21="---","",IF(H21="","",(VLOOKUP(H21,List167835678[],2,FALSE))))</f>
        <v/>
      </c>
      <c r="BK21" s="231" t="str">
        <f>IF(I21="---","",IF(I21="","",(VLOOKUP(I21,List167835678[],2,FALSE))))</f>
        <v/>
      </c>
      <c r="BL21" s="231" t="str">
        <f>IF(J21="---","",IF(J21="","",(VLOOKUP(J21,List167835678[],2,FALSE))))</f>
        <v/>
      </c>
      <c r="BM21" s="231" t="str">
        <f>IF(K21="---","",IF(K21="","",(VLOOKUP(K21,List167835678[],2,FALSE))))</f>
        <v/>
      </c>
      <c r="BN21" s="231" t="str">
        <f>IF(L21="---","",IF(L21="","",(VLOOKUP(L21,List167835678[],2,FALSE))))</f>
        <v/>
      </c>
      <c r="BO21" s="231" t="str">
        <f>IF(M21="---","",IF(M21="","",(VLOOKUP(M21,List167835678[],2,FALSE))))</f>
        <v/>
      </c>
      <c r="BP21" s="231" t="str">
        <f>IF(N21="---","",IF(N21="","",(VLOOKUP(N21,List167835678[],2,FALSE))))</f>
        <v/>
      </c>
      <c r="BQ21" s="231" t="str">
        <f>IF(O21="---","",IF(O21="","",(VLOOKUP(O21,List167835678[],2,FALSE))))</f>
        <v/>
      </c>
      <c r="BR21" s="231" t="str">
        <f>IF(P21="---","",IF(P21="","",(VLOOKUP(P21,List167835678[],2,FALSE))))</f>
        <v/>
      </c>
      <c r="BS21" s="231" t="str">
        <f>IF(Q21="---","",IF(Q21="","",(VLOOKUP(Q21,List167835678[],2,FALSE))))</f>
        <v/>
      </c>
      <c r="BT21" s="231" t="str">
        <f>IF(R21="---","",IF(R21="","",(VLOOKUP(R21,List167835678[],2,FALSE))))</f>
        <v/>
      </c>
      <c r="BU21" s="252" t="s">
        <v>140</v>
      </c>
      <c r="BV21" s="231" t="str">
        <f>IF(Y21="---","",IF(Y21="","",VLOOKUP(Y21,List167835678[],2,FALSE)))</f>
        <v/>
      </c>
      <c r="BW21" s="231" t="str">
        <f>IF(Z21="---","",IF(Z21="","",VLOOKUP(Z21,List167835678[],2,FALSE)))</f>
        <v/>
      </c>
      <c r="BX21" s="231" t="str">
        <f>IF(AA21="---","",IF(AA21="","",VLOOKUP(AA21,List167835678[],2,FALSE)))</f>
        <v/>
      </c>
      <c r="BY21" s="231" t="str">
        <f>IF(AB21="---","",IF(AB21="","",VLOOKUP(AB21,List167835678[],2,FALSE)))</f>
        <v/>
      </c>
      <c r="BZ21" s="231" t="str">
        <f>IF(AC21="---","",IF(AC21="","",VLOOKUP(AC21,List167835678[],2,FALSE)))</f>
        <v/>
      </c>
      <c r="CA21" s="231" t="str">
        <f>IF(AD21="---","",IF(AD21="","",VLOOKUP(AD21,List167835678[],2,FALSE)))</f>
        <v/>
      </c>
      <c r="CB21" s="231" t="str">
        <f>IF(AE21="---","",IF(AE21="","",VLOOKUP(AE21,List167835678[],2,FALSE)))</f>
        <v/>
      </c>
      <c r="CC21" s="231" t="str">
        <f>IF(AF21="---","",IF(AF21="","",VLOOKUP(AF21,List167835678[],2,FALSE)))</f>
        <v/>
      </c>
      <c r="CD21" s="231" t="str">
        <f>IF(AG21="---","",IF(AG21="","",VLOOKUP(AG21,List167835678[],2,FALSE)))</f>
        <v/>
      </c>
      <c r="CE21" s="231" t="str">
        <f>IF(AH21="---","",IF(AH21="","",VLOOKUP(AH21,List167835678[],2,FALSE)))</f>
        <v/>
      </c>
      <c r="CF21" s="252" t="s">
        <v>140</v>
      </c>
      <c r="CG21" s="231" t="str">
        <f t="shared" si="7"/>
        <v>NA</v>
      </c>
      <c r="CH21" s="231" t="str">
        <f t="shared" si="5"/>
        <v>NA</v>
      </c>
      <c r="CI21" s="231" t="str">
        <f t="shared" si="5"/>
        <v>NA</v>
      </c>
      <c r="CJ21" s="231" t="str">
        <f t="shared" si="5"/>
        <v>NA</v>
      </c>
      <c r="CK21" s="231" t="str">
        <f t="shared" si="5"/>
        <v>NA</v>
      </c>
      <c r="CL21" s="231" t="str">
        <f t="shared" si="5"/>
        <v>NA</v>
      </c>
      <c r="CM21" s="231" t="str">
        <f t="shared" si="5"/>
        <v>NA</v>
      </c>
      <c r="CN21" s="231" t="str">
        <f t="shared" si="5"/>
        <v>NA</v>
      </c>
      <c r="CO21" s="231" t="str">
        <f t="shared" si="5"/>
        <v>NA</v>
      </c>
      <c r="CP21" s="231" t="str">
        <f t="shared" si="5"/>
        <v>NA</v>
      </c>
      <c r="CQ21" s="252" t="s">
        <v>140</v>
      </c>
      <c r="CR21" s="231" t="str">
        <f t="shared" si="8"/>
        <v>NA</v>
      </c>
      <c r="CS21" s="231" t="str">
        <f t="shared" si="9"/>
        <v>NA</v>
      </c>
      <c r="CT21" s="231" t="str">
        <f t="shared" si="9"/>
        <v>NA</v>
      </c>
      <c r="CU21" s="231" t="str">
        <f t="shared" si="9"/>
        <v>NA</v>
      </c>
      <c r="CV21" s="231" t="str">
        <f t="shared" si="9"/>
        <v>NA</v>
      </c>
      <c r="CW21" s="231" t="str">
        <f t="shared" si="9"/>
        <v>NA</v>
      </c>
      <c r="CX21" s="231" t="str">
        <f t="shared" si="9"/>
        <v>NA</v>
      </c>
      <c r="CY21" s="231" t="str">
        <f t="shared" si="9"/>
        <v>NA</v>
      </c>
      <c r="CZ21" s="231" t="str">
        <f t="shared" si="9"/>
        <v>NA</v>
      </c>
      <c r="DA21" s="231" t="str">
        <f t="shared" si="9"/>
        <v>NA</v>
      </c>
    </row>
    <row r="22" spans="2:105" s="8" customFormat="1" ht="13.9" customHeight="1" thickBot="1">
      <c r="B22" s="386"/>
      <c r="C22" s="400"/>
      <c r="D22" s="401"/>
      <c r="E22" s="218" t="s">
        <v>148</v>
      </c>
      <c r="F22" s="218"/>
      <c r="G22" s="219"/>
      <c r="H22" s="25" t="s">
        <v>109</v>
      </c>
      <c r="I22" s="25" t="s">
        <v>109</v>
      </c>
      <c r="J22" s="25" t="s">
        <v>109</v>
      </c>
      <c r="K22" s="25" t="s">
        <v>109</v>
      </c>
      <c r="L22" s="25" t="s">
        <v>109</v>
      </c>
      <c r="M22" s="25" t="s">
        <v>109</v>
      </c>
      <c r="N22" s="25" t="s">
        <v>109</v>
      </c>
      <c r="O22" s="25" t="s">
        <v>109</v>
      </c>
      <c r="P22" s="25" t="s">
        <v>109</v>
      </c>
      <c r="Q22" s="25" t="s">
        <v>109</v>
      </c>
      <c r="R22" s="202" t="s">
        <v>109</v>
      </c>
      <c r="S22" s="1"/>
      <c r="T22" s="1"/>
      <c r="U22" s="1"/>
      <c r="V22" s="1"/>
      <c r="W22" s="1"/>
      <c r="X22" s="1"/>
      <c r="Y22" s="25" t="s">
        <v>109</v>
      </c>
      <c r="Z22" s="25" t="s">
        <v>109</v>
      </c>
      <c r="AA22" s="25" t="s">
        <v>109</v>
      </c>
      <c r="AB22" s="25" t="s">
        <v>109</v>
      </c>
      <c r="AC22" s="202" t="s">
        <v>109</v>
      </c>
      <c r="AD22" s="25" t="s">
        <v>109</v>
      </c>
      <c r="AE22" s="25" t="s">
        <v>109</v>
      </c>
      <c r="AF22" s="25" t="s">
        <v>109</v>
      </c>
      <c r="AG22" s="25" t="s">
        <v>109</v>
      </c>
      <c r="AH22" s="32" t="s">
        <v>109</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31" t="s">
        <v>142</v>
      </c>
      <c r="AX22" s="231" t="str">
        <f t="shared" si="1"/>
        <v>---</v>
      </c>
      <c r="AY22" s="231" t="e">
        <f>VALUE(IF(AX22="---","",VLOOKUP(AX22,List167835678[],2,FALSE)))</f>
        <v>#VALUE!</v>
      </c>
      <c r="AZ22" s="231" t="str">
        <f t="shared" si="2"/>
        <v>---</v>
      </c>
      <c r="BA22" s="231" t="e">
        <f>VALUE(IF(AZ22="---","",VLOOKUP(AZ22,List167835678[],2,FALSE)))</f>
        <v>#VALUE!</v>
      </c>
      <c r="BB22" s="231" t="str">
        <f t="shared" si="3"/>
        <v>---</v>
      </c>
      <c r="BC22" s="231" t="str">
        <f t="shared" si="4"/>
        <v>---</v>
      </c>
      <c r="BD22" s="1"/>
      <c r="BE22" s="1"/>
      <c r="BF22" s="1"/>
      <c r="BG22" s="1"/>
      <c r="BH22" s="1"/>
      <c r="BI22" s="231" t="s">
        <v>142</v>
      </c>
      <c r="BJ22" s="231" t="str">
        <f>IF(H22="---","",IF(H22="","",(VLOOKUP(H22,List167835678[],2,FALSE))))</f>
        <v/>
      </c>
      <c r="BK22" s="231" t="str">
        <f>IF(I22="---","",IF(I22="","",(VLOOKUP(I22,List167835678[],2,FALSE))))</f>
        <v/>
      </c>
      <c r="BL22" s="231" t="str">
        <f>IF(J22="---","",IF(J22="","",(VLOOKUP(J22,List167835678[],2,FALSE))))</f>
        <v/>
      </c>
      <c r="BM22" s="231" t="str">
        <f>IF(K22="---","",IF(K22="","",(VLOOKUP(K22,List167835678[],2,FALSE))))</f>
        <v/>
      </c>
      <c r="BN22" s="231" t="str">
        <f>IF(L22="---","",IF(L22="","",(VLOOKUP(L22,List167835678[],2,FALSE))))</f>
        <v/>
      </c>
      <c r="BO22" s="231" t="str">
        <f>IF(M22="---","",IF(M22="","",(VLOOKUP(M22,List167835678[],2,FALSE))))</f>
        <v/>
      </c>
      <c r="BP22" s="231" t="str">
        <f>IF(N22="---","",IF(N22="","",(VLOOKUP(N22,List167835678[],2,FALSE))))</f>
        <v/>
      </c>
      <c r="BQ22" s="231" t="str">
        <f>IF(O22="---","",IF(O22="","",(VLOOKUP(O22,List167835678[],2,FALSE))))</f>
        <v/>
      </c>
      <c r="BR22" s="231" t="str">
        <f>IF(P22="---","",IF(P22="","",(VLOOKUP(P22,List167835678[],2,FALSE))))</f>
        <v/>
      </c>
      <c r="BS22" s="231" t="str">
        <f>IF(Q22="---","",IF(Q22="","",(VLOOKUP(Q22,List167835678[],2,FALSE))))</f>
        <v/>
      </c>
      <c r="BT22" s="231" t="str">
        <f>IF(R22="---","",IF(R22="","",(VLOOKUP(R22,List167835678[],2,FALSE))))</f>
        <v/>
      </c>
      <c r="BU22" s="252" t="s">
        <v>142</v>
      </c>
      <c r="BV22" s="231" t="str">
        <f>IF(Y22="---","",IF(Y22="","",VLOOKUP(Y22,List167835678[],2,FALSE)))</f>
        <v/>
      </c>
      <c r="BW22" s="231" t="str">
        <f>IF(Z22="---","",IF(Z22="","",VLOOKUP(Z22,List167835678[],2,FALSE)))</f>
        <v/>
      </c>
      <c r="BX22" s="231" t="str">
        <f>IF(AA22="---","",IF(AA22="","",VLOOKUP(AA22,List167835678[],2,FALSE)))</f>
        <v/>
      </c>
      <c r="BY22" s="231" t="str">
        <f>IF(AB22="---","",IF(AB22="","",VLOOKUP(AB22,List167835678[],2,FALSE)))</f>
        <v/>
      </c>
      <c r="BZ22" s="231" t="str">
        <f>IF(AC22="---","",IF(AC22="","",VLOOKUP(AC22,List167835678[],2,FALSE)))</f>
        <v/>
      </c>
      <c r="CA22" s="231" t="str">
        <f>IF(AD22="---","",IF(AD22="","",VLOOKUP(AD22,List167835678[],2,FALSE)))</f>
        <v/>
      </c>
      <c r="CB22" s="231" t="str">
        <f>IF(AE22="---","",IF(AE22="","",VLOOKUP(AE22,List167835678[],2,FALSE)))</f>
        <v/>
      </c>
      <c r="CC22" s="231" t="str">
        <f>IF(AF22="---","",IF(AF22="","",VLOOKUP(AF22,List167835678[],2,FALSE)))</f>
        <v/>
      </c>
      <c r="CD22" s="231" t="str">
        <f>IF(AG22="---","",IF(AG22="","",VLOOKUP(AG22,List167835678[],2,FALSE)))</f>
        <v/>
      </c>
      <c r="CE22" s="231" t="str">
        <f>IF(AH22="---","",IF(AH22="","",VLOOKUP(AH22,List167835678[],2,FALSE)))</f>
        <v/>
      </c>
      <c r="CF22" s="252" t="s">
        <v>142</v>
      </c>
      <c r="CG22" s="231" t="str">
        <f t="shared" si="7"/>
        <v>NA</v>
      </c>
      <c r="CH22" s="231" t="str">
        <f t="shared" si="5"/>
        <v>NA</v>
      </c>
      <c r="CI22" s="231" t="str">
        <f t="shared" si="5"/>
        <v>NA</v>
      </c>
      <c r="CJ22" s="231" t="str">
        <f t="shared" si="5"/>
        <v>NA</v>
      </c>
      <c r="CK22" s="231" t="str">
        <f t="shared" si="5"/>
        <v>NA</v>
      </c>
      <c r="CL22" s="231" t="str">
        <f t="shared" si="5"/>
        <v>NA</v>
      </c>
      <c r="CM22" s="231" t="str">
        <f t="shared" si="5"/>
        <v>NA</v>
      </c>
      <c r="CN22" s="231" t="str">
        <f t="shared" si="5"/>
        <v>NA</v>
      </c>
      <c r="CO22" s="231" t="str">
        <f t="shared" si="5"/>
        <v>NA</v>
      </c>
      <c r="CP22" s="231" t="str">
        <f t="shared" si="5"/>
        <v>NA</v>
      </c>
      <c r="CQ22" s="252" t="s">
        <v>142</v>
      </c>
      <c r="CR22" s="231" t="str">
        <f t="shared" si="8"/>
        <v>NA</v>
      </c>
      <c r="CS22" s="231" t="str">
        <f t="shared" si="9"/>
        <v>NA</v>
      </c>
      <c r="CT22" s="231" t="str">
        <f t="shared" si="9"/>
        <v>NA</v>
      </c>
      <c r="CU22" s="231" t="str">
        <f t="shared" si="9"/>
        <v>NA</v>
      </c>
      <c r="CV22" s="231" t="str">
        <f t="shared" si="9"/>
        <v>NA</v>
      </c>
      <c r="CW22" s="231" t="str">
        <f t="shared" si="9"/>
        <v>NA</v>
      </c>
      <c r="CX22" s="231" t="str">
        <f t="shared" si="9"/>
        <v>NA</v>
      </c>
      <c r="CY22" s="231" t="str">
        <f t="shared" si="9"/>
        <v>NA</v>
      </c>
      <c r="CZ22" s="231" t="str">
        <f t="shared" si="9"/>
        <v>NA</v>
      </c>
      <c r="DA22" s="231" t="str">
        <f t="shared" si="9"/>
        <v>NA</v>
      </c>
    </row>
    <row r="23" spans="2:105" s="8" customFormat="1" ht="13.9" customHeight="1" thickBot="1">
      <c r="B23" s="387"/>
      <c r="C23" s="402"/>
      <c r="D23" s="403"/>
      <c r="E23" s="218" t="s">
        <v>150</v>
      </c>
      <c r="F23" s="218"/>
      <c r="G23" s="219"/>
      <c r="H23" s="25" t="s">
        <v>109</v>
      </c>
      <c r="I23" s="25" t="s">
        <v>109</v>
      </c>
      <c r="J23" s="25" t="s">
        <v>109</v>
      </c>
      <c r="K23" s="25" t="s">
        <v>109</v>
      </c>
      <c r="L23" s="25" t="s">
        <v>109</v>
      </c>
      <c r="M23" s="25" t="s">
        <v>109</v>
      </c>
      <c r="N23" s="25" t="s">
        <v>109</v>
      </c>
      <c r="O23" s="25" t="s">
        <v>109</v>
      </c>
      <c r="P23" s="25" t="s">
        <v>109</v>
      </c>
      <c r="Q23" s="25" t="s">
        <v>109</v>
      </c>
      <c r="R23" s="202" t="s">
        <v>109</v>
      </c>
      <c r="S23" s="1"/>
      <c r="T23" s="1"/>
      <c r="U23" s="1"/>
      <c r="V23" s="1"/>
      <c r="W23" s="1"/>
      <c r="X23" s="1"/>
      <c r="Y23" s="25" t="s">
        <v>109</v>
      </c>
      <c r="Z23" s="25" t="s">
        <v>109</v>
      </c>
      <c r="AA23" s="25" t="s">
        <v>109</v>
      </c>
      <c r="AB23" s="25" t="s">
        <v>109</v>
      </c>
      <c r="AC23" s="202" t="s">
        <v>109</v>
      </c>
      <c r="AD23" s="25" t="s">
        <v>109</v>
      </c>
      <c r="AE23" s="25" t="s">
        <v>109</v>
      </c>
      <c r="AF23" s="25" t="s">
        <v>109</v>
      </c>
      <c r="AG23" s="25" t="s">
        <v>109</v>
      </c>
      <c r="AH23" s="32" t="s">
        <v>109</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31" t="s">
        <v>144</v>
      </c>
      <c r="AX23" s="231" t="str">
        <f t="shared" si="1"/>
        <v>---</v>
      </c>
      <c r="AY23" s="231" t="e">
        <f>VALUE(IF(AX23="---","",VLOOKUP(AX23,List167835678[],2,FALSE)))</f>
        <v>#VALUE!</v>
      </c>
      <c r="AZ23" s="231" t="str">
        <f t="shared" si="2"/>
        <v>---</v>
      </c>
      <c r="BA23" s="231" t="e">
        <f>VALUE(IF(AZ23="---","",VLOOKUP(AZ23,List167835678[],2,FALSE)))</f>
        <v>#VALUE!</v>
      </c>
      <c r="BB23" s="231" t="str">
        <f t="shared" si="3"/>
        <v>---</v>
      </c>
      <c r="BC23" s="231" t="str">
        <f t="shared" si="4"/>
        <v>---</v>
      </c>
      <c r="BD23" s="1"/>
      <c r="BE23" s="1"/>
      <c r="BF23" s="1"/>
      <c r="BG23" s="1"/>
      <c r="BH23" s="1"/>
      <c r="BI23" s="231" t="s">
        <v>144</v>
      </c>
      <c r="BJ23" s="231" t="str">
        <f>IF(H23="---","",IF(H23="","",(VLOOKUP(H23,List167835678[],2,FALSE))))</f>
        <v/>
      </c>
      <c r="BK23" s="231" t="str">
        <f>IF(I23="---","",IF(I23="","",(VLOOKUP(I23,List167835678[],2,FALSE))))</f>
        <v/>
      </c>
      <c r="BL23" s="231" t="str">
        <f>IF(J23="---","",IF(J23="","",(VLOOKUP(J23,List167835678[],2,FALSE))))</f>
        <v/>
      </c>
      <c r="BM23" s="231" t="str">
        <f>IF(K23="---","",IF(K23="","",(VLOOKUP(K23,List167835678[],2,FALSE))))</f>
        <v/>
      </c>
      <c r="BN23" s="231" t="str">
        <f>IF(L23="---","",IF(L23="","",(VLOOKUP(L23,List167835678[],2,FALSE))))</f>
        <v/>
      </c>
      <c r="BO23" s="231" t="str">
        <f>IF(M23="---","",IF(M23="","",(VLOOKUP(M23,List167835678[],2,FALSE))))</f>
        <v/>
      </c>
      <c r="BP23" s="231" t="str">
        <f>IF(N23="---","",IF(N23="","",(VLOOKUP(N23,List167835678[],2,FALSE))))</f>
        <v/>
      </c>
      <c r="BQ23" s="231" t="str">
        <f>IF(O23="---","",IF(O23="","",(VLOOKUP(O23,List167835678[],2,FALSE))))</f>
        <v/>
      </c>
      <c r="BR23" s="231" t="str">
        <f>IF(P23="---","",IF(P23="","",(VLOOKUP(P23,List167835678[],2,FALSE))))</f>
        <v/>
      </c>
      <c r="BS23" s="231" t="str">
        <f>IF(Q23="---","",IF(Q23="","",(VLOOKUP(Q23,List167835678[],2,FALSE))))</f>
        <v/>
      </c>
      <c r="BT23" s="231" t="str">
        <f>IF(R23="---","",IF(R23="","",(VLOOKUP(R23,List167835678[],2,FALSE))))</f>
        <v/>
      </c>
      <c r="BU23" s="252" t="s">
        <v>144</v>
      </c>
      <c r="BV23" s="231" t="str">
        <f>IF(Y23="---","",IF(Y23="","",VLOOKUP(Y23,List167835678[],2,FALSE)))</f>
        <v/>
      </c>
      <c r="BW23" s="231" t="str">
        <f>IF(Z23="---","",IF(Z23="","",VLOOKUP(Z23,List167835678[],2,FALSE)))</f>
        <v/>
      </c>
      <c r="BX23" s="231" t="str">
        <f>IF(AA23="---","",IF(AA23="","",VLOOKUP(AA23,List167835678[],2,FALSE)))</f>
        <v/>
      </c>
      <c r="BY23" s="231" t="str">
        <f>IF(AB23="---","",IF(AB23="","",VLOOKUP(AB23,List167835678[],2,FALSE)))</f>
        <v/>
      </c>
      <c r="BZ23" s="231" t="str">
        <f>IF(AC23="---","",IF(AC23="","",VLOOKUP(AC23,List167835678[],2,FALSE)))</f>
        <v/>
      </c>
      <c r="CA23" s="231" t="str">
        <f>IF(AD23="---","",IF(AD23="","",VLOOKUP(AD23,List167835678[],2,FALSE)))</f>
        <v/>
      </c>
      <c r="CB23" s="231" t="str">
        <f>IF(AE23="---","",IF(AE23="","",VLOOKUP(AE23,List167835678[],2,FALSE)))</f>
        <v/>
      </c>
      <c r="CC23" s="231" t="str">
        <f>IF(AF23="---","",IF(AF23="","",VLOOKUP(AF23,List167835678[],2,FALSE)))</f>
        <v/>
      </c>
      <c r="CD23" s="231" t="str">
        <f>IF(AG23="---","",IF(AG23="","",VLOOKUP(AG23,List167835678[],2,FALSE)))</f>
        <v/>
      </c>
      <c r="CE23" s="231" t="str">
        <f>IF(AH23="---","",IF(AH23="","",VLOOKUP(AH23,List167835678[],2,FALSE)))</f>
        <v/>
      </c>
      <c r="CF23" s="252" t="s">
        <v>144</v>
      </c>
      <c r="CG23" s="231" t="str">
        <f t="shared" si="7"/>
        <v>NA</v>
      </c>
      <c r="CH23" s="231" t="str">
        <f t="shared" si="5"/>
        <v>NA</v>
      </c>
      <c r="CI23" s="231" t="str">
        <f t="shared" si="5"/>
        <v>NA</v>
      </c>
      <c r="CJ23" s="231" t="str">
        <f t="shared" si="5"/>
        <v>NA</v>
      </c>
      <c r="CK23" s="231" t="str">
        <f t="shared" si="5"/>
        <v>NA</v>
      </c>
      <c r="CL23" s="231" t="str">
        <f t="shared" si="5"/>
        <v>NA</v>
      </c>
      <c r="CM23" s="231" t="str">
        <f t="shared" si="5"/>
        <v>NA</v>
      </c>
      <c r="CN23" s="231" t="str">
        <f t="shared" si="5"/>
        <v>NA</v>
      </c>
      <c r="CO23" s="231" t="str">
        <f t="shared" si="5"/>
        <v>NA</v>
      </c>
      <c r="CP23" s="231" t="str">
        <f t="shared" si="5"/>
        <v>NA</v>
      </c>
      <c r="CQ23" s="252" t="s">
        <v>144</v>
      </c>
      <c r="CR23" s="231" t="str">
        <f t="shared" si="8"/>
        <v>NA</v>
      </c>
      <c r="CS23" s="231" t="str">
        <f t="shared" si="9"/>
        <v>NA</v>
      </c>
      <c r="CT23" s="231" t="str">
        <f t="shared" si="9"/>
        <v>NA</v>
      </c>
      <c r="CU23" s="231" t="str">
        <f t="shared" si="9"/>
        <v>NA</v>
      </c>
      <c r="CV23" s="231" t="str">
        <f t="shared" si="9"/>
        <v>NA</v>
      </c>
      <c r="CW23" s="231" t="str">
        <f t="shared" si="9"/>
        <v>NA</v>
      </c>
      <c r="CX23" s="231" t="str">
        <f t="shared" si="9"/>
        <v>NA</v>
      </c>
      <c r="CY23" s="231" t="str">
        <f t="shared" si="9"/>
        <v>NA</v>
      </c>
      <c r="CZ23" s="231" t="str">
        <f t="shared" si="9"/>
        <v>NA</v>
      </c>
      <c r="DA23" s="231" t="str">
        <f t="shared" si="9"/>
        <v>NA</v>
      </c>
    </row>
    <row r="24" spans="2:105" s="8" customFormat="1" ht="13.9" customHeight="1" thickBot="1">
      <c r="B24" s="385">
        <v>3</v>
      </c>
      <c r="C24" s="404" t="s">
        <v>152</v>
      </c>
      <c r="D24" s="405"/>
      <c r="E24" s="218" t="s">
        <v>153</v>
      </c>
      <c r="F24" s="218"/>
      <c r="G24" s="219"/>
      <c r="H24" s="25" t="s">
        <v>109</v>
      </c>
      <c r="I24" s="25" t="s">
        <v>109</v>
      </c>
      <c r="J24" s="25" t="s">
        <v>109</v>
      </c>
      <c r="K24" s="25" t="s">
        <v>109</v>
      </c>
      <c r="L24" s="25" t="s">
        <v>109</v>
      </c>
      <c r="M24" s="25" t="s">
        <v>109</v>
      </c>
      <c r="N24" s="25" t="s">
        <v>109</v>
      </c>
      <c r="O24" s="25" t="s">
        <v>109</v>
      </c>
      <c r="P24" s="25" t="s">
        <v>109</v>
      </c>
      <c r="Q24" s="25" t="s">
        <v>109</v>
      </c>
      <c r="R24" s="202" t="s">
        <v>109</v>
      </c>
      <c r="S24" s="1"/>
      <c r="T24" s="1"/>
      <c r="U24" s="1"/>
      <c r="V24" s="1"/>
      <c r="W24" s="1"/>
      <c r="X24" s="1"/>
      <c r="Y24" s="25" t="s">
        <v>109</v>
      </c>
      <c r="Z24" s="25" t="s">
        <v>109</v>
      </c>
      <c r="AA24" s="25" t="s">
        <v>109</v>
      </c>
      <c r="AB24" s="25" t="s">
        <v>109</v>
      </c>
      <c r="AC24" s="202" t="s">
        <v>109</v>
      </c>
      <c r="AD24" s="25" t="s">
        <v>109</v>
      </c>
      <c r="AE24" s="25" t="s">
        <v>109</v>
      </c>
      <c r="AF24" s="25" t="s">
        <v>109</v>
      </c>
      <c r="AG24" s="25" t="s">
        <v>109</v>
      </c>
      <c r="AH24" s="32" t="s">
        <v>109</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32" t="s">
        <v>154</v>
      </c>
      <c r="AX24" s="232" t="str">
        <f t="shared" si="1"/>
        <v>---</v>
      </c>
      <c r="AY24" s="232" t="e">
        <f>VALUE(IF(AX24="---","",VLOOKUP(AX24,List167835678[],2,FALSE)))</f>
        <v>#VALUE!</v>
      </c>
      <c r="AZ24" s="232" t="str">
        <f t="shared" si="2"/>
        <v>---</v>
      </c>
      <c r="BA24" s="232" t="e">
        <f>VALUE(IF(AZ24="---","",VLOOKUP(AZ24,List167835678[],2,FALSE)))</f>
        <v>#VALUE!</v>
      </c>
      <c r="BB24" s="232" t="str">
        <f t="shared" si="3"/>
        <v>---</v>
      </c>
      <c r="BC24" s="232" t="str">
        <f t="shared" si="4"/>
        <v>---</v>
      </c>
      <c r="BD24" s="1"/>
      <c r="BE24" s="1"/>
      <c r="BF24" s="1"/>
      <c r="BG24" s="1"/>
      <c r="BH24" s="1"/>
      <c r="BI24" s="232" t="s">
        <v>154</v>
      </c>
      <c r="BJ24" s="232" t="str">
        <f>IF(H24="---","",IF(H24="","",(VLOOKUP(H24,List167835678[],2,FALSE))))</f>
        <v/>
      </c>
      <c r="BK24" s="232" t="str">
        <f>IF(I24="---","",IF(I24="","",(VLOOKUP(I24,List167835678[],2,FALSE))))</f>
        <v/>
      </c>
      <c r="BL24" s="232" t="str">
        <f>IF(J24="---","",IF(J24="","",(VLOOKUP(J24,List167835678[],2,FALSE))))</f>
        <v/>
      </c>
      <c r="BM24" s="232" t="str">
        <f>IF(K24="---","",IF(K24="","",(VLOOKUP(K24,List167835678[],2,FALSE))))</f>
        <v/>
      </c>
      <c r="BN24" s="232" t="str">
        <f>IF(L24="---","",IF(L24="","",(VLOOKUP(L24,List167835678[],2,FALSE))))</f>
        <v/>
      </c>
      <c r="BO24" s="232" t="str">
        <f>IF(M24="---","",IF(M24="","",(VLOOKUP(M24,List167835678[],2,FALSE))))</f>
        <v/>
      </c>
      <c r="BP24" s="232" t="str">
        <f>IF(N24="---","",IF(N24="","",(VLOOKUP(N24,List167835678[],2,FALSE))))</f>
        <v/>
      </c>
      <c r="BQ24" s="232" t="str">
        <f>IF(O24="---","",IF(O24="","",(VLOOKUP(O24,List167835678[],2,FALSE))))</f>
        <v/>
      </c>
      <c r="BR24" s="232" t="str">
        <f>IF(P24="---","",IF(P24="","",(VLOOKUP(P24,List167835678[],2,FALSE))))</f>
        <v/>
      </c>
      <c r="BS24" s="232" t="str">
        <f>IF(Q24="---","",IF(Q24="","",(VLOOKUP(Q24,List167835678[],2,FALSE))))</f>
        <v/>
      </c>
      <c r="BT24" s="232" t="str">
        <f>IF(R24="---","",IF(R24="","",(VLOOKUP(R24,List167835678[],2,FALSE))))</f>
        <v/>
      </c>
      <c r="BU24" s="252" t="s">
        <v>154</v>
      </c>
      <c r="BV24" s="232" t="str">
        <f>IF(Y24="---","",IF(Y24="","",VLOOKUP(Y24,List167835678[],2,FALSE)))</f>
        <v/>
      </c>
      <c r="BW24" s="232" t="str">
        <f>IF(Z24="---","",IF(Z24="","",VLOOKUP(Z24,List167835678[],2,FALSE)))</f>
        <v/>
      </c>
      <c r="BX24" s="232" t="str">
        <f>IF(AA24="---","",IF(AA24="","",VLOOKUP(AA24,List167835678[],2,FALSE)))</f>
        <v/>
      </c>
      <c r="BY24" s="232" t="str">
        <f>IF(AB24="---","",IF(AB24="","",VLOOKUP(AB24,List167835678[],2,FALSE)))</f>
        <v/>
      </c>
      <c r="BZ24" s="232" t="str">
        <f>IF(AC24="---","",IF(AC24="","",VLOOKUP(AC24,List167835678[],2,FALSE)))</f>
        <v/>
      </c>
      <c r="CA24" s="232" t="str">
        <f>IF(AD24="---","",IF(AD24="","",VLOOKUP(AD24,List167835678[],2,FALSE)))</f>
        <v/>
      </c>
      <c r="CB24" s="232" t="str">
        <f>IF(AE24="---","",IF(AE24="","",VLOOKUP(AE24,List167835678[],2,FALSE)))</f>
        <v/>
      </c>
      <c r="CC24" s="232" t="str">
        <f>IF(AF24="---","",IF(AF24="","",VLOOKUP(AF24,List167835678[],2,FALSE)))</f>
        <v/>
      </c>
      <c r="CD24" s="232" t="str">
        <f>IF(AG24="---","",IF(AG24="","",VLOOKUP(AG24,List167835678[],2,FALSE)))</f>
        <v/>
      </c>
      <c r="CE24" s="232" t="str">
        <f>IF(AH24="---","",IF(AH24="","",VLOOKUP(AH24,List167835678[],2,FALSE)))</f>
        <v/>
      </c>
      <c r="CF24" s="252" t="s">
        <v>154</v>
      </c>
      <c r="CG24" s="232" t="str">
        <f t="shared" si="7"/>
        <v>NA</v>
      </c>
      <c r="CH24" s="232" t="str">
        <f t="shared" si="5"/>
        <v>NA</v>
      </c>
      <c r="CI24" s="232" t="str">
        <f t="shared" si="5"/>
        <v>NA</v>
      </c>
      <c r="CJ24" s="232" t="str">
        <f t="shared" si="5"/>
        <v>NA</v>
      </c>
      <c r="CK24" s="232" t="str">
        <f t="shared" si="5"/>
        <v>NA</v>
      </c>
      <c r="CL24" s="232" t="str">
        <f t="shared" si="5"/>
        <v>NA</v>
      </c>
      <c r="CM24" s="232" t="str">
        <f t="shared" si="5"/>
        <v>NA</v>
      </c>
      <c r="CN24" s="232" t="str">
        <f t="shared" si="5"/>
        <v>NA</v>
      </c>
      <c r="CO24" s="232" t="str">
        <f t="shared" si="5"/>
        <v>NA</v>
      </c>
      <c r="CP24" s="232" t="str">
        <f t="shared" si="5"/>
        <v>NA</v>
      </c>
      <c r="CQ24" s="252" t="s">
        <v>154</v>
      </c>
      <c r="CR24" s="232" t="str">
        <f t="shared" si="8"/>
        <v>NA</v>
      </c>
      <c r="CS24" s="232" t="str">
        <f t="shared" si="9"/>
        <v>NA</v>
      </c>
      <c r="CT24" s="232" t="str">
        <f t="shared" si="9"/>
        <v>NA</v>
      </c>
      <c r="CU24" s="232" t="str">
        <f t="shared" si="9"/>
        <v>NA</v>
      </c>
      <c r="CV24" s="232" t="str">
        <f t="shared" si="9"/>
        <v>NA</v>
      </c>
      <c r="CW24" s="232" t="str">
        <f t="shared" si="9"/>
        <v>NA</v>
      </c>
      <c r="CX24" s="232" t="str">
        <f t="shared" si="9"/>
        <v>NA</v>
      </c>
      <c r="CY24" s="232" t="str">
        <f t="shared" si="9"/>
        <v>NA</v>
      </c>
      <c r="CZ24" s="232" t="str">
        <f t="shared" si="9"/>
        <v>NA</v>
      </c>
      <c r="DA24" s="232" t="str">
        <f t="shared" si="9"/>
        <v>NA</v>
      </c>
    </row>
    <row r="25" spans="2:105" s="8" customFormat="1" ht="13.9" customHeight="1" thickBot="1">
      <c r="B25" s="386"/>
      <c r="C25" s="406"/>
      <c r="D25" s="407"/>
      <c r="E25" s="218" t="s">
        <v>155</v>
      </c>
      <c r="F25" s="218"/>
      <c r="G25" s="219"/>
      <c r="H25" s="25" t="s">
        <v>109</v>
      </c>
      <c r="I25" s="25" t="s">
        <v>109</v>
      </c>
      <c r="J25" s="25" t="s">
        <v>109</v>
      </c>
      <c r="K25" s="25" t="s">
        <v>109</v>
      </c>
      <c r="L25" s="25" t="s">
        <v>109</v>
      </c>
      <c r="M25" s="25" t="s">
        <v>109</v>
      </c>
      <c r="N25" s="25" t="s">
        <v>109</v>
      </c>
      <c r="O25" s="25" t="s">
        <v>109</v>
      </c>
      <c r="P25" s="25" t="s">
        <v>109</v>
      </c>
      <c r="Q25" s="25" t="s">
        <v>109</v>
      </c>
      <c r="R25" s="202" t="s">
        <v>109</v>
      </c>
      <c r="S25" s="1"/>
      <c r="T25" s="1"/>
      <c r="U25" s="1"/>
      <c r="V25" s="1"/>
      <c r="W25" s="1"/>
      <c r="X25" s="1"/>
      <c r="Y25" s="25" t="s">
        <v>109</v>
      </c>
      <c r="Z25" s="25" t="s">
        <v>109</v>
      </c>
      <c r="AA25" s="25" t="s">
        <v>109</v>
      </c>
      <c r="AB25" s="25" t="s">
        <v>109</v>
      </c>
      <c r="AC25" s="202" t="s">
        <v>109</v>
      </c>
      <c r="AD25" s="25" t="s">
        <v>109</v>
      </c>
      <c r="AE25" s="25" t="s">
        <v>109</v>
      </c>
      <c r="AF25" s="25" t="s">
        <v>109</v>
      </c>
      <c r="AG25" s="25" t="s">
        <v>109</v>
      </c>
      <c r="AH25" s="32" t="s">
        <v>109</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32" t="s">
        <v>156</v>
      </c>
      <c r="AX25" s="232" t="str">
        <f t="shared" si="1"/>
        <v>---</v>
      </c>
      <c r="AY25" s="232" t="e">
        <f>VALUE(IF(AX25="---","",VLOOKUP(AX25,List167835678[],2,FALSE)))</f>
        <v>#VALUE!</v>
      </c>
      <c r="AZ25" s="232" t="str">
        <f t="shared" si="2"/>
        <v>---</v>
      </c>
      <c r="BA25" s="232" t="e">
        <f>VALUE(IF(AZ25="---","",VLOOKUP(AZ25,List167835678[],2,FALSE)))</f>
        <v>#VALUE!</v>
      </c>
      <c r="BB25" s="232" t="str">
        <f t="shared" si="3"/>
        <v>---</v>
      </c>
      <c r="BC25" s="232" t="str">
        <f t="shared" si="4"/>
        <v>---</v>
      </c>
      <c r="BD25" s="1"/>
      <c r="BE25" s="1"/>
      <c r="BF25" s="1"/>
      <c r="BG25" s="1"/>
      <c r="BH25" s="1"/>
      <c r="BI25" s="232" t="s">
        <v>156</v>
      </c>
      <c r="BJ25" s="232" t="str">
        <f>IF(H25="---","",IF(H25="","",(VLOOKUP(H25,List167835678[],2,FALSE))))</f>
        <v/>
      </c>
      <c r="BK25" s="232" t="str">
        <f>IF(I25="---","",IF(I25="","",(VLOOKUP(I25,List167835678[],2,FALSE))))</f>
        <v/>
      </c>
      <c r="BL25" s="232" t="str">
        <f>IF(J25="---","",IF(J25="","",(VLOOKUP(J25,List167835678[],2,FALSE))))</f>
        <v/>
      </c>
      <c r="BM25" s="232" t="str">
        <f>IF(K25="---","",IF(K25="","",(VLOOKUP(K25,List167835678[],2,FALSE))))</f>
        <v/>
      </c>
      <c r="BN25" s="232" t="str">
        <f>IF(L25="---","",IF(L25="","",(VLOOKUP(L25,List167835678[],2,FALSE))))</f>
        <v/>
      </c>
      <c r="BO25" s="232" t="str">
        <f>IF(M25="---","",IF(M25="","",(VLOOKUP(M25,List167835678[],2,FALSE))))</f>
        <v/>
      </c>
      <c r="BP25" s="232" t="str">
        <f>IF(N25="---","",IF(N25="","",(VLOOKUP(N25,List167835678[],2,FALSE))))</f>
        <v/>
      </c>
      <c r="BQ25" s="232" t="str">
        <f>IF(O25="---","",IF(O25="","",(VLOOKUP(O25,List167835678[],2,FALSE))))</f>
        <v/>
      </c>
      <c r="BR25" s="232" t="str">
        <f>IF(P25="---","",IF(P25="","",(VLOOKUP(P25,List167835678[],2,FALSE))))</f>
        <v/>
      </c>
      <c r="BS25" s="232" t="str">
        <f>IF(Q25="---","",IF(Q25="","",(VLOOKUP(Q25,List167835678[],2,FALSE))))</f>
        <v/>
      </c>
      <c r="BT25" s="232" t="str">
        <f>IF(R25="---","",IF(R25="","",(VLOOKUP(R25,List167835678[],2,FALSE))))</f>
        <v/>
      </c>
      <c r="BU25" s="252" t="s">
        <v>156</v>
      </c>
      <c r="BV25" s="232" t="str">
        <f>IF(Y25="---","",IF(Y25="","",VLOOKUP(Y25,List167835678[],2,FALSE)))</f>
        <v/>
      </c>
      <c r="BW25" s="232" t="str">
        <f>IF(Z25="---","",IF(Z25="","",VLOOKUP(Z25,List167835678[],2,FALSE)))</f>
        <v/>
      </c>
      <c r="BX25" s="232" t="str">
        <f>IF(AA25="---","",IF(AA25="","",VLOOKUP(AA25,List167835678[],2,FALSE)))</f>
        <v/>
      </c>
      <c r="BY25" s="232" t="str">
        <f>IF(AB25="---","",IF(AB25="","",VLOOKUP(AB25,List167835678[],2,FALSE)))</f>
        <v/>
      </c>
      <c r="BZ25" s="232" t="str">
        <f>IF(AC25="---","",IF(AC25="","",VLOOKUP(AC25,List167835678[],2,FALSE)))</f>
        <v/>
      </c>
      <c r="CA25" s="232" t="str">
        <f>IF(AD25="---","",IF(AD25="","",VLOOKUP(AD25,List167835678[],2,FALSE)))</f>
        <v/>
      </c>
      <c r="CB25" s="232" t="str">
        <f>IF(AE25="---","",IF(AE25="","",VLOOKUP(AE25,List167835678[],2,FALSE)))</f>
        <v/>
      </c>
      <c r="CC25" s="232" t="str">
        <f>IF(AF25="---","",IF(AF25="","",VLOOKUP(AF25,List167835678[],2,FALSE)))</f>
        <v/>
      </c>
      <c r="CD25" s="232" t="str">
        <f>IF(AG25="---","",IF(AG25="","",VLOOKUP(AG25,List167835678[],2,FALSE)))</f>
        <v/>
      </c>
      <c r="CE25" s="232" t="str">
        <f>IF(AH25="---","",IF(AH25="","",VLOOKUP(AH25,List167835678[],2,FALSE)))</f>
        <v/>
      </c>
      <c r="CF25" s="252" t="s">
        <v>156</v>
      </c>
      <c r="CG25" s="232" t="str">
        <f t="shared" si="7"/>
        <v>NA</v>
      </c>
      <c r="CH25" s="232" t="str">
        <f t="shared" si="5"/>
        <v>NA</v>
      </c>
      <c r="CI25" s="232" t="str">
        <f t="shared" si="5"/>
        <v>NA</v>
      </c>
      <c r="CJ25" s="232" t="str">
        <f t="shared" si="5"/>
        <v>NA</v>
      </c>
      <c r="CK25" s="232" t="str">
        <f t="shared" si="5"/>
        <v>NA</v>
      </c>
      <c r="CL25" s="232" t="str">
        <f t="shared" si="5"/>
        <v>NA</v>
      </c>
      <c r="CM25" s="232" t="str">
        <f t="shared" si="5"/>
        <v>NA</v>
      </c>
      <c r="CN25" s="232" t="str">
        <f t="shared" si="5"/>
        <v>NA</v>
      </c>
      <c r="CO25" s="232" t="str">
        <f t="shared" si="5"/>
        <v>NA</v>
      </c>
      <c r="CP25" s="232" t="str">
        <f t="shared" si="5"/>
        <v>NA</v>
      </c>
      <c r="CQ25" s="252" t="s">
        <v>156</v>
      </c>
      <c r="CR25" s="232" t="str">
        <f t="shared" si="8"/>
        <v>NA</v>
      </c>
      <c r="CS25" s="232" t="str">
        <f t="shared" si="9"/>
        <v>NA</v>
      </c>
      <c r="CT25" s="232" t="str">
        <f t="shared" si="9"/>
        <v>NA</v>
      </c>
      <c r="CU25" s="232" t="str">
        <f t="shared" si="9"/>
        <v>NA</v>
      </c>
      <c r="CV25" s="232" t="str">
        <f t="shared" si="9"/>
        <v>NA</v>
      </c>
      <c r="CW25" s="232" t="str">
        <f t="shared" si="9"/>
        <v>NA</v>
      </c>
      <c r="CX25" s="232" t="str">
        <f t="shared" si="9"/>
        <v>NA</v>
      </c>
      <c r="CY25" s="232" t="str">
        <f t="shared" si="9"/>
        <v>NA</v>
      </c>
      <c r="CZ25" s="232" t="str">
        <f t="shared" si="9"/>
        <v>NA</v>
      </c>
      <c r="DA25" s="232" t="str">
        <f t="shared" si="9"/>
        <v>NA</v>
      </c>
    </row>
    <row r="26" spans="2:105" s="8" customFormat="1" ht="13.9" customHeight="1" thickBot="1">
      <c r="B26" s="386"/>
      <c r="C26" s="408"/>
      <c r="D26" s="409"/>
      <c r="E26" s="218" t="s">
        <v>157</v>
      </c>
      <c r="F26" s="218"/>
      <c r="G26" s="219"/>
      <c r="H26" s="25" t="s">
        <v>109</v>
      </c>
      <c r="I26" s="25" t="s">
        <v>109</v>
      </c>
      <c r="J26" s="25" t="s">
        <v>109</v>
      </c>
      <c r="K26" s="25" t="s">
        <v>109</v>
      </c>
      <c r="L26" s="25" t="s">
        <v>109</v>
      </c>
      <c r="M26" s="25" t="s">
        <v>109</v>
      </c>
      <c r="N26" s="25" t="s">
        <v>109</v>
      </c>
      <c r="O26" s="25" t="s">
        <v>109</v>
      </c>
      <c r="P26" s="25" t="s">
        <v>109</v>
      </c>
      <c r="Q26" s="25" t="s">
        <v>109</v>
      </c>
      <c r="R26" s="202" t="s">
        <v>109</v>
      </c>
      <c r="S26" s="1"/>
      <c r="T26" s="1"/>
      <c r="U26" s="1"/>
      <c r="V26" s="1"/>
      <c r="W26" s="1"/>
      <c r="X26" s="1"/>
      <c r="Y26" s="25" t="s">
        <v>109</v>
      </c>
      <c r="Z26" s="25" t="s">
        <v>109</v>
      </c>
      <c r="AA26" s="25" t="s">
        <v>109</v>
      </c>
      <c r="AB26" s="25" t="s">
        <v>109</v>
      </c>
      <c r="AC26" s="202" t="s">
        <v>109</v>
      </c>
      <c r="AD26" s="25" t="s">
        <v>109</v>
      </c>
      <c r="AE26" s="25" t="s">
        <v>109</v>
      </c>
      <c r="AF26" s="25" t="s">
        <v>109</v>
      </c>
      <c r="AG26" s="25" t="s">
        <v>109</v>
      </c>
      <c r="AH26" s="32" t="s">
        <v>109</v>
      </c>
      <c r="AK26" s="27" t="str">
        <f t="shared" si="0"/>
        <v/>
      </c>
      <c r="AL26" s="27" t="str">
        <f t="shared" si="0"/>
        <v/>
      </c>
      <c r="AM26" s="27" t="str">
        <f t="shared" si="0"/>
        <v/>
      </c>
      <c r="AN26" s="27" t="str">
        <f t="shared" si="0"/>
        <v/>
      </c>
      <c r="AO26" s="27" t="str">
        <f t="shared" si="0"/>
        <v/>
      </c>
      <c r="AP26" s="27" t="str">
        <f t="shared" si="0"/>
        <v/>
      </c>
      <c r="AQ26" s="27" t="str">
        <f t="shared" si="0"/>
        <v/>
      </c>
      <c r="AR26" s="27" t="str">
        <f t="shared" si="0"/>
        <v/>
      </c>
      <c r="AS26" s="27" t="str">
        <f t="shared" si="0"/>
        <v/>
      </c>
      <c r="AT26" s="27" t="str">
        <f t="shared" si="0"/>
        <v/>
      </c>
      <c r="AU26" s="1"/>
      <c r="AV26" s="28"/>
      <c r="AW26" s="232" t="s">
        <v>158</v>
      </c>
      <c r="AX26" s="232" t="str">
        <f t="shared" si="1"/>
        <v>---</v>
      </c>
      <c r="AY26" s="232" t="e">
        <f>VALUE(IF(AX26="---","",VLOOKUP(AX26,List167835678[],2,FALSE)))</f>
        <v>#VALUE!</v>
      </c>
      <c r="AZ26" s="232" t="str">
        <f t="shared" si="2"/>
        <v>---</v>
      </c>
      <c r="BA26" s="232" t="e">
        <f>VALUE(IF(AZ26="---","",VLOOKUP(AZ26,List167835678[],2,FALSE)))</f>
        <v>#VALUE!</v>
      </c>
      <c r="BB26" s="232" t="str">
        <f t="shared" si="3"/>
        <v>---</v>
      </c>
      <c r="BC26" s="232" t="str">
        <f t="shared" si="4"/>
        <v>---</v>
      </c>
      <c r="BD26" s="1"/>
      <c r="BE26" s="1"/>
      <c r="BF26" s="1"/>
      <c r="BG26" s="1"/>
      <c r="BH26" s="1"/>
      <c r="BI26" s="232" t="s">
        <v>158</v>
      </c>
      <c r="BJ26" s="232" t="str">
        <f>IF(H26="---","",IF(H26="","",(VLOOKUP(H26,List167835678[],2,FALSE))))</f>
        <v/>
      </c>
      <c r="BK26" s="232" t="str">
        <f>IF(I26="---","",IF(I26="","",(VLOOKUP(I26,List167835678[],2,FALSE))))</f>
        <v/>
      </c>
      <c r="BL26" s="232" t="str">
        <f>IF(J26="---","",IF(J26="","",(VLOOKUP(J26,List167835678[],2,FALSE))))</f>
        <v/>
      </c>
      <c r="BM26" s="232" t="str">
        <f>IF(K26="---","",IF(K26="","",(VLOOKUP(K26,List167835678[],2,FALSE))))</f>
        <v/>
      </c>
      <c r="BN26" s="232" t="str">
        <f>IF(L26="---","",IF(L26="","",(VLOOKUP(L26,List167835678[],2,FALSE))))</f>
        <v/>
      </c>
      <c r="BO26" s="232" t="str">
        <f>IF(M26="---","",IF(M26="","",(VLOOKUP(M26,List167835678[],2,FALSE))))</f>
        <v/>
      </c>
      <c r="BP26" s="232" t="str">
        <f>IF(N26="---","",IF(N26="","",(VLOOKUP(N26,List167835678[],2,FALSE))))</f>
        <v/>
      </c>
      <c r="BQ26" s="232" t="str">
        <f>IF(O26="---","",IF(O26="","",(VLOOKUP(O26,List167835678[],2,FALSE))))</f>
        <v/>
      </c>
      <c r="BR26" s="232" t="str">
        <f>IF(P26="---","",IF(P26="","",(VLOOKUP(P26,List167835678[],2,FALSE))))</f>
        <v/>
      </c>
      <c r="BS26" s="232" t="str">
        <f>IF(Q26="---","",IF(Q26="","",(VLOOKUP(Q26,List167835678[],2,FALSE))))</f>
        <v/>
      </c>
      <c r="BT26" s="232" t="str">
        <f>IF(R26="---","",IF(R26="","",(VLOOKUP(R26,List167835678[],2,FALSE))))</f>
        <v/>
      </c>
      <c r="BU26" s="252" t="s">
        <v>158</v>
      </c>
      <c r="BV26" s="232" t="str">
        <f>IF(Y26="---","",IF(Y26="","",VLOOKUP(Y26,List167835678[],2,FALSE)))</f>
        <v/>
      </c>
      <c r="BW26" s="232" t="str">
        <f>IF(Z26="---","",IF(Z26="","",VLOOKUP(Z26,List167835678[],2,FALSE)))</f>
        <v/>
      </c>
      <c r="BX26" s="232" t="str">
        <f>IF(AA26="---","",IF(AA26="","",VLOOKUP(AA26,List167835678[],2,FALSE)))</f>
        <v/>
      </c>
      <c r="BY26" s="232" t="str">
        <f>IF(AB26="---","",IF(AB26="","",VLOOKUP(AB26,List167835678[],2,FALSE)))</f>
        <v/>
      </c>
      <c r="BZ26" s="232" t="str">
        <f>IF(AC26="---","",IF(AC26="","",VLOOKUP(AC26,List167835678[],2,FALSE)))</f>
        <v/>
      </c>
      <c r="CA26" s="232" t="str">
        <f>IF(AD26="---","",IF(AD26="","",VLOOKUP(AD26,List167835678[],2,FALSE)))</f>
        <v/>
      </c>
      <c r="CB26" s="232" t="str">
        <f>IF(AE26="---","",IF(AE26="","",VLOOKUP(AE26,List167835678[],2,FALSE)))</f>
        <v/>
      </c>
      <c r="CC26" s="232" t="str">
        <f>IF(AF26="---","",IF(AF26="","",VLOOKUP(AF26,List167835678[],2,FALSE)))</f>
        <v/>
      </c>
      <c r="CD26" s="232" t="str">
        <f>IF(AG26="---","",IF(AG26="","",VLOOKUP(AG26,List167835678[],2,FALSE)))</f>
        <v/>
      </c>
      <c r="CE26" s="232" t="str">
        <f>IF(AH26="---","",IF(AH26="","",VLOOKUP(AH26,List167835678[],2,FALSE)))</f>
        <v/>
      </c>
      <c r="CF26" s="252" t="s">
        <v>158</v>
      </c>
      <c r="CG26" s="232" t="str">
        <f t="shared" si="7"/>
        <v>NA</v>
      </c>
      <c r="CH26" s="232" t="str">
        <f t="shared" si="5"/>
        <v>NA</v>
      </c>
      <c r="CI26" s="232" t="str">
        <f t="shared" si="5"/>
        <v>NA</v>
      </c>
      <c r="CJ26" s="232" t="str">
        <f t="shared" si="5"/>
        <v>NA</v>
      </c>
      <c r="CK26" s="232" t="str">
        <f t="shared" si="5"/>
        <v>NA</v>
      </c>
      <c r="CL26" s="232" t="str">
        <f t="shared" si="5"/>
        <v>NA</v>
      </c>
      <c r="CM26" s="232" t="str">
        <f t="shared" si="5"/>
        <v>NA</v>
      </c>
      <c r="CN26" s="232" t="str">
        <f t="shared" si="5"/>
        <v>NA</v>
      </c>
      <c r="CO26" s="232" t="str">
        <f t="shared" si="5"/>
        <v>NA</v>
      </c>
      <c r="CP26" s="232" t="str">
        <f t="shared" si="5"/>
        <v>NA</v>
      </c>
      <c r="CQ26" s="252" t="s">
        <v>158</v>
      </c>
      <c r="CR26" s="232" t="str">
        <f t="shared" si="8"/>
        <v>NA</v>
      </c>
      <c r="CS26" s="232" t="str">
        <f t="shared" si="9"/>
        <v>NA</v>
      </c>
      <c r="CT26" s="232" t="str">
        <f t="shared" si="9"/>
        <v>NA</v>
      </c>
      <c r="CU26" s="232" t="str">
        <f t="shared" si="9"/>
        <v>NA</v>
      </c>
      <c r="CV26" s="232" t="str">
        <f t="shared" si="9"/>
        <v>NA</v>
      </c>
      <c r="CW26" s="232" t="str">
        <f t="shared" si="9"/>
        <v>NA</v>
      </c>
      <c r="CX26" s="232" t="str">
        <f t="shared" si="9"/>
        <v>NA</v>
      </c>
      <c r="CY26" s="232" t="str">
        <f t="shared" si="9"/>
        <v>NA</v>
      </c>
      <c r="CZ26" s="232" t="str">
        <f t="shared" si="9"/>
        <v>NA</v>
      </c>
      <c r="DA26" s="232" t="str">
        <f t="shared" si="9"/>
        <v>NA</v>
      </c>
    </row>
    <row r="27" spans="2:105" s="8" customFormat="1" ht="13.9" customHeight="1" thickBot="1">
      <c r="B27" s="386"/>
      <c r="C27" s="404" t="s">
        <v>159</v>
      </c>
      <c r="D27" s="405"/>
      <c r="E27" s="218" t="s">
        <v>231</v>
      </c>
      <c r="F27" s="218"/>
      <c r="G27" s="219"/>
      <c r="H27" s="25" t="s">
        <v>109</v>
      </c>
      <c r="I27" s="25" t="s">
        <v>109</v>
      </c>
      <c r="J27" s="25" t="s">
        <v>109</v>
      </c>
      <c r="K27" s="25" t="s">
        <v>109</v>
      </c>
      <c r="L27" s="25" t="s">
        <v>109</v>
      </c>
      <c r="M27" s="25" t="s">
        <v>109</v>
      </c>
      <c r="N27" s="25" t="s">
        <v>109</v>
      </c>
      <c r="O27" s="25" t="s">
        <v>109</v>
      </c>
      <c r="P27" s="25" t="s">
        <v>109</v>
      </c>
      <c r="Q27" s="25" t="s">
        <v>109</v>
      </c>
      <c r="R27" s="202" t="s">
        <v>109</v>
      </c>
      <c r="S27" s="1"/>
      <c r="T27" s="1"/>
      <c r="U27" s="1"/>
      <c r="V27" s="1"/>
      <c r="W27" s="1"/>
      <c r="X27" s="1"/>
      <c r="Y27" s="25" t="s">
        <v>109</v>
      </c>
      <c r="Z27" s="25" t="s">
        <v>109</v>
      </c>
      <c r="AA27" s="25" t="s">
        <v>109</v>
      </c>
      <c r="AB27" s="25" t="s">
        <v>109</v>
      </c>
      <c r="AC27" s="202" t="s">
        <v>109</v>
      </c>
      <c r="AD27" s="25" t="s">
        <v>109</v>
      </c>
      <c r="AE27" s="25" t="s">
        <v>109</v>
      </c>
      <c r="AF27" s="25" t="s">
        <v>109</v>
      </c>
      <c r="AG27" s="25" t="s">
        <v>109</v>
      </c>
      <c r="AH27" s="32" t="s">
        <v>109</v>
      </c>
      <c r="AK27" s="27" t="str">
        <f t="shared" si="0"/>
        <v/>
      </c>
      <c r="AL27" s="27" t="str">
        <f t="shared" si="0"/>
        <v/>
      </c>
      <c r="AM27" s="27" t="str">
        <f t="shared" si="0"/>
        <v/>
      </c>
      <c r="AN27" s="27" t="str">
        <f t="shared" si="0"/>
        <v/>
      </c>
      <c r="AO27" s="27" t="str">
        <f t="shared" si="0"/>
        <v/>
      </c>
      <c r="AP27" s="27" t="str">
        <f t="shared" si="0"/>
        <v/>
      </c>
      <c r="AQ27" s="27" t="str">
        <f t="shared" si="0"/>
        <v/>
      </c>
      <c r="AR27" s="27" t="str">
        <f t="shared" si="0"/>
        <v/>
      </c>
      <c r="AS27" s="27" t="str">
        <f t="shared" si="0"/>
        <v/>
      </c>
      <c r="AT27" s="27" t="str">
        <f t="shared" si="0"/>
        <v/>
      </c>
      <c r="AU27" s="1"/>
      <c r="AV27" s="28"/>
      <c r="AW27" s="232" t="s">
        <v>161</v>
      </c>
      <c r="AX27" s="232" t="str">
        <f t="shared" si="1"/>
        <v>---</v>
      </c>
      <c r="AY27" s="232" t="e">
        <f>VALUE(IF(AX27="---","",VLOOKUP(AX27,List167835678[],2,FALSE)))</f>
        <v>#VALUE!</v>
      </c>
      <c r="AZ27" s="232" t="str">
        <f t="shared" si="2"/>
        <v>---</v>
      </c>
      <c r="BA27" s="232" t="e">
        <f>VALUE(IF(AZ27="---","",VLOOKUP(AZ27,List167835678[],2,FALSE)))</f>
        <v>#VALUE!</v>
      </c>
      <c r="BB27" s="232" t="str">
        <f t="shared" si="3"/>
        <v>---</v>
      </c>
      <c r="BC27" s="232" t="str">
        <f t="shared" si="4"/>
        <v>---</v>
      </c>
      <c r="BD27" s="1"/>
      <c r="BE27" s="1"/>
      <c r="BF27" s="1"/>
      <c r="BG27" s="1"/>
      <c r="BH27" s="1"/>
      <c r="BI27" s="232" t="s">
        <v>161</v>
      </c>
      <c r="BJ27" s="232" t="str">
        <f>IF(H27="---","",IF(H27="","",(VLOOKUP(H27,List167835678[],2,FALSE))))</f>
        <v/>
      </c>
      <c r="BK27" s="232" t="str">
        <f>IF(I27="---","",IF(I27="","",(VLOOKUP(I27,List167835678[],2,FALSE))))</f>
        <v/>
      </c>
      <c r="BL27" s="232" t="str">
        <f>IF(J27="---","",IF(J27="","",(VLOOKUP(J27,List167835678[],2,FALSE))))</f>
        <v/>
      </c>
      <c r="BM27" s="232" t="str">
        <f>IF(K27="---","",IF(K27="","",(VLOOKUP(K27,List167835678[],2,FALSE))))</f>
        <v/>
      </c>
      <c r="BN27" s="232" t="str">
        <f>IF(L27="---","",IF(L27="","",(VLOOKUP(L27,List167835678[],2,FALSE))))</f>
        <v/>
      </c>
      <c r="BO27" s="232" t="str">
        <f>IF(M27="---","",IF(M27="","",(VLOOKUP(M27,List167835678[],2,FALSE))))</f>
        <v/>
      </c>
      <c r="BP27" s="232" t="str">
        <f>IF(N27="---","",IF(N27="","",(VLOOKUP(N27,List167835678[],2,FALSE))))</f>
        <v/>
      </c>
      <c r="BQ27" s="232" t="str">
        <f>IF(O27="---","",IF(O27="","",(VLOOKUP(O27,List167835678[],2,FALSE))))</f>
        <v/>
      </c>
      <c r="BR27" s="232" t="str">
        <f>IF(P27="---","",IF(P27="","",(VLOOKUP(P27,List167835678[],2,FALSE))))</f>
        <v/>
      </c>
      <c r="BS27" s="232" t="str">
        <f>IF(Q27="---","",IF(Q27="","",(VLOOKUP(Q27,List167835678[],2,FALSE))))</f>
        <v/>
      </c>
      <c r="BT27" s="232" t="str">
        <f>IF(R27="---","",IF(R27="","",(VLOOKUP(R27,List167835678[],2,FALSE))))</f>
        <v/>
      </c>
      <c r="BU27" s="252" t="s">
        <v>161</v>
      </c>
      <c r="BV27" s="232" t="str">
        <f>IF(Y27="---","",IF(Y27="","",VLOOKUP(Y27,List167835678[],2,FALSE)))</f>
        <v/>
      </c>
      <c r="BW27" s="232" t="str">
        <f>IF(Z27="---","",IF(Z27="","",VLOOKUP(Z27,List167835678[],2,FALSE)))</f>
        <v/>
      </c>
      <c r="BX27" s="232" t="str">
        <f>IF(AA27="---","",IF(AA27="","",VLOOKUP(AA27,List167835678[],2,FALSE)))</f>
        <v/>
      </c>
      <c r="BY27" s="232" t="str">
        <f>IF(AB27="---","",IF(AB27="","",VLOOKUP(AB27,List167835678[],2,FALSE)))</f>
        <v/>
      </c>
      <c r="BZ27" s="232" t="str">
        <f>IF(AC27="---","",IF(AC27="","",VLOOKUP(AC27,List167835678[],2,FALSE)))</f>
        <v/>
      </c>
      <c r="CA27" s="232" t="str">
        <f>IF(AD27="---","",IF(AD27="","",VLOOKUP(AD27,List167835678[],2,FALSE)))</f>
        <v/>
      </c>
      <c r="CB27" s="232" t="str">
        <f>IF(AE27="---","",IF(AE27="","",VLOOKUP(AE27,List167835678[],2,FALSE)))</f>
        <v/>
      </c>
      <c r="CC27" s="232" t="str">
        <f>IF(AF27="---","",IF(AF27="","",VLOOKUP(AF27,List167835678[],2,FALSE)))</f>
        <v/>
      </c>
      <c r="CD27" s="232" t="str">
        <f>IF(AG27="---","",IF(AG27="","",VLOOKUP(AG27,List167835678[],2,FALSE)))</f>
        <v/>
      </c>
      <c r="CE27" s="232" t="str">
        <f>IF(AH27="---","",IF(AH27="","",VLOOKUP(AH27,List167835678[],2,FALSE)))</f>
        <v/>
      </c>
      <c r="CF27" s="252" t="s">
        <v>161</v>
      </c>
      <c r="CG27" s="232" t="str">
        <f t="shared" si="7"/>
        <v>NA</v>
      </c>
      <c r="CH27" s="232" t="str">
        <f t="shared" si="5"/>
        <v>NA</v>
      </c>
      <c r="CI27" s="232" t="str">
        <f t="shared" si="5"/>
        <v>NA</v>
      </c>
      <c r="CJ27" s="232" t="str">
        <f t="shared" si="5"/>
        <v>NA</v>
      </c>
      <c r="CK27" s="232" t="str">
        <f t="shared" si="5"/>
        <v>NA</v>
      </c>
      <c r="CL27" s="232" t="str">
        <f t="shared" si="5"/>
        <v>NA</v>
      </c>
      <c r="CM27" s="232" t="str">
        <f t="shared" si="5"/>
        <v>NA</v>
      </c>
      <c r="CN27" s="232" t="str">
        <f t="shared" si="5"/>
        <v>NA</v>
      </c>
      <c r="CO27" s="232" t="str">
        <f t="shared" si="5"/>
        <v>NA</v>
      </c>
      <c r="CP27" s="232" t="str">
        <f t="shared" si="5"/>
        <v>NA</v>
      </c>
      <c r="CQ27" s="252" t="s">
        <v>161</v>
      </c>
      <c r="CR27" s="232" t="str">
        <f t="shared" si="8"/>
        <v>NA</v>
      </c>
      <c r="CS27" s="232" t="str">
        <f t="shared" si="9"/>
        <v>NA</v>
      </c>
      <c r="CT27" s="232" t="str">
        <f t="shared" si="9"/>
        <v>NA</v>
      </c>
      <c r="CU27" s="232" t="str">
        <f t="shared" si="9"/>
        <v>NA</v>
      </c>
      <c r="CV27" s="232" t="str">
        <f t="shared" si="9"/>
        <v>NA</v>
      </c>
      <c r="CW27" s="232" t="str">
        <f t="shared" si="9"/>
        <v>NA</v>
      </c>
      <c r="CX27" s="232" t="str">
        <f t="shared" si="9"/>
        <v>NA</v>
      </c>
      <c r="CY27" s="232" t="str">
        <f t="shared" si="9"/>
        <v>NA</v>
      </c>
      <c r="CZ27" s="232" t="str">
        <f t="shared" si="9"/>
        <v>NA</v>
      </c>
      <c r="DA27" s="232" t="str">
        <f t="shared" si="9"/>
        <v>NA</v>
      </c>
    </row>
    <row r="28" spans="2:105" s="8" customFormat="1" ht="13.9" customHeight="1" thickBot="1">
      <c r="B28" s="386"/>
      <c r="C28" s="406"/>
      <c r="D28" s="407"/>
      <c r="E28" s="218" t="s">
        <v>232</v>
      </c>
      <c r="F28" s="218"/>
      <c r="G28" s="219"/>
      <c r="H28" s="25" t="s">
        <v>109</v>
      </c>
      <c r="I28" s="25" t="s">
        <v>109</v>
      </c>
      <c r="J28" s="25" t="s">
        <v>109</v>
      </c>
      <c r="K28" s="25" t="s">
        <v>109</v>
      </c>
      <c r="L28" s="25" t="s">
        <v>109</v>
      </c>
      <c r="M28" s="25" t="s">
        <v>109</v>
      </c>
      <c r="N28" s="25" t="s">
        <v>109</v>
      </c>
      <c r="O28" s="25" t="s">
        <v>109</v>
      </c>
      <c r="P28" s="25" t="s">
        <v>109</v>
      </c>
      <c r="Q28" s="25" t="s">
        <v>109</v>
      </c>
      <c r="R28" s="202" t="s">
        <v>109</v>
      </c>
      <c r="S28" s="1"/>
      <c r="T28" s="1"/>
      <c r="U28" s="1"/>
      <c r="V28" s="1"/>
      <c r="W28" s="1"/>
      <c r="X28" s="1"/>
      <c r="Y28" s="25" t="s">
        <v>109</v>
      </c>
      <c r="Z28" s="25" t="s">
        <v>109</v>
      </c>
      <c r="AA28" s="25" t="s">
        <v>109</v>
      </c>
      <c r="AB28" s="25" t="s">
        <v>109</v>
      </c>
      <c r="AC28" s="202" t="s">
        <v>109</v>
      </c>
      <c r="AD28" s="25" t="s">
        <v>109</v>
      </c>
      <c r="AE28" s="25" t="s">
        <v>109</v>
      </c>
      <c r="AF28" s="25" t="s">
        <v>109</v>
      </c>
      <c r="AG28" s="25" t="s">
        <v>109</v>
      </c>
      <c r="AH28" s="32" t="s">
        <v>109</v>
      </c>
      <c r="AK28" s="27" t="str">
        <f t="shared" si="0"/>
        <v/>
      </c>
      <c r="AL28" s="27" t="str">
        <f t="shared" si="0"/>
        <v/>
      </c>
      <c r="AM28" s="27" t="str">
        <f t="shared" si="0"/>
        <v/>
      </c>
      <c r="AN28" s="27" t="str">
        <f t="shared" si="0"/>
        <v/>
      </c>
      <c r="AO28" s="27" t="str">
        <f t="shared" si="0"/>
        <v/>
      </c>
      <c r="AP28" s="27" t="str">
        <f t="shared" ref="AP28:AT30" si="10">IFERROR(IF(N28="---","",IF(AD28="---","No Target Set",IF(CA28=BP28,"On Target",IF(CA28&gt;BP28,"Behind",IF(CA28&lt;BP28,"On Target"))))),"")</f>
        <v/>
      </c>
      <c r="AQ28" s="27" t="str">
        <f t="shared" si="10"/>
        <v/>
      </c>
      <c r="AR28" s="27" t="str">
        <f t="shared" si="10"/>
        <v/>
      </c>
      <c r="AS28" s="27" t="str">
        <f t="shared" si="10"/>
        <v/>
      </c>
      <c r="AT28" s="27" t="str">
        <f t="shared" si="10"/>
        <v/>
      </c>
      <c r="AU28" s="1"/>
      <c r="AV28" s="28"/>
      <c r="AW28" s="232" t="s">
        <v>163</v>
      </c>
      <c r="AX28" s="232" t="str">
        <f t="shared" si="1"/>
        <v>---</v>
      </c>
      <c r="AY28" s="232" t="e">
        <f>VALUE(IF(AX28="---","",VLOOKUP(AX28,List167835678[],2,FALSE)))</f>
        <v>#VALUE!</v>
      </c>
      <c r="AZ28" s="232" t="str">
        <f t="shared" si="2"/>
        <v>---</v>
      </c>
      <c r="BA28" s="232" t="e">
        <f>VALUE(IF(AZ28="---","",VLOOKUP(AZ28,List167835678[],2,FALSE)))</f>
        <v>#VALUE!</v>
      </c>
      <c r="BB28" s="232" t="str">
        <f t="shared" si="3"/>
        <v>---</v>
      </c>
      <c r="BC28" s="232" t="str">
        <f t="shared" si="4"/>
        <v>---</v>
      </c>
      <c r="BD28" s="1"/>
      <c r="BE28" s="1"/>
      <c r="BF28" s="1"/>
      <c r="BG28" s="1"/>
      <c r="BH28" s="1"/>
      <c r="BI28" s="232" t="s">
        <v>163</v>
      </c>
      <c r="BJ28" s="232" t="str">
        <f>IF(H28="---","",IF(H28="","",(VLOOKUP(H28,List167835678[],2,FALSE))))</f>
        <v/>
      </c>
      <c r="BK28" s="232" t="str">
        <f>IF(I28="---","",IF(I28="","",(VLOOKUP(I28,List167835678[],2,FALSE))))</f>
        <v/>
      </c>
      <c r="BL28" s="232" t="str">
        <f>IF(J28="---","",IF(J28="","",(VLOOKUP(J28,List167835678[],2,FALSE))))</f>
        <v/>
      </c>
      <c r="BM28" s="232" t="str">
        <f>IF(K28="---","",IF(K28="","",(VLOOKUP(K28,List167835678[],2,FALSE))))</f>
        <v/>
      </c>
      <c r="BN28" s="232" t="str">
        <f>IF(L28="---","",IF(L28="","",(VLOOKUP(L28,List167835678[],2,FALSE))))</f>
        <v/>
      </c>
      <c r="BO28" s="232" t="str">
        <f>IF(M28="---","",IF(M28="","",(VLOOKUP(M28,List167835678[],2,FALSE))))</f>
        <v/>
      </c>
      <c r="BP28" s="232" t="str">
        <f>IF(N28="---","",IF(N28="","",(VLOOKUP(N28,List167835678[],2,FALSE))))</f>
        <v/>
      </c>
      <c r="BQ28" s="232" t="str">
        <f>IF(O28="---","",IF(O28="","",(VLOOKUP(O28,List167835678[],2,FALSE))))</f>
        <v/>
      </c>
      <c r="BR28" s="232" t="str">
        <f>IF(P28="---","",IF(P28="","",(VLOOKUP(P28,List167835678[],2,FALSE))))</f>
        <v/>
      </c>
      <c r="BS28" s="232" t="str">
        <f>IF(Q28="---","",IF(Q28="","",(VLOOKUP(Q28,List167835678[],2,FALSE))))</f>
        <v/>
      </c>
      <c r="BT28" s="232" t="str">
        <f>IF(R28="---","",IF(R28="","",(VLOOKUP(R28,List167835678[],2,FALSE))))</f>
        <v/>
      </c>
      <c r="BU28" s="252" t="s">
        <v>163</v>
      </c>
      <c r="BV28" s="232" t="str">
        <f>IF(Y28="---","",IF(Y28="","",VLOOKUP(Y28,List167835678[],2,FALSE)))</f>
        <v/>
      </c>
      <c r="BW28" s="232" t="str">
        <f>IF(Z28="---","",IF(Z28="","",VLOOKUP(Z28,List167835678[],2,FALSE)))</f>
        <v/>
      </c>
      <c r="BX28" s="232" t="str">
        <f>IF(AA28="---","",IF(AA28="","",VLOOKUP(AA28,List167835678[],2,FALSE)))</f>
        <v/>
      </c>
      <c r="BY28" s="232" t="str">
        <f>IF(AB28="---","",IF(AB28="","",VLOOKUP(AB28,List167835678[],2,FALSE)))</f>
        <v/>
      </c>
      <c r="BZ28" s="232" t="str">
        <f>IF(AC28="---","",IF(AC28="","",VLOOKUP(AC28,List167835678[],2,FALSE)))</f>
        <v/>
      </c>
      <c r="CA28" s="232" t="str">
        <f>IF(AD28="---","",IF(AD28="","",VLOOKUP(AD28,List167835678[],2,FALSE)))</f>
        <v/>
      </c>
      <c r="CB28" s="232" t="str">
        <f>IF(AE28="---","",IF(AE28="","",VLOOKUP(AE28,List167835678[],2,FALSE)))</f>
        <v/>
      </c>
      <c r="CC28" s="232" t="str">
        <f>IF(AF28="---","",IF(AF28="","",VLOOKUP(AF28,List167835678[],2,FALSE)))</f>
        <v/>
      </c>
      <c r="CD28" s="232" t="str">
        <f>IF(AG28="---","",IF(AG28="","",VLOOKUP(AG28,List167835678[],2,FALSE)))</f>
        <v/>
      </c>
      <c r="CE28" s="232" t="str">
        <f>IF(AH28="---","",IF(AH28="","",VLOOKUP(AH28,List167835678[],2,FALSE)))</f>
        <v/>
      </c>
      <c r="CF28" s="252" t="s">
        <v>163</v>
      </c>
      <c r="CG28" s="232" t="str">
        <f t="shared" si="7"/>
        <v>NA</v>
      </c>
      <c r="CH28" s="232" t="str">
        <f t="shared" si="5"/>
        <v>NA</v>
      </c>
      <c r="CI28" s="232" t="str">
        <f t="shared" si="5"/>
        <v>NA</v>
      </c>
      <c r="CJ28" s="232" t="str">
        <f t="shared" si="5"/>
        <v>NA</v>
      </c>
      <c r="CK28" s="232" t="str">
        <f t="shared" si="5"/>
        <v>NA</v>
      </c>
      <c r="CL28" s="232" t="str">
        <f t="shared" si="5"/>
        <v>NA</v>
      </c>
      <c r="CM28" s="232" t="str">
        <f t="shared" si="5"/>
        <v>NA</v>
      </c>
      <c r="CN28" s="232" t="str">
        <f t="shared" si="5"/>
        <v>NA</v>
      </c>
      <c r="CO28" s="232" t="str">
        <f t="shared" si="5"/>
        <v>NA</v>
      </c>
      <c r="CP28" s="232" t="str">
        <f t="shared" si="5"/>
        <v>NA</v>
      </c>
      <c r="CQ28" s="252" t="s">
        <v>163</v>
      </c>
      <c r="CR28" s="232" t="str">
        <f t="shared" si="8"/>
        <v>NA</v>
      </c>
      <c r="CS28" s="232" t="str">
        <f t="shared" si="9"/>
        <v>NA</v>
      </c>
      <c r="CT28" s="232" t="str">
        <f t="shared" si="9"/>
        <v>NA</v>
      </c>
      <c r="CU28" s="232" t="str">
        <f t="shared" si="9"/>
        <v>NA</v>
      </c>
      <c r="CV28" s="232" t="str">
        <f t="shared" si="9"/>
        <v>NA</v>
      </c>
      <c r="CW28" s="232" t="str">
        <f t="shared" si="9"/>
        <v>NA</v>
      </c>
      <c r="CX28" s="232" t="str">
        <f t="shared" si="9"/>
        <v>NA</v>
      </c>
      <c r="CY28" s="232" t="str">
        <f t="shared" si="9"/>
        <v>NA</v>
      </c>
      <c r="CZ28" s="232" t="str">
        <f t="shared" si="9"/>
        <v>NA</v>
      </c>
      <c r="DA28" s="232" t="str">
        <f t="shared" si="9"/>
        <v>NA</v>
      </c>
    </row>
    <row r="29" spans="2:105" s="8" customFormat="1" ht="13.9" customHeight="1" thickBot="1">
      <c r="B29" s="386"/>
      <c r="C29" s="406"/>
      <c r="D29" s="407"/>
      <c r="E29" s="218" t="s">
        <v>164</v>
      </c>
      <c r="F29" s="218"/>
      <c r="G29" s="219"/>
      <c r="H29" s="25" t="s">
        <v>109</v>
      </c>
      <c r="I29" s="25" t="s">
        <v>109</v>
      </c>
      <c r="J29" s="25" t="s">
        <v>109</v>
      </c>
      <c r="K29" s="25" t="s">
        <v>109</v>
      </c>
      <c r="L29" s="25" t="s">
        <v>109</v>
      </c>
      <c r="M29" s="25" t="s">
        <v>109</v>
      </c>
      <c r="N29" s="25" t="s">
        <v>109</v>
      </c>
      <c r="O29" s="25" t="s">
        <v>109</v>
      </c>
      <c r="P29" s="25" t="s">
        <v>109</v>
      </c>
      <c r="Q29" s="25" t="s">
        <v>109</v>
      </c>
      <c r="R29" s="202" t="s">
        <v>109</v>
      </c>
      <c r="S29" s="1"/>
      <c r="T29" s="1"/>
      <c r="U29" s="1"/>
      <c r="V29" s="1"/>
      <c r="W29" s="1"/>
      <c r="X29" s="1"/>
      <c r="Y29" s="25" t="s">
        <v>109</v>
      </c>
      <c r="Z29" s="25" t="s">
        <v>109</v>
      </c>
      <c r="AA29" s="25" t="s">
        <v>109</v>
      </c>
      <c r="AB29" s="25" t="s">
        <v>109</v>
      </c>
      <c r="AC29" s="202" t="s">
        <v>109</v>
      </c>
      <c r="AD29" s="25" t="s">
        <v>109</v>
      </c>
      <c r="AE29" s="25" t="s">
        <v>109</v>
      </c>
      <c r="AF29" s="25" t="s">
        <v>109</v>
      </c>
      <c r="AG29" s="25" t="s">
        <v>109</v>
      </c>
      <c r="AH29" s="32" t="s">
        <v>109</v>
      </c>
      <c r="AK29" s="27" t="str">
        <f t="shared" ref="AK29:AO30" si="11">IFERROR(IF(I29="---","",IF(Y29="---","No Target Set",IF(BV29=BK29,"On Target",IF(BV29&gt;BK29,"Behind",IF(BV29&lt;BK29,"On Target"))))),"")</f>
        <v/>
      </c>
      <c r="AL29" s="27" t="str">
        <f t="shared" si="11"/>
        <v/>
      </c>
      <c r="AM29" s="27" t="str">
        <f t="shared" si="11"/>
        <v/>
      </c>
      <c r="AN29" s="27" t="str">
        <f t="shared" si="11"/>
        <v/>
      </c>
      <c r="AO29" s="27" t="str">
        <f t="shared" si="11"/>
        <v/>
      </c>
      <c r="AP29" s="27" t="str">
        <f t="shared" si="10"/>
        <v/>
      </c>
      <c r="AQ29" s="27" t="str">
        <f t="shared" si="10"/>
        <v/>
      </c>
      <c r="AR29" s="27" t="str">
        <f t="shared" si="10"/>
        <v/>
      </c>
      <c r="AS29" s="27" t="str">
        <f t="shared" si="10"/>
        <v/>
      </c>
      <c r="AT29" s="27" t="str">
        <f t="shared" si="10"/>
        <v/>
      </c>
      <c r="AU29" s="1"/>
      <c r="AV29" s="28"/>
      <c r="AW29" s="232" t="s">
        <v>165</v>
      </c>
      <c r="AX29" s="232" t="str">
        <f t="shared" si="1"/>
        <v>---</v>
      </c>
      <c r="AY29" s="232" t="e">
        <f>VALUE(IF(AX29="---","",VLOOKUP(AX29,List167835678[],2,FALSE)))</f>
        <v>#VALUE!</v>
      </c>
      <c r="AZ29" s="232" t="str">
        <f t="shared" si="2"/>
        <v>---</v>
      </c>
      <c r="BA29" s="232" t="e">
        <f>VALUE(IF(AZ29="---","",VLOOKUP(AZ29,List167835678[],2,FALSE)))</f>
        <v>#VALUE!</v>
      </c>
      <c r="BB29" s="232" t="str">
        <f t="shared" si="3"/>
        <v>---</v>
      </c>
      <c r="BC29" s="232" t="str">
        <f t="shared" si="4"/>
        <v>---</v>
      </c>
      <c r="BD29" s="1"/>
      <c r="BE29" s="1"/>
      <c r="BF29" s="1"/>
      <c r="BG29" s="1"/>
      <c r="BH29" s="1"/>
      <c r="BI29" s="232" t="s">
        <v>165</v>
      </c>
      <c r="BJ29" s="232" t="str">
        <f>IF(H29="---","",IF(H29="","",(VLOOKUP(H29,List167835678[],2,FALSE))))</f>
        <v/>
      </c>
      <c r="BK29" s="232" t="str">
        <f>IF(I29="---","",IF(I29="","",(VLOOKUP(I29,List167835678[],2,FALSE))))</f>
        <v/>
      </c>
      <c r="BL29" s="232" t="str">
        <f>IF(J29="---","",IF(J29="","",(VLOOKUP(J29,List167835678[],2,FALSE))))</f>
        <v/>
      </c>
      <c r="BM29" s="232" t="str">
        <f>IF(K29="---","",IF(K29="","",(VLOOKUP(K29,List167835678[],2,FALSE))))</f>
        <v/>
      </c>
      <c r="BN29" s="232" t="str">
        <f>IF(L29="---","",IF(L29="","",(VLOOKUP(L29,List167835678[],2,FALSE))))</f>
        <v/>
      </c>
      <c r="BO29" s="232" t="str">
        <f>IF(M29="---","",IF(M29="","",(VLOOKUP(M29,List167835678[],2,FALSE))))</f>
        <v/>
      </c>
      <c r="BP29" s="232" t="str">
        <f>IF(N29="---","",IF(N29="","",(VLOOKUP(N29,List167835678[],2,FALSE))))</f>
        <v/>
      </c>
      <c r="BQ29" s="232" t="str">
        <f>IF(O29="---","",IF(O29="","",(VLOOKUP(O29,List167835678[],2,FALSE))))</f>
        <v/>
      </c>
      <c r="BR29" s="232" t="str">
        <f>IF(P29="---","",IF(P29="","",(VLOOKUP(P29,List167835678[],2,FALSE))))</f>
        <v/>
      </c>
      <c r="BS29" s="232" t="str">
        <f>IF(Q29="---","",IF(Q29="","",(VLOOKUP(Q29,List167835678[],2,FALSE))))</f>
        <v/>
      </c>
      <c r="BT29" s="232" t="str">
        <f>IF(R29="---","",IF(R29="","",(VLOOKUP(R29,List167835678[],2,FALSE))))</f>
        <v/>
      </c>
      <c r="BU29" s="252" t="s">
        <v>165</v>
      </c>
      <c r="BV29" s="232" t="str">
        <f>IF(Y29="---","",IF(Y29="","",VLOOKUP(Y29,List167835678[],2,FALSE)))</f>
        <v/>
      </c>
      <c r="BW29" s="232" t="str">
        <f>IF(Z29="---","",IF(Z29="","",VLOOKUP(Z29,List167835678[],2,FALSE)))</f>
        <v/>
      </c>
      <c r="BX29" s="232" t="str">
        <f>IF(AA29="---","",IF(AA29="","",VLOOKUP(AA29,List167835678[],2,FALSE)))</f>
        <v/>
      </c>
      <c r="BY29" s="232" t="str">
        <f>IF(AB29="---","",IF(AB29="","",VLOOKUP(AB29,List167835678[],2,FALSE)))</f>
        <v/>
      </c>
      <c r="BZ29" s="232" t="str">
        <f>IF(AC29="---","",IF(AC29="","",VLOOKUP(AC29,List167835678[],2,FALSE)))</f>
        <v/>
      </c>
      <c r="CA29" s="232" t="str">
        <f>IF(AD29="---","",IF(AD29="","",VLOOKUP(AD29,List167835678[],2,FALSE)))</f>
        <v/>
      </c>
      <c r="CB29" s="232" t="str">
        <f>IF(AE29="---","",IF(AE29="","",VLOOKUP(AE29,List167835678[],2,FALSE)))</f>
        <v/>
      </c>
      <c r="CC29" s="232" t="str">
        <f>IF(AF29="---","",IF(AF29="","",VLOOKUP(AF29,List167835678[],2,FALSE)))</f>
        <v/>
      </c>
      <c r="CD29" s="232" t="str">
        <f>IF(AG29="---","",IF(AG29="","",VLOOKUP(AG29,List167835678[],2,FALSE)))</f>
        <v/>
      </c>
      <c r="CE29" s="232" t="str">
        <f>IF(AH29="---","",IF(AH29="","",VLOOKUP(AH29,List167835678[],2,FALSE)))</f>
        <v/>
      </c>
      <c r="CF29" s="252" t="s">
        <v>165</v>
      </c>
      <c r="CG29" s="232" t="str">
        <f t="shared" si="7"/>
        <v>NA</v>
      </c>
      <c r="CH29" s="232" t="str">
        <f t="shared" si="5"/>
        <v>NA</v>
      </c>
      <c r="CI29" s="232" t="str">
        <f t="shared" si="5"/>
        <v>NA</v>
      </c>
      <c r="CJ29" s="232" t="str">
        <f t="shared" si="5"/>
        <v>NA</v>
      </c>
      <c r="CK29" s="232" t="str">
        <f t="shared" si="5"/>
        <v>NA</v>
      </c>
      <c r="CL29" s="232" t="str">
        <f t="shared" si="5"/>
        <v>NA</v>
      </c>
      <c r="CM29" s="232" t="str">
        <f t="shared" si="5"/>
        <v>NA</v>
      </c>
      <c r="CN29" s="232" t="str">
        <f t="shared" si="5"/>
        <v>NA</v>
      </c>
      <c r="CO29" s="232" t="str">
        <f t="shared" si="5"/>
        <v>NA</v>
      </c>
      <c r="CP29" s="232" t="str">
        <f t="shared" si="5"/>
        <v>NA</v>
      </c>
      <c r="CQ29" s="252" t="s">
        <v>165</v>
      </c>
      <c r="CR29" s="232" t="str">
        <f t="shared" si="8"/>
        <v>NA</v>
      </c>
      <c r="CS29" s="232" t="str">
        <f t="shared" si="9"/>
        <v>NA</v>
      </c>
      <c r="CT29" s="232" t="str">
        <f t="shared" si="9"/>
        <v>NA</v>
      </c>
      <c r="CU29" s="232" t="str">
        <f t="shared" si="9"/>
        <v>NA</v>
      </c>
      <c r="CV29" s="232" t="str">
        <f t="shared" si="9"/>
        <v>NA</v>
      </c>
      <c r="CW29" s="232" t="str">
        <f t="shared" si="9"/>
        <v>NA</v>
      </c>
      <c r="CX29" s="232" t="str">
        <f t="shared" si="9"/>
        <v>NA</v>
      </c>
      <c r="CY29" s="232" t="str">
        <f t="shared" si="9"/>
        <v>NA</v>
      </c>
      <c r="CZ29" s="232" t="str">
        <f t="shared" si="9"/>
        <v>NA</v>
      </c>
      <c r="DA29" s="232" t="str">
        <f t="shared" si="9"/>
        <v>NA</v>
      </c>
    </row>
    <row r="30" spans="2:105" s="8" customFormat="1" ht="13.9" customHeight="1" thickBot="1">
      <c r="B30" s="387"/>
      <c r="C30" s="408"/>
      <c r="D30" s="409"/>
      <c r="E30" s="218" t="s">
        <v>273</v>
      </c>
      <c r="F30" s="218"/>
      <c r="G30" s="219"/>
      <c r="H30" s="203" t="s">
        <v>109</v>
      </c>
      <c r="I30" s="203" t="s">
        <v>109</v>
      </c>
      <c r="J30" s="203" t="s">
        <v>109</v>
      </c>
      <c r="K30" s="203" t="s">
        <v>109</v>
      </c>
      <c r="L30" s="36" t="s">
        <v>109</v>
      </c>
      <c r="M30" s="36" t="s">
        <v>109</v>
      </c>
      <c r="N30" s="36" t="s">
        <v>109</v>
      </c>
      <c r="O30" s="36" t="s">
        <v>109</v>
      </c>
      <c r="P30" s="36" t="s">
        <v>109</v>
      </c>
      <c r="Q30" s="36" t="s">
        <v>109</v>
      </c>
      <c r="R30" s="203" t="s">
        <v>109</v>
      </c>
      <c r="S30" s="1"/>
      <c r="T30" s="1"/>
      <c r="U30" s="1"/>
      <c r="V30" s="1"/>
      <c r="W30" s="1"/>
      <c r="X30" s="1"/>
      <c r="Y30" s="203" t="s">
        <v>109</v>
      </c>
      <c r="Z30" s="203" t="s">
        <v>109</v>
      </c>
      <c r="AA30" s="203" t="s">
        <v>109</v>
      </c>
      <c r="AB30" s="203" t="s">
        <v>109</v>
      </c>
      <c r="AC30" s="203" t="s">
        <v>109</v>
      </c>
      <c r="AD30" s="25" t="s">
        <v>109</v>
      </c>
      <c r="AE30" s="25" t="s">
        <v>109</v>
      </c>
      <c r="AF30" s="25" t="s">
        <v>109</v>
      </c>
      <c r="AG30" s="25" t="s">
        <v>109</v>
      </c>
      <c r="AH30" s="164" t="s">
        <v>109</v>
      </c>
      <c r="AK30" s="27" t="str">
        <f t="shared" si="11"/>
        <v/>
      </c>
      <c r="AL30" s="27" t="str">
        <f t="shared" si="11"/>
        <v/>
      </c>
      <c r="AM30" s="27" t="str">
        <f t="shared" si="11"/>
        <v/>
      </c>
      <c r="AN30" s="27" t="str">
        <f t="shared" si="11"/>
        <v/>
      </c>
      <c r="AO30" s="27" t="str">
        <f t="shared" si="11"/>
        <v/>
      </c>
      <c r="AP30" s="27" t="str">
        <f t="shared" si="10"/>
        <v/>
      </c>
      <c r="AQ30" s="27" t="str">
        <f t="shared" si="10"/>
        <v/>
      </c>
      <c r="AR30" s="27" t="str">
        <f t="shared" si="10"/>
        <v/>
      </c>
      <c r="AS30" s="27" t="str">
        <f t="shared" si="10"/>
        <v/>
      </c>
      <c r="AT30" s="27" t="str">
        <f t="shared" si="10"/>
        <v/>
      </c>
      <c r="AU30" s="1"/>
      <c r="AV30" s="28"/>
      <c r="AW30" s="232" t="s">
        <v>167</v>
      </c>
      <c r="AX30" s="232" t="str">
        <f t="shared" si="1"/>
        <v>---</v>
      </c>
      <c r="AY30" s="232" t="e">
        <f>VALUE(IF(AX30="---","",VLOOKUP(AX30,List167835678[],2,FALSE)))</f>
        <v>#VALUE!</v>
      </c>
      <c r="AZ30" s="232" t="str">
        <f t="shared" si="2"/>
        <v>---</v>
      </c>
      <c r="BA30" s="232" t="e">
        <f>VALUE(IF(AZ30="---","",VLOOKUP(AZ30,List167835678[],2,FALSE)))</f>
        <v>#VALUE!</v>
      </c>
      <c r="BB30" s="232" t="str">
        <f t="shared" si="3"/>
        <v>---</v>
      </c>
      <c r="BC30" s="232" t="str">
        <f t="shared" si="4"/>
        <v>---</v>
      </c>
      <c r="BD30" s="1"/>
      <c r="BE30" s="1"/>
      <c r="BF30" s="1"/>
      <c r="BG30" s="1"/>
      <c r="BH30" s="1"/>
      <c r="BI30" s="232" t="s">
        <v>167</v>
      </c>
      <c r="BJ30" s="232" t="str">
        <f>IF(H30="---","",IF(H30="","",(VLOOKUP(H30,List167835678[],2,FALSE))))</f>
        <v/>
      </c>
      <c r="BK30" s="232" t="str">
        <f>IF(I30="---","",IF(I30="","",(VLOOKUP(I30,List167835678[],2,FALSE))))</f>
        <v/>
      </c>
      <c r="BL30" s="232" t="str">
        <f>IF(J30="---","",IF(J30="","",(VLOOKUP(J30,List167835678[],2,FALSE))))</f>
        <v/>
      </c>
      <c r="BM30" s="232" t="str">
        <f>IF(K30="---","",IF(K30="","",(VLOOKUP(K30,List167835678[],2,FALSE))))</f>
        <v/>
      </c>
      <c r="BN30" s="232" t="str">
        <f>IF(L30="---","",IF(L30="","",(VLOOKUP(L30,List167835678[],2,FALSE))))</f>
        <v/>
      </c>
      <c r="BO30" s="232" t="str">
        <f>IF(M30="---","",IF(M30="","",(VLOOKUP(M30,List167835678[],2,FALSE))))</f>
        <v/>
      </c>
      <c r="BP30" s="232" t="str">
        <f>IF(N30="---","",IF(N30="","",(VLOOKUP(N30,List167835678[],2,FALSE))))</f>
        <v/>
      </c>
      <c r="BQ30" s="232" t="str">
        <f>IF(O30="---","",IF(O30="","",(VLOOKUP(O30,List167835678[],2,FALSE))))</f>
        <v/>
      </c>
      <c r="BR30" s="232" t="str">
        <f>IF(P30="---","",IF(P30="","",(VLOOKUP(P30,List167835678[],2,FALSE))))</f>
        <v/>
      </c>
      <c r="BS30" s="232" t="str">
        <f>IF(Q30="---","",IF(Q30="","",(VLOOKUP(Q30,List167835678[],2,FALSE))))</f>
        <v/>
      </c>
      <c r="BT30" s="232" t="str">
        <f>IF(R30="---","",IF(R30="","",(VLOOKUP(R30,List167835678[],2,FALSE))))</f>
        <v/>
      </c>
      <c r="BU30" s="252" t="s">
        <v>167</v>
      </c>
      <c r="BV30" s="232" t="str">
        <f>IF(Y30="---","",IF(Y30="","",VLOOKUP(Y30,List167835678[],2,FALSE)))</f>
        <v/>
      </c>
      <c r="BW30" s="232" t="str">
        <f>IF(Z30="---","",IF(Z30="","",VLOOKUP(Z30,List167835678[],2,FALSE)))</f>
        <v/>
      </c>
      <c r="BX30" s="232" t="str">
        <f>IF(AA30="---","",IF(AA30="","",VLOOKUP(AA30,List167835678[],2,FALSE)))</f>
        <v/>
      </c>
      <c r="BY30" s="232" t="str">
        <f>IF(AB30="---","",IF(AB30="","",VLOOKUP(AB30,List167835678[],2,FALSE)))</f>
        <v/>
      </c>
      <c r="BZ30" s="232" t="str">
        <f>IF(AC30="---","",IF(AC30="","",VLOOKUP(AC30,List167835678[],2,FALSE)))</f>
        <v/>
      </c>
      <c r="CA30" s="232" t="str">
        <f>IF(AD30="---","",IF(AD30="","",VLOOKUP(AD30,List167835678[],2,FALSE)))</f>
        <v/>
      </c>
      <c r="CB30" s="232" t="str">
        <f>IF(AE30="---","",IF(AE30="","",VLOOKUP(AE30,List167835678[],2,FALSE)))</f>
        <v/>
      </c>
      <c r="CC30" s="232" t="str">
        <f>IF(AF30="---","",IF(AF30="","",VLOOKUP(AF30,List167835678[],2,FALSE)))</f>
        <v/>
      </c>
      <c r="CD30" s="232" t="str">
        <f>IF(AG30="---","",IF(AG30="","",VLOOKUP(AG30,List167835678[],2,FALSE)))</f>
        <v/>
      </c>
      <c r="CE30" s="232" t="str">
        <f>IF(AH30="---","",IF(AH30="","",VLOOKUP(AH30,List167835678[],2,FALSE)))</f>
        <v/>
      </c>
      <c r="CF30" s="252" t="s">
        <v>167</v>
      </c>
      <c r="CG30" s="232" t="str">
        <f t="shared" si="7"/>
        <v>NA</v>
      </c>
      <c r="CH30" s="232" t="str">
        <f t="shared" si="5"/>
        <v>NA</v>
      </c>
      <c r="CI30" s="232" t="str">
        <f t="shared" si="5"/>
        <v>NA</v>
      </c>
      <c r="CJ30" s="232" t="str">
        <f t="shared" si="5"/>
        <v>NA</v>
      </c>
      <c r="CK30" s="232" t="str">
        <f t="shared" si="5"/>
        <v>NA</v>
      </c>
      <c r="CL30" s="232" t="str">
        <f t="shared" si="5"/>
        <v>NA</v>
      </c>
      <c r="CM30" s="232" t="str">
        <f t="shared" si="5"/>
        <v>NA</v>
      </c>
      <c r="CN30" s="232" t="str">
        <f t="shared" si="5"/>
        <v>NA</v>
      </c>
      <c r="CO30" s="232" t="str">
        <f t="shared" si="5"/>
        <v>NA</v>
      </c>
      <c r="CP30" s="232" t="str">
        <f t="shared" si="5"/>
        <v>NA</v>
      </c>
      <c r="CQ30" s="252" t="s">
        <v>167</v>
      </c>
      <c r="CR30" s="232" t="str">
        <f t="shared" si="9"/>
        <v>NA</v>
      </c>
      <c r="CS30" s="232" t="str">
        <f t="shared" si="9"/>
        <v>NA</v>
      </c>
      <c r="CT30" s="232" t="str">
        <f t="shared" si="9"/>
        <v>NA</v>
      </c>
      <c r="CU30" s="232" t="str">
        <f t="shared" si="9"/>
        <v>NA</v>
      </c>
      <c r="CV30" s="232" t="str">
        <f t="shared" si="9"/>
        <v>NA</v>
      </c>
      <c r="CW30" s="232" t="str">
        <f t="shared" si="9"/>
        <v>NA</v>
      </c>
      <c r="CX30" s="232" t="str">
        <f t="shared" si="9"/>
        <v>NA</v>
      </c>
      <c r="CY30" s="232" t="str">
        <f t="shared" si="9"/>
        <v>NA</v>
      </c>
      <c r="CZ30" s="232" t="str">
        <f t="shared" si="9"/>
        <v>NA</v>
      </c>
      <c r="DA30" s="232" t="str">
        <f t="shared" si="9"/>
        <v>NA</v>
      </c>
    </row>
    <row r="31" spans="2:105" s="8" customFormat="1" ht="13.9" customHeight="1" thickBot="1">
      <c r="B31" s="410" t="s">
        <v>168</v>
      </c>
      <c r="C31" s="411"/>
      <c r="D31" s="411"/>
      <c r="E31" s="411"/>
      <c r="F31" s="411"/>
      <c r="G31" s="412"/>
      <c r="H31" s="204" t="str">
        <f>IF(COUNTIF(Year0Range,BE5)+COUNTIF(Year0Range,BE4)+COUNTIF(Year0Range,"*60")&gt;0,COUNTIF(Year0Range,BE4),"")</f>
        <v/>
      </c>
      <c r="I31" s="204" t="str">
        <f>IF(COUNTIF(Year1Range,BE4)+COUNTIF(Year1Range,BE5)+COUNTIF(Year1Range,"*60")&gt;0,COUNTIF(Year1Range,BE4),"")</f>
        <v/>
      </c>
      <c r="J31" s="204" t="str">
        <f>IF(COUNTIF(Year2Range,BE4)+COUNTIF(Year2Range,BE5)+COUNTIF(Year2Range,"*60")&gt;0,COUNTIF(Year2Range,BE4),"")</f>
        <v/>
      </c>
      <c r="K31" s="204" t="str">
        <f>IF(COUNTIF(Year3Range,BE4)+COUNTIF(Year3Range,BE5)+COUNTIF(Year3Range,"*60")&gt;0,COUNTIF(Year3Range,BE4),"")</f>
        <v/>
      </c>
      <c r="L31" s="204" t="str">
        <f>IF(COUNTIF(Year4Range,BE4)+COUNTIF(Year4Range,BE5)+COUNTIF(Year4Range,"*60")&gt;0,COUNTIF(Year4Range,BE4),"")</f>
        <v/>
      </c>
      <c r="M31" s="204" t="str">
        <f>IF(COUNTIF(Year5Range,BE4)+COUNTIF(Year5Range,BE5)+COUNTIF(Year5Range,"*60")&gt;0,COUNTIF(Year5Range,BE4),"")</f>
        <v/>
      </c>
      <c r="N31" s="204" t="str">
        <f>IF(COUNTIF(Year6Range,BE4)+COUNTIF(Year6Range,BE5)+COUNTIF(Year6Range,"*60")&gt;0,COUNTIF(Year6Range,BE4),"")</f>
        <v/>
      </c>
      <c r="O31" s="204" t="str">
        <f>IF(COUNTIF(Year7Range,BE4)+COUNTIF(Year7Range,BE5)+COUNTIF(Year7Range,"*60")&gt;0,COUNTIF(Year7Range,BE4),"")</f>
        <v/>
      </c>
      <c r="P31" s="204" t="str">
        <f>IF(COUNTIF(Year8Range,BE4)+COUNTIF(Year8Range,BE5)+COUNTIF(Year8Range,"*60")&gt;0,COUNTIF(Year8Range,BE4),"")</f>
        <v/>
      </c>
      <c r="Q31" s="204" t="str">
        <f>IF(COUNTIF(Year9Range,BE4)+COUNTIF(Year9Range,BE5)+COUNTIF(Year9Range,"*60")&gt;0,COUNTIF(Year9Range,BE4),"")</f>
        <v/>
      </c>
      <c r="R31" s="204" t="str">
        <f>IF(COUNTIF(Year10Range,BE4)+COUNTIF(Year10Range,BE5)+COUNTIF(Year10Range,"*60")&gt;0,COUNTIF(Year10Range,BE4),"")</f>
        <v/>
      </c>
      <c r="S31" s="1"/>
      <c r="T31" s="1"/>
      <c r="U31" s="1"/>
      <c r="V31" s="1"/>
      <c r="W31" s="1"/>
      <c r="X31" s="1"/>
      <c r="Y31" s="204" t="str">
        <f>IF(COUNTIF(Year1Expected,BE5)+COUNTIF(Year1Expected,BE4)+COUNTIF(Year1Expected,"*60")&gt;0,COUNTIF(Year1Expected,$BE$4),"")</f>
        <v/>
      </c>
      <c r="Z31" s="204" t="str">
        <f>IF(COUNTIF(Year2Expected,$BE$5)+COUNTIF(Year2Expected,$BE$4)+COUNTIF(Year2Expected,"*60")&gt;0,COUNTIF(Year2Expected,$BE$4),"")</f>
        <v/>
      </c>
      <c r="AA31" s="204" t="str">
        <f>IF(COUNTIF(Year3Expected,BE5)+COUNTIF(Year3Expected,BE4)+COUNTIF(Year3Expected,"*60")&gt;0,COUNTIF(Year3Expected,$BE$4),"")</f>
        <v/>
      </c>
      <c r="AB31" s="204" t="str">
        <f>IF(COUNTIF(Year4Expected,BE5)+COUNTIF(Year4Expected,BE4)+COUNTIF(Year4Expected,"*60")&gt;0,COUNTIF(Year4Expected,$BE$4),"")</f>
        <v/>
      </c>
      <c r="AC31" s="204" t="str">
        <f>IF(COUNTIF(Year5Expected,BE5)+COUNTIF(Year5Expected,BE4)+COUNTIF(Year5Expected,"*60")&gt;0,COUNTIF(Year5Expected,$BE$4),"")</f>
        <v/>
      </c>
      <c r="AD31" s="204" t="str">
        <f>IF(COUNTIF(Year6Expected,BE5)+COUNTIF(Year6Expected,BE4)+COUNTIF(Year6Expected,"*60")&gt;0,COUNTIF(Year6Expected,$BE$4),"")</f>
        <v/>
      </c>
      <c r="AE31" s="204" t="str">
        <f>IF(COUNTIF(Year7Expected,BE5)+COUNTIF(Year7Expected,BE4)+COUNTIF(Year7Expected,"*60")&gt;0,COUNTIF(Year7Expected,$BE$4),"")</f>
        <v/>
      </c>
      <c r="AF31" s="204" t="str">
        <f>IF(COUNTIF(Year8Expected,BE5)+COUNTIF(Year8Expected,BE4)+COUNTIF(Year8Expected,"*60")&gt;0,COUNTIF(Year8Expected,$BE$4),"")</f>
        <v/>
      </c>
      <c r="AG31" s="204" t="str">
        <f>IF(COUNTIF(Year9Expected,BE5)+COUNTIF(Year9Expected,BE4)+COUNTIF(Year9Expected,"*60")&gt;0,COUNTIF(Year9Expected,$BE$4),"")</f>
        <v/>
      </c>
      <c r="AH31" s="204" t="str">
        <f>IF(COUNTIF(Year10Expected,BE5)+COUNTIF(Year10Expected,BE4)+COUNTIF(Year10Expected,"*60")&gt;0,COUNTIF(Year10Expected,$BE$4),"")</f>
        <v/>
      </c>
      <c r="AK31" s="1"/>
      <c r="AL31" s="1"/>
      <c r="AM31" s="1"/>
      <c r="AN31" s="1"/>
      <c r="AO31" s="1"/>
      <c r="AP31" s="1"/>
      <c r="AQ31" s="1"/>
      <c r="AR31" s="1"/>
      <c r="AS31" s="1"/>
      <c r="AT31" s="1"/>
      <c r="AU31" s="1"/>
      <c r="AV31" s="1"/>
      <c r="AW31" s="1"/>
      <c r="AX31" s="1" t="e">
        <f>LOOKUP(2,1/(H34:R34&lt;&gt;""),H$2:R$2)</f>
        <v>#N/A</v>
      </c>
      <c r="AY31" s="1"/>
      <c r="AZ31" s="1" t="e">
        <f>AX31</f>
        <v>#N/A</v>
      </c>
      <c r="BA31" s="1"/>
      <c r="BB31" s="1"/>
      <c r="BC31" s="1"/>
      <c r="BD31" s="1"/>
      <c r="BE31" s="1"/>
      <c r="BF31" s="1"/>
      <c r="BG31" s="1"/>
      <c r="BH31" s="1"/>
      <c r="BI31" s="233" t="s">
        <v>169</v>
      </c>
      <c r="BJ31" s="234">
        <f t="shared" ref="BJ31:BT31" si="12">COUNTIF(BJ3:BJ30,1)</f>
        <v>0</v>
      </c>
      <c r="BK31" s="234">
        <f t="shared" si="12"/>
        <v>0</v>
      </c>
      <c r="BL31" s="234">
        <f t="shared" si="12"/>
        <v>0</v>
      </c>
      <c r="BM31" s="234">
        <f t="shared" si="12"/>
        <v>0</v>
      </c>
      <c r="BN31" s="234">
        <f t="shared" si="12"/>
        <v>0</v>
      </c>
      <c r="BO31" s="234">
        <f t="shared" si="12"/>
        <v>0</v>
      </c>
      <c r="BP31" s="234">
        <f t="shared" si="12"/>
        <v>0</v>
      </c>
      <c r="BQ31" s="234">
        <f t="shared" si="12"/>
        <v>0</v>
      </c>
      <c r="BR31" s="234">
        <f t="shared" si="12"/>
        <v>0</v>
      </c>
      <c r="BS31" s="234">
        <f t="shared" si="12"/>
        <v>0</v>
      </c>
      <c r="BT31" s="234">
        <f t="shared" si="12"/>
        <v>0</v>
      </c>
      <c r="BU31" s="233" t="s">
        <v>169</v>
      </c>
      <c r="BV31" s="235">
        <f t="shared" ref="BV31:CE31" si="13">COUNTIF(BV3:BV30,1)</f>
        <v>0</v>
      </c>
      <c r="BW31" s="235">
        <f t="shared" si="13"/>
        <v>0</v>
      </c>
      <c r="BX31" s="235">
        <f t="shared" si="13"/>
        <v>0</v>
      </c>
      <c r="BY31" s="235">
        <f t="shared" si="13"/>
        <v>0</v>
      </c>
      <c r="BZ31" s="235">
        <f t="shared" si="13"/>
        <v>0</v>
      </c>
      <c r="CA31" s="235">
        <f t="shared" si="13"/>
        <v>0</v>
      </c>
      <c r="CB31" s="235">
        <f t="shared" si="13"/>
        <v>0</v>
      </c>
      <c r="CC31" s="235">
        <f t="shared" si="13"/>
        <v>0</v>
      </c>
      <c r="CD31" s="235">
        <f t="shared" si="13"/>
        <v>0</v>
      </c>
      <c r="CE31" s="235">
        <f t="shared" si="13"/>
        <v>0</v>
      </c>
      <c r="CF31" s="244" t="s">
        <v>274</v>
      </c>
      <c r="CG31" s="30">
        <f>COUNTIF(CG3:CG30,1.1)+COUNTIF(CG3:CG30,1)</f>
        <v>0</v>
      </c>
      <c r="CH31" s="30">
        <f>COUNTIF(CH3:CH30,1.1)+COUNTIF(CH3:CH30,1)</f>
        <v>0</v>
      </c>
      <c r="CI31" s="30">
        <f t="shared" ref="CI31:CP31" si="14">COUNTIF(CI3:CI30,1.1)+COUNTIF(CI3:CI30,1)</f>
        <v>0</v>
      </c>
      <c r="CJ31" s="30">
        <f t="shared" si="14"/>
        <v>0</v>
      </c>
      <c r="CK31" s="30">
        <f t="shared" si="14"/>
        <v>0</v>
      </c>
      <c r="CL31" s="30">
        <f t="shared" si="14"/>
        <v>0</v>
      </c>
      <c r="CM31" s="30">
        <f t="shared" si="14"/>
        <v>0</v>
      </c>
      <c r="CN31" s="30">
        <f t="shared" si="14"/>
        <v>0</v>
      </c>
      <c r="CO31" s="30">
        <f t="shared" si="14"/>
        <v>0</v>
      </c>
      <c r="CP31" s="30">
        <f t="shared" si="14"/>
        <v>0</v>
      </c>
      <c r="CQ31" s="236" t="s">
        <v>275</v>
      </c>
      <c r="CR31" s="237">
        <f>COUNTIF(CR3:CR30,"Achieved")</f>
        <v>0</v>
      </c>
      <c r="CS31" s="237">
        <f t="shared" ref="CS31:DA31" si="15">COUNTIF(CS3:CS30,"Achieved")</f>
        <v>0</v>
      </c>
      <c r="CT31" s="237">
        <f t="shared" si="15"/>
        <v>0</v>
      </c>
      <c r="CU31" s="237">
        <f t="shared" si="15"/>
        <v>0</v>
      </c>
      <c r="CV31" s="237">
        <f t="shared" si="15"/>
        <v>0</v>
      </c>
      <c r="CW31" s="237">
        <f t="shared" si="15"/>
        <v>0</v>
      </c>
      <c r="CX31" s="237">
        <f t="shared" si="15"/>
        <v>0</v>
      </c>
      <c r="CY31" s="237">
        <f>COUNTIF(CY3:CY30,"Achieved")</f>
        <v>0</v>
      </c>
      <c r="CZ31" s="237">
        <f t="shared" si="15"/>
        <v>0</v>
      </c>
      <c r="DA31" s="237">
        <f t="shared" si="15"/>
        <v>0</v>
      </c>
    </row>
    <row r="32" spans="2:105" s="8" customFormat="1" ht="13.9" customHeight="1" thickBot="1">
      <c r="B32" s="410" t="s">
        <v>170</v>
      </c>
      <c r="C32" s="411"/>
      <c r="D32" s="411"/>
      <c r="E32" s="411"/>
      <c r="F32" s="411"/>
      <c r="G32" s="412"/>
      <c r="H32" s="204" t="str">
        <f>IF(COUNTIF(Year0Range,BE5)+COUNTIF(Year0Range,BE4)+COUNTIF(Year0Range,"*60")&gt;0,COUNTIF(Year0Range,BE5),"")</f>
        <v/>
      </c>
      <c r="I32" s="205" t="str">
        <f>IF(COUNTIF(Year1Range,BE4)+COUNTIF(Year1Range,BE5)+COUNTIF(Year1Range,"*60")&gt;0,COUNTIF(Year1Range,BE5),"")</f>
        <v/>
      </c>
      <c r="J32" s="205" t="str">
        <f>IF(COUNTIF(Year2Range,BE5)+COUNTIF(Year2Range,BE4)+COUNTIF(Year2Range,"*60")&gt;0,COUNTIF(Year2Range,BE5),"")</f>
        <v/>
      </c>
      <c r="K32" s="205" t="str">
        <f>IF(COUNTIF(Year3Range,BE4)+COUNTIF(Year3Range,BE5)+COUNTIF(Year3Range,"*60")&gt;0,COUNTIF(Year3Range,BE5),"")</f>
        <v/>
      </c>
      <c r="L32" s="205" t="str">
        <f>IF(COUNTIF(Year4Range,BE4)+COUNTIF(Year4Range,BE5)+COUNTIF(Year4Range,"*60")&gt;0,COUNTIF(Year4Range,BE5),"")</f>
        <v/>
      </c>
      <c r="M32" s="205" t="str">
        <f>IF(COUNTIF(Year5Range,BE5)+COUNTIF(Year5Range,BE4)+COUNTIF(Year5Range,"*60")&gt;0,COUNTIF(Year5Range,BE5),"")</f>
        <v/>
      </c>
      <c r="N32" s="205" t="str">
        <f>IF(COUNTIF(Year6Range,BE4)+COUNTIF(Year6Range,BE5)+COUNTIF(Year6Range,"*60")&gt;0,COUNTIF(Year6Range,BE5),"")</f>
        <v/>
      </c>
      <c r="O32" s="205" t="str">
        <f>IF(COUNTIF(Year7Range,BE4)+COUNTIF(Year7Range,BE5)+COUNTIF(Year7Range,"*60")&gt;0,COUNTIF(Year7Range,BE5),"")</f>
        <v/>
      </c>
      <c r="P32" s="205" t="str">
        <f>IF(COUNTIF(Year8Range,BE4)+COUNTIF(Year8Range,BE5)+COUNTIF(Year8Range,"*60")&gt;0,COUNTIF(Year8Range,BE5),"")</f>
        <v/>
      </c>
      <c r="Q32" s="205" t="str">
        <f>IF(COUNTIF(Year9Range,BE4)+COUNTIF(Year9Range,BE5)+COUNTIF(Year9Range,"*60")&gt;0,COUNTIF(Year9Range,BE5),"")</f>
        <v/>
      </c>
      <c r="R32" s="205" t="str">
        <f>IF(COUNTIF(Year10Range,BE5)+COUNTIF(Year10Range,BE5)+COUNTIF(Year10Range,"*60")&gt;0,COUNTIF(Year10Range,BE5),"")</f>
        <v/>
      </c>
      <c r="S32" s="1"/>
      <c r="T32" s="1"/>
      <c r="U32" s="1"/>
      <c r="V32" s="1"/>
      <c r="W32" s="1"/>
      <c r="X32" s="1"/>
      <c r="Y32" s="204" t="str">
        <f>IF(COUNTIF(Year1Expected,BE5)+COUNTIF(Year1Expected,BE4)+COUNTIF(Year1Expected,"*60")&gt;0,COUNTIF(Year1Expected,$BE$5),"")</f>
        <v/>
      </c>
      <c r="Z32" s="204" t="str">
        <f>IF(COUNTIF(Year2Expected,$BE$5)+COUNTIF(Year2Expected,$BE$4)+COUNTIF(Year2Expected,"*60")&gt;0,COUNTIF(Year2Expected,$BE$5),"")</f>
        <v/>
      </c>
      <c r="AA32" s="204" t="str">
        <f>IF(COUNTIF(Year3Expected,BE5)+COUNTIF(Year3Expected,BE4)+COUNTIF(Year3Expected,"*60")&gt;0,COUNTIF(Year3Expected,$BE$5),"")</f>
        <v/>
      </c>
      <c r="AB32" s="204" t="str">
        <f>IF(COUNTIF(Year4Expected,BE5)+COUNTIF(Year4Expected,BE4)+COUNTIF(Year4Expected,"*60")&gt;0,COUNTIF(Year4Expected,$BE$5),"")</f>
        <v/>
      </c>
      <c r="AC32" s="204" t="str">
        <f>IF(COUNTIF(Year5Expected,BE5)+COUNTIF(Year5Expected,BE4)+COUNTIF(Year5Expected,"*60")&gt;0,COUNTIF(Year5Expected,$BE$5),"")</f>
        <v/>
      </c>
      <c r="AD32" s="204" t="str">
        <f>IF(COUNTIF(Year6Expected,BE5)+COUNTIF(Year6Expected,BE4)+COUNTIF(Year6Expected,"*60")&gt;0,COUNTIF(Year6Expected,$BE$5),"")</f>
        <v/>
      </c>
      <c r="AE32" s="204" t="str">
        <f>IF(COUNTIF(Year7Expected,BE5)+COUNTIF(Year7Expected,BE4)+COUNTIF(Year7Expected,"*60")&gt;0,COUNTIF(Year7Expected,$BE$5),"")</f>
        <v/>
      </c>
      <c r="AF32" s="204" t="str">
        <f>IF(COUNTIF(Year8Expected,BE5)+COUNTIF(Year8Expected,BE4)+COUNTIF(Year8Expected,"*60")&gt;0,COUNTIF(Year8Expected,$BE$5),"")</f>
        <v/>
      </c>
      <c r="AG32" s="204" t="str">
        <f>IF(COUNTIF(Year9Expected,BE5)+COUNTIF(Year9Expected,BE4)+COUNTIF(Year9Expected,"*60")&gt;0,COUNTIF(Year9Expected,$BE$5),"")</f>
        <v/>
      </c>
      <c r="AH32" s="204" t="str">
        <f>IF(COUNTIF(Year10Expected,BE5)+COUNTIF(Year10Expected,BE4)+COUNTIF(Year10Expected,"*60")&gt;0,COUNTIF(Year10Expected,$BE$5),"")</f>
        <v/>
      </c>
      <c r="AK32" s="1"/>
      <c r="AL32" s="1"/>
      <c r="AM32" s="1"/>
      <c r="AN32" s="1"/>
      <c r="AO32" s="1"/>
      <c r="AP32" s="1"/>
      <c r="AQ32" s="1"/>
      <c r="AR32" s="1"/>
      <c r="AS32" s="1"/>
      <c r="AT32" s="1"/>
      <c r="AU32" s="1"/>
      <c r="AV32" s="1"/>
      <c r="AW32" s="1"/>
      <c r="AX32" s="1"/>
      <c r="AY32" s="1"/>
      <c r="AZ32" s="1"/>
      <c r="BA32" s="1"/>
      <c r="BB32" s="1"/>
      <c r="BC32" s="1"/>
      <c r="BD32" s="1"/>
      <c r="BE32" s="1"/>
      <c r="BF32" s="1"/>
      <c r="BG32" s="1"/>
      <c r="BH32" s="1"/>
      <c r="BI32" s="233" t="s">
        <v>171</v>
      </c>
      <c r="BJ32" s="234">
        <f t="shared" ref="BJ32:BT32" si="16">COUNTIF(BJ3:BJ30,0.5)</f>
        <v>0</v>
      </c>
      <c r="BK32" s="234">
        <f t="shared" si="16"/>
        <v>0</v>
      </c>
      <c r="BL32" s="234">
        <f t="shared" si="16"/>
        <v>0</v>
      </c>
      <c r="BM32" s="234">
        <f t="shared" si="16"/>
        <v>0</v>
      </c>
      <c r="BN32" s="234">
        <f t="shared" si="16"/>
        <v>0</v>
      </c>
      <c r="BO32" s="234">
        <f t="shared" si="16"/>
        <v>0</v>
      </c>
      <c r="BP32" s="234">
        <f t="shared" si="16"/>
        <v>0</v>
      </c>
      <c r="BQ32" s="234">
        <f t="shared" si="16"/>
        <v>0</v>
      </c>
      <c r="BR32" s="234">
        <f t="shared" si="16"/>
        <v>0</v>
      </c>
      <c r="BS32" s="234">
        <f t="shared" si="16"/>
        <v>0</v>
      </c>
      <c r="BT32" s="234">
        <f t="shared" si="16"/>
        <v>0</v>
      </c>
      <c r="BU32" s="233" t="s">
        <v>171</v>
      </c>
      <c r="BV32" s="235">
        <f t="shared" ref="BV32:CE32" si="17">COUNTIF(BV3:BV30,0.5)</f>
        <v>0</v>
      </c>
      <c r="BW32" s="235">
        <f t="shared" si="17"/>
        <v>0</v>
      </c>
      <c r="BX32" s="235">
        <f t="shared" si="17"/>
        <v>0</v>
      </c>
      <c r="BY32" s="235">
        <f t="shared" si="17"/>
        <v>0</v>
      </c>
      <c r="BZ32" s="235">
        <f t="shared" si="17"/>
        <v>0</v>
      </c>
      <c r="CA32" s="235">
        <f t="shared" si="17"/>
        <v>0</v>
      </c>
      <c r="CB32" s="235">
        <f t="shared" si="17"/>
        <v>0</v>
      </c>
      <c r="CC32" s="235">
        <f t="shared" si="17"/>
        <v>0</v>
      </c>
      <c r="CD32" s="235">
        <f t="shared" si="17"/>
        <v>0</v>
      </c>
      <c r="CE32" s="235">
        <f t="shared" si="17"/>
        <v>0</v>
      </c>
      <c r="CF32" s="244" t="s">
        <v>276</v>
      </c>
      <c r="CG32" s="30" t="str" cm="1">
        <f t="array" ref="CG32">_xlfn.TEXTJOIN(", ", TRUE, IF((CG3:CG30=1.1) + (CG3:CG30=1), $CF$3:$CF$30, ""))</f>
        <v/>
      </c>
      <c r="CH32" s="30" t="str" cm="1">
        <f t="array" ref="CH32">_xlfn.TEXTJOIN(", ", TRUE, IF((CH3:CH30=1.1) + (CH3:CH30=1), $CF$3:$CF$30, ""))</f>
        <v/>
      </c>
      <c r="CI32" s="30" t="str" cm="1">
        <f t="array" ref="CI32">_xlfn.TEXTJOIN(", ", TRUE, IF((CI3:CI30=1.1) + (CI3:CI30=1), $CF$3:$CF$30, ""))</f>
        <v/>
      </c>
      <c r="CJ32" s="30" t="str" cm="1">
        <f t="array" ref="CJ32">_xlfn.TEXTJOIN(", ", TRUE, IF((CJ3:CJ30=1.1) + (CJ3:CJ30=1), $CF$3:$CF$30, ""))</f>
        <v/>
      </c>
      <c r="CK32" s="30" t="str" cm="1">
        <f t="array" ref="CK32">_xlfn.TEXTJOIN(", ", TRUE, IF((CK3:CK30=1.1) + (CK3:CK30=1), $CF$3:$CF$30, ""))</f>
        <v/>
      </c>
      <c r="CL32" s="30" t="str" cm="1">
        <f t="array" ref="CL32">_xlfn.TEXTJOIN(", ", TRUE, IF((CL3:CL30=1.1) + (CL3:CL30=1), $CF$3:$CF$30, ""))</f>
        <v/>
      </c>
      <c r="CM32" s="30" t="str" cm="1">
        <f t="array" ref="CM32">_xlfn.TEXTJOIN(", ", TRUE, IF((CM3:CM30=1.1) + (CM3:CM30=1), $CF$3:$CF$30, ""))</f>
        <v/>
      </c>
      <c r="CN32" s="30" t="str" cm="1">
        <f t="array" ref="CN32">_xlfn.TEXTJOIN(", ", TRUE, IF((CN3:CN30=1.1) + (CN3:CN30=1), $CF$3:$CF$30, ""))</f>
        <v/>
      </c>
      <c r="CO32" s="30" t="str" cm="1">
        <f t="array" ref="CO32">_xlfn.TEXTJOIN(", ", TRUE, IF((CO3:CO30=1.1) + (CO3:CO30=1), $CF$3:$CF$30, ""))</f>
        <v/>
      </c>
      <c r="CP32" s="30" t="str" cm="1">
        <f t="array" ref="CP32">_xlfn.TEXTJOIN(", ", TRUE, IF((CP3:CP30=1.1) + (CP3:CP30=1), $CF$3:$CF$30, ""))</f>
        <v/>
      </c>
      <c r="CQ32" s="236" t="s">
        <v>277</v>
      </c>
      <c r="CR32" s="237">
        <f>COUNTIF(CR3:CR30,"Not Achieved")</f>
        <v>0</v>
      </c>
      <c r="CS32" s="237">
        <f t="shared" ref="CS32:DA32" si="18">COUNTIF(CS3:CS30,"Not Achieved")</f>
        <v>0</v>
      </c>
      <c r="CT32" s="237">
        <f t="shared" si="18"/>
        <v>0</v>
      </c>
      <c r="CU32" s="237">
        <f t="shared" si="18"/>
        <v>0</v>
      </c>
      <c r="CV32" s="237">
        <f t="shared" si="18"/>
        <v>0</v>
      </c>
      <c r="CW32" s="237">
        <f t="shared" si="18"/>
        <v>0</v>
      </c>
      <c r="CX32" s="237">
        <f>COUNTIF(CX3:CX30,"Not Achieved")</f>
        <v>0</v>
      </c>
      <c r="CY32" s="237">
        <f t="shared" si="18"/>
        <v>0</v>
      </c>
      <c r="CZ32" s="237">
        <f t="shared" si="18"/>
        <v>0</v>
      </c>
      <c r="DA32" s="237">
        <f t="shared" si="18"/>
        <v>0</v>
      </c>
    </row>
    <row r="33" spans="2:105" ht="13.9" customHeight="1" thickBot="1">
      <c r="B33" s="410" t="s">
        <v>172</v>
      </c>
      <c r="C33" s="411"/>
      <c r="D33" s="411"/>
      <c r="E33" s="411"/>
      <c r="F33" s="411"/>
      <c r="G33" s="412"/>
      <c r="H33" s="204" t="str">
        <f>IF(COUNTIF(Year0Range,BE5)+COUNTIF(Year0Range,BE4)+COUNTIF(Year0Range,"*60")&gt;0,COUNTIF(Year0Range,"*60"),"")</f>
        <v/>
      </c>
      <c r="I33" s="205" t="str">
        <f>IF(COUNTIF(Year1Range,BE4)+COUNTIF(Year1Range,BE5)+COUNTIF(Year1Range,"*60")&gt;0,COUNTIF(Year1Range,"*60"),"")</f>
        <v/>
      </c>
      <c r="J33" s="205" t="str">
        <f>IF(COUNTIF(Year2Range,BE5)+COUNTIF(Year2Range,BE4)+COUNTIF(Year2Range,"*60")&gt;0,COUNTIF(Year2Range,"*60"),"")</f>
        <v/>
      </c>
      <c r="K33" s="205" t="str">
        <f>IF(COUNTIF(Year3Range,BE4)+COUNTIF(Year3Range,BE5)+COUNTIF(Year3Range,"*60")&gt;0,COUNTIF(Year3Range,"*60"),"")</f>
        <v/>
      </c>
      <c r="L33" s="205" t="str">
        <f>IF(COUNTIF(Year4Range,BE4)+COUNTIF(Year4Range,BE5)+COUNTIF(Year4Range,"*60")&gt;0,COUNTIF(Year4Range,"*60"),"")</f>
        <v/>
      </c>
      <c r="M33" s="205" t="str">
        <f>IF(COUNTIF(Year5Range,BE4)+COUNTIF(Year5Range,BE5)+COUNTIF(Year5Range,"*60")&gt;0,COUNTIF(Year5Range,"*60"),"")</f>
        <v/>
      </c>
      <c r="N33" s="205" t="str">
        <f>IF(COUNTIF(Year6Range,BE4)+COUNTIF(Year6Range,BE5)+COUNTIF(Year6Range,"*60")&gt;0,COUNTIF(Year6Range,"*60"),"")</f>
        <v/>
      </c>
      <c r="O33" s="205" t="str">
        <f>IF(COUNTIF(Year7Range,BE4)+COUNTIF(Year7Range,BE5)+COUNTIF(Year7Range,"*60")&gt;0,COUNTIF(Year7Range,"*60"),"")</f>
        <v/>
      </c>
      <c r="P33" s="205" t="str">
        <f>IF(COUNTIF(Year8Range,BE4)+COUNTIF(Year8Range,BE5)+COUNTIF(Year8Range,"*60")&gt;0,COUNTIF(Year8Range,"*60"),"")</f>
        <v/>
      </c>
      <c r="Q33" s="205" t="str">
        <f>IF(COUNTIF(Year9Range,BE4)+COUNTIF(Year9Range,BE5)+COUNTIF(Year9Range,"*60")&gt;0,COUNTIF(Year9Range,"*60"),"")</f>
        <v/>
      </c>
      <c r="R33" s="205" t="str">
        <f>IF(COUNTIF(Year10Range,BN4)+COUNTIF(Year10Range,BE5)+COUNTIF(Year10Range,"*60")&gt;0,COUNTIF(Year10Range,"*60"),"")</f>
        <v/>
      </c>
      <c r="Y33" s="204" t="str">
        <f>IF(COUNTIF(Year1Expected,BE5)+COUNTIF(Year1Expected,BE4)+COUNTIF(Year1Expected,"*60")&gt;0,COUNTIF(Year1Expected,"*60"),"")</f>
        <v/>
      </c>
      <c r="Z33" s="204" t="str">
        <f>IF(COUNTIF(Year2Expected,$BE$5)+COUNTIF(Year2Expected,$BE$4)+COUNTIF(Year2Expected,"*60")&gt;0,COUNTIF(Year2Expected,"*60"),"")</f>
        <v/>
      </c>
      <c r="AA33" s="204" t="str">
        <f>IF(COUNTIF(Year3Expected,BE5)+COUNTIF(Year3Expected,BE4)+COUNTIF(Year3Expected,"*60")&gt;0,COUNTIF(Year3Expected,"*60"),"")</f>
        <v/>
      </c>
      <c r="AB33" s="204" t="str">
        <f>IF(COUNTIF(Year4Expected,BE5)+COUNTIF(Year4Expected,BE4)+COUNTIF(Year4Expected,"*60")&gt;0,COUNTIF(Year4Expected,"*60"),"")</f>
        <v/>
      </c>
      <c r="AC33" s="204" t="str">
        <f>IF(COUNTIF(Year5Expected,BE5)+COUNTIF(Year5Expected,BE4)+COUNTIF(Year5Expected,"*60")&gt;0,COUNTIF(Year5Expected,"*60"),"")</f>
        <v/>
      </c>
      <c r="AD33" s="204" t="str">
        <f>IF(COUNTIF(Year6Expected,BE5)+COUNTIF(Year6Expected,BE4)+COUNTIF(Year6Expected,"*60")&gt;0,COUNTIF(Year6Expected,"*60"),"")</f>
        <v/>
      </c>
      <c r="AE33" s="204" t="str">
        <f>IF(COUNTIF(Year7Expected,BE5)+COUNTIF(Year7Expected,BE4)+COUNTIF(Year7Expected,"*60")&gt;0,COUNTIF(Year7Expected,"*60"),"")</f>
        <v/>
      </c>
      <c r="AF33" s="204" t="str">
        <f>IF(COUNTIF(Year8Expected,BE5)+COUNTIF(Year8Expected,BE4)+COUNTIF(Year8Expected,"*60")&gt;0,COUNTIF(Year8Expected,"*60"),"")</f>
        <v/>
      </c>
      <c r="AG33" s="204" t="str">
        <f>IF(COUNTIF(Year9Expected,BE5)+COUNTIF(Year9Expected,BE4)+COUNTIF(Year9Expected,"*60")&gt;0,COUNTIF(Year9Expected,"*60"),"")</f>
        <v/>
      </c>
      <c r="AH33" s="204" t="str">
        <f>IF(COUNTIF(Year10Expected,BE5)+COUNTIF(Year10Expected,BE4)+COUNTIF(Year10Expected,"*60")&gt;0,COUNTIF(Year10Expected,"*60"),"")</f>
        <v/>
      </c>
      <c r="BI33" s="233" t="s">
        <v>173</v>
      </c>
      <c r="BJ33" s="234">
        <f t="shared" ref="BJ33:BT33" si="19">COUNTIF(BJ3:BJ30,0)</f>
        <v>0</v>
      </c>
      <c r="BK33" s="234">
        <f t="shared" si="19"/>
        <v>0</v>
      </c>
      <c r="BL33" s="234">
        <f t="shared" si="19"/>
        <v>0</v>
      </c>
      <c r="BM33" s="234">
        <f t="shared" si="19"/>
        <v>0</v>
      </c>
      <c r="BN33" s="234">
        <f t="shared" si="19"/>
        <v>0</v>
      </c>
      <c r="BO33" s="234">
        <f t="shared" si="19"/>
        <v>0</v>
      </c>
      <c r="BP33" s="234">
        <f t="shared" si="19"/>
        <v>0</v>
      </c>
      <c r="BQ33" s="234">
        <f t="shared" si="19"/>
        <v>0</v>
      </c>
      <c r="BR33" s="234">
        <f t="shared" si="19"/>
        <v>0</v>
      </c>
      <c r="BS33" s="234">
        <f t="shared" si="19"/>
        <v>0</v>
      </c>
      <c r="BT33" s="234">
        <f t="shared" si="19"/>
        <v>0</v>
      </c>
      <c r="BU33" s="233" t="s">
        <v>173</v>
      </c>
      <c r="BV33" s="235">
        <f t="shared" ref="BV33:CE33" si="20">COUNTIF(BV3:BV30,0)</f>
        <v>0</v>
      </c>
      <c r="BW33" s="235">
        <f t="shared" si="20"/>
        <v>0</v>
      </c>
      <c r="BX33" s="235">
        <f t="shared" si="20"/>
        <v>0</v>
      </c>
      <c r="BY33" s="235">
        <f t="shared" si="20"/>
        <v>0</v>
      </c>
      <c r="BZ33" s="235">
        <f t="shared" si="20"/>
        <v>0</v>
      </c>
      <c r="CA33" s="235">
        <f t="shared" si="20"/>
        <v>0</v>
      </c>
      <c r="CB33" s="235">
        <f t="shared" si="20"/>
        <v>0</v>
      </c>
      <c r="CC33" s="235">
        <f t="shared" si="20"/>
        <v>0</v>
      </c>
      <c r="CD33" s="235">
        <f t="shared" si="20"/>
        <v>0</v>
      </c>
      <c r="CE33" s="235">
        <f t="shared" si="20"/>
        <v>0</v>
      </c>
      <c r="CF33" s="244" t="s">
        <v>278</v>
      </c>
      <c r="CG33" s="30" t="str" cm="1">
        <f t="array" ref="CG33">_xlfn.TEXTJOIN(", ", TRUE, IF((CG3:CG30=1.1) + (CG3:CG30=0.1),  $CF$3:$CF$30, ""))</f>
        <v/>
      </c>
      <c r="CH33" s="245" t="str" cm="1">
        <f t="array" ref="CH33">_xlfn.TEXTJOIN(", ", TRUE, IF((CH3:CH30=1.1) + (CH3:CH30=0.1),  $CF$3:$CF$30, ""))</f>
        <v/>
      </c>
      <c r="CI33" s="245" t="str" cm="1">
        <f t="array" ref="CI33">_xlfn.TEXTJOIN(", ", TRUE, IF((CI3:CI30=1.1) + (CI3:CI30=0.1),  $CF$3:$CF$30, ""))</f>
        <v/>
      </c>
      <c r="CJ33" s="245" t="str" cm="1">
        <f t="array" ref="CJ33">_xlfn.TEXTJOIN(", ", TRUE, IF((CJ3:CJ30=1.1) + (CJ3:CJ30=0.1),  $CF$3:$CF$30, ""))</f>
        <v/>
      </c>
      <c r="CK33" s="245" t="str" cm="1">
        <f t="array" ref="CK33">_xlfn.TEXTJOIN(", ", TRUE, IF((CK3:CK30=1.1) + (CK3:CK30=0.1),  $CF$3:$CF$30, ""))</f>
        <v/>
      </c>
      <c r="CL33" s="245" t="str" cm="1">
        <f t="array" ref="CL33">_xlfn.TEXTJOIN(", ", TRUE, IF((CL3:CL30=1.1) + (CL3:CL30=0.1),  $CF$3:$CF$30, ""))</f>
        <v/>
      </c>
      <c r="CM33" s="245" t="str" cm="1">
        <f t="array" ref="CM33">_xlfn.TEXTJOIN(", ", TRUE, IF((CM3:CM30=1.1) + (CM3:CM30=0.1),  $CF$3:$CF$30, ""))</f>
        <v/>
      </c>
      <c r="CN33" s="245" t="str" cm="1">
        <f t="array" ref="CN33">_xlfn.TEXTJOIN(", ", TRUE, IF((CN3:CN30=1.1) + (CN3:CN30=0.1),  $CF$3:$CF$30, ""))</f>
        <v/>
      </c>
      <c r="CO33" s="245" t="str" cm="1">
        <f t="array" ref="CO33">_xlfn.TEXTJOIN(", ", TRUE, IF((CO3:CO30=1.1) + (CO3:CO30=0.1),  $CF$3:$CF$30, ""))</f>
        <v/>
      </c>
      <c r="CP33" s="245" t="str" cm="1">
        <f t="array" ref="CP33">_xlfn.TEXTJOIN(", ", TRUE, IF((CP3:CP30=1.1) + (CP3:CP30=0.1),  $CF$3:$CF$30, ""))</f>
        <v/>
      </c>
      <c r="CQ33" s="238" t="s">
        <v>279</v>
      </c>
      <c r="CR33" s="237">
        <f>COUNTIF(CG3:CG30,1.1)+COUNTIF(CG3:CG30,0.1)</f>
        <v>0</v>
      </c>
      <c r="CS33" s="237">
        <f t="shared" ref="CS33:DA33" si="21">COUNTIF(CH3:CH30,1.1)+COUNTIF(CH3:CH30,0.1)</f>
        <v>0</v>
      </c>
      <c r="CT33" s="237">
        <f t="shared" si="21"/>
        <v>0</v>
      </c>
      <c r="CU33" s="237">
        <f t="shared" si="21"/>
        <v>0</v>
      </c>
      <c r="CV33" s="237">
        <f t="shared" si="21"/>
        <v>0</v>
      </c>
      <c r="CW33" s="237">
        <f t="shared" si="21"/>
        <v>0</v>
      </c>
      <c r="CX33" s="237">
        <f>COUNTIF(CM3:CM30,1.1)+COUNTIF(CM3:CM30,0.1)</f>
        <v>0</v>
      </c>
      <c r="CY33" s="237">
        <f t="shared" si="21"/>
        <v>0</v>
      </c>
      <c r="CZ33" s="237">
        <f t="shared" si="21"/>
        <v>0</v>
      </c>
      <c r="DA33" s="237">
        <f t="shared" si="21"/>
        <v>0</v>
      </c>
    </row>
    <row r="34" spans="2:105" ht="13.9" customHeight="1" thickBot="1">
      <c r="B34" s="353" t="s">
        <v>174</v>
      </c>
      <c r="C34" s="354"/>
      <c r="D34" s="354"/>
      <c r="E34" s="354"/>
      <c r="F34" s="355"/>
      <c r="G34" s="191"/>
      <c r="H34" s="40" t="str">
        <f t="shared" ref="H34:R34" si="22">IF(ISERROR(AVERAGE(BJ24:BJ30,BJ12:BJ23, BJ3:BJ11)),"",AVERAGE(BJ24:BJ30,BJ12:BJ23, BJ3:BJ11))</f>
        <v/>
      </c>
      <c r="I34" s="40" t="str">
        <f t="shared" si="22"/>
        <v/>
      </c>
      <c r="J34" s="40" t="str">
        <f t="shared" si="22"/>
        <v/>
      </c>
      <c r="K34" s="40" t="str">
        <f t="shared" si="22"/>
        <v/>
      </c>
      <c r="L34" s="40" t="str">
        <f t="shared" si="22"/>
        <v/>
      </c>
      <c r="M34" s="40" t="str">
        <f t="shared" si="22"/>
        <v/>
      </c>
      <c r="N34" s="40" t="str">
        <f t="shared" si="22"/>
        <v/>
      </c>
      <c r="O34" s="40" t="str">
        <f t="shared" si="22"/>
        <v/>
      </c>
      <c r="P34" s="40" t="str">
        <f t="shared" si="22"/>
        <v/>
      </c>
      <c r="Q34" s="40" t="str">
        <f t="shared" si="22"/>
        <v/>
      </c>
      <c r="R34" s="40" t="str">
        <f t="shared" si="22"/>
        <v/>
      </c>
      <c r="Y34" s="40" t="str">
        <f t="shared" ref="Y34:AH34" si="23">IF(ISERROR(AVERAGE(BV24:BV30,BV12:BV23, BV3:BV11)),"",AVERAGE(BV24:BV30,BV12:BV23, BV3:BV11))</f>
        <v/>
      </c>
      <c r="Z34" s="40" t="str">
        <f t="shared" si="23"/>
        <v/>
      </c>
      <c r="AA34" s="40" t="str">
        <f t="shared" si="23"/>
        <v/>
      </c>
      <c r="AB34" s="40" t="str">
        <f t="shared" si="23"/>
        <v/>
      </c>
      <c r="AC34" s="40" t="str">
        <f t="shared" si="23"/>
        <v/>
      </c>
      <c r="AD34" s="40" t="str">
        <f t="shared" si="23"/>
        <v/>
      </c>
      <c r="AE34" s="40" t="str">
        <f t="shared" si="23"/>
        <v/>
      </c>
      <c r="AF34" s="40" t="str">
        <f t="shared" si="23"/>
        <v/>
      </c>
      <c r="AG34" s="40" t="str">
        <f t="shared" si="23"/>
        <v/>
      </c>
      <c r="AH34" s="40" t="str">
        <f t="shared" si="23"/>
        <v/>
      </c>
      <c r="AI34" s="1"/>
      <c r="AJ34" s="1"/>
      <c r="AX34" s="33" t="s">
        <v>110</v>
      </c>
      <c r="AY34" s="34" t="s">
        <v>108</v>
      </c>
      <c r="AZ34" s="239" t="s">
        <v>116</v>
      </c>
      <c r="BA34" s="1" t="s">
        <v>175</v>
      </c>
      <c r="BB34" s="41"/>
      <c r="BC34" s="41"/>
      <c r="BD34" s="41"/>
      <c r="BE34" s="41"/>
      <c r="BG34" s="8"/>
      <c r="BH34" s="8"/>
      <c r="BI34" s="233" t="s">
        <v>174</v>
      </c>
      <c r="BJ34" s="240" t="str">
        <f>IF(ISERROR(AVERAGE(BJ24:BJ30,BJ12:BJ23,BJ3:BJ11)),"",(AVERAGE(BJ24:BJ30,BJ12:BJ23,BJ3:BJ11)))</f>
        <v/>
      </c>
      <c r="BK34" s="240" t="str">
        <f t="shared" ref="BK34:BT34" si="24">IF(ISERROR(AVERAGE(BK24:BK30,BK12:BK23,BK3:BK11)),"",(AVERAGE(BK24:BK30,BK12:BK23,BK3:BK11)))</f>
        <v/>
      </c>
      <c r="BL34" s="240" t="str">
        <f t="shared" si="24"/>
        <v/>
      </c>
      <c r="BM34" s="240" t="str">
        <f t="shared" si="24"/>
        <v/>
      </c>
      <c r="BN34" s="240" t="str">
        <f t="shared" si="24"/>
        <v/>
      </c>
      <c r="BO34" s="240" t="str">
        <f t="shared" si="24"/>
        <v/>
      </c>
      <c r="BP34" s="240" t="str">
        <f t="shared" si="24"/>
        <v/>
      </c>
      <c r="BQ34" s="240" t="str">
        <f t="shared" si="24"/>
        <v/>
      </c>
      <c r="BR34" s="240" t="str">
        <f t="shared" si="24"/>
        <v/>
      </c>
      <c r="BS34" s="240" t="str">
        <f t="shared" si="24"/>
        <v/>
      </c>
      <c r="BT34" s="240" t="str">
        <f t="shared" si="24"/>
        <v/>
      </c>
      <c r="BU34" s="233" t="s">
        <v>174</v>
      </c>
      <c r="BV34" s="240" t="str">
        <f>IF(ISERROR(AVERAGE(BV24:BV30,BV12:BV23,BV3:BV11)),"",(AVERAGE(BV24:BV30,BV12:BV23,BV3:BV11)))</f>
        <v/>
      </c>
      <c r="BW34" s="240" t="str">
        <f t="shared" ref="BW34:CE34" si="25">IF(ISERROR(AVERAGE(BW24:BW30,BW12:BW23,BW3:BW11)),"",(AVERAGE(BW24:BW30,BW12:BW23,BW3:BW11)))</f>
        <v/>
      </c>
      <c r="BX34" s="240" t="str">
        <f t="shared" si="25"/>
        <v/>
      </c>
      <c r="BY34" s="240" t="str">
        <f t="shared" si="25"/>
        <v/>
      </c>
      <c r="BZ34" s="240" t="str">
        <f t="shared" si="25"/>
        <v/>
      </c>
      <c r="CA34" s="240" t="str">
        <f t="shared" si="25"/>
        <v/>
      </c>
      <c r="CB34" s="240" t="str">
        <f t="shared" si="25"/>
        <v/>
      </c>
      <c r="CC34" s="240" t="str">
        <f t="shared" si="25"/>
        <v/>
      </c>
      <c r="CD34" s="240" t="str">
        <f>IF(ISERROR(AVERAGE(CD24:CD30,CD12:CD23,CD3:CD11)),"",(AVERAGE(CD24:CD30,CD12:CD23,CD3:CD11)))</f>
        <v/>
      </c>
      <c r="CE34" s="240" t="str">
        <f t="shared" si="25"/>
        <v/>
      </c>
      <c r="CF34" s="244" t="s">
        <v>275</v>
      </c>
      <c r="CG34" s="30" t="str" cm="1">
        <f t="array" ref="CG34">_xlfn.TEXTJOIN(", ", TRUE, IF(CR3:CR30="Achieved", $CF$3:$CF$30, ""))</f>
        <v/>
      </c>
      <c r="CH34" s="245" t="str" cm="1">
        <f t="array" ref="CH34">_xlfn.TEXTJOIN(", ", TRUE, IF(CS3:CS30="Achieved", $CF$3:$CF$30, ""))</f>
        <v/>
      </c>
      <c r="CI34" s="245" t="str" cm="1">
        <f t="array" ref="CI34">_xlfn.TEXTJOIN(", ", TRUE, IF(CT3:CT30="Achieved", $CF$3:$CF$30, ""))</f>
        <v/>
      </c>
      <c r="CJ34" s="245" t="str" cm="1">
        <f t="array" ref="CJ34">_xlfn.TEXTJOIN(", ", TRUE, IF(CU3:CU30="Achieved", $CF$3:$CF$30, ""))</f>
        <v/>
      </c>
      <c r="CK34" s="245" t="str" cm="1">
        <f t="array" ref="CK34">_xlfn.TEXTJOIN(", ", TRUE, IF(CV3:CV30="Achieved", $CF$3:$CF$30, ""))</f>
        <v/>
      </c>
      <c r="CL34" s="245" t="str" cm="1">
        <f t="array" ref="CL34">_xlfn.TEXTJOIN(", ", TRUE, IF(CW3:CW30="Achieved", $CF$3:$CF$30, ""))</f>
        <v/>
      </c>
      <c r="CM34" s="245" t="str" cm="1">
        <f t="array" ref="CM34">_xlfn.TEXTJOIN(", ", TRUE, IF(CX3:CX30="Achieved", $CF$3:$CF$30, ""))</f>
        <v/>
      </c>
      <c r="CN34" s="245" t="str" cm="1">
        <f t="array" ref="CN34">_xlfn.TEXTJOIN(", ", TRUE, IF(CY3:CY30="Achieved", $CF$3:$CF$30, ""))</f>
        <v/>
      </c>
      <c r="CO34" s="245" t="str" cm="1">
        <f t="array" ref="CO34">_xlfn.TEXTJOIN(", ", TRUE, IF(CZ3:CZ30="Achieved", $CF$3:$CF$30, ""))</f>
        <v/>
      </c>
      <c r="CP34" s="245" t="str" cm="1">
        <f t="array" ref="CP34">_xlfn.TEXTJOIN(", ", TRUE, IF(DA3:DA30="Achieved", $CF$3:$CF$30, ""))</f>
        <v/>
      </c>
      <c r="CQ34" s="238" t="s">
        <v>280</v>
      </c>
      <c r="CR34" s="241" t="str">
        <f t="shared" ref="CR34:DA34" si="26">IF(SUM(CR31:CR32)=0,"",CR31/SUM(CR31:CR32))</f>
        <v/>
      </c>
      <c r="CS34" s="241" t="str">
        <f t="shared" si="26"/>
        <v/>
      </c>
      <c r="CT34" s="241" t="str">
        <f t="shared" si="26"/>
        <v/>
      </c>
      <c r="CU34" s="241" t="str">
        <f t="shared" si="26"/>
        <v/>
      </c>
      <c r="CV34" s="241" t="str">
        <f t="shared" si="26"/>
        <v/>
      </c>
      <c r="CW34" s="241" t="str">
        <f t="shared" si="26"/>
        <v/>
      </c>
      <c r="CX34" s="241" t="str">
        <f t="shared" si="26"/>
        <v/>
      </c>
      <c r="CY34" s="241" t="str">
        <f t="shared" si="26"/>
        <v/>
      </c>
      <c r="CZ34" s="241" t="str">
        <f t="shared" si="26"/>
        <v/>
      </c>
      <c r="DA34" s="241" t="str">
        <f t="shared" si="26"/>
        <v/>
      </c>
    </row>
    <row r="35" spans="2:105" ht="13.9" customHeight="1" thickBot="1">
      <c r="B35" s="395" t="s">
        <v>281</v>
      </c>
      <c r="C35" s="396"/>
      <c r="D35" s="396"/>
      <c r="E35" s="396"/>
      <c r="F35" s="396"/>
      <c r="G35" s="397"/>
      <c r="H35" s="206"/>
      <c r="I35" s="206" t="str">
        <f>IF(I34="","",_xlfn.CONCAT(CG31," / ",CR31))</f>
        <v/>
      </c>
      <c r="J35" s="206" t="str">
        <f t="shared" ref="J35:R35" si="27">IF(J34="","",_xlfn.CONCAT(CH31," / ",CS31))</f>
        <v/>
      </c>
      <c r="K35" s="206" t="str">
        <f t="shared" si="27"/>
        <v/>
      </c>
      <c r="L35" s="206" t="str">
        <f t="shared" si="27"/>
        <v/>
      </c>
      <c r="M35" s="206" t="str">
        <f t="shared" si="27"/>
        <v/>
      </c>
      <c r="N35" s="204" t="str">
        <f t="shared" si="27"/>
        <v/>
      </c>
      <c r="O35" s="204" t="str">
        <f t="shared" si="27"/>
        <v/>
      </c>
      <c r="P35" s="204" t="str">
        <f t="shared" si="27"/>
        <v/>
      </c>
      <c r="Q35" s="204" t="str">
        <f t="shared" si="27"/>
        <v/>
      </c>
      <c r="R35" s="204" t="str">
        <f t="shared" si="27"/>
        <v/>
      </c>
      <c r="AA35" s="44"/>
      <c r="AD35" s="44"/>
      <c r="AE35" s="44"/>
      <c r="AF35" s="44"/>
      <c r="AG35" s="44"/>
      <c r="AH35" s="44"/>
      <c r="AI35" s="44"/>
      <c r="AJ35" s="44"/>
      <c r="AW35" s="49" t="s">
        <v>178</v>
      </c>
      <c r="AX35" s="50">
        <f>COUNTIF(AY3:AY11,BF4)</f>
        <v>0</v>
      </c>
      <c r="AY35" s="50">
        <f>VALUE(COUNTIF(AY3:AY11,BF5))</f>
        <v>0</v>
      </c>
      <c r="AZ35" s="50">
        <f>VALUE(COUNTIF(AY3:AY11,0))</f>
        <v>0</v>
      </c>
      <c r="BA35" s="50" t="e">
        <f>AVERAGEIF(AY3:AY11,"&gt;=0")</f>
        <v>#DIV/0!</v>
      </c>
      <c r="BI35" s="233" t="s">
        <v>176</v>
      </c>
      <c r="BJ35" s="230" t="str">
        <f>IF(ISERROR(AVERAGE(BJ3:BJ11)),"",(AVERAGE(BJ3:BJ11)))</f>
        <v/>
      </c>
      <c r="BK35" s="230" t="str">
        <f t="shared" ref="BK35:BT35" si="28">IF(ISERROR(AVERAGE(BK3:BK11)),"",(AVERAGE(BK3:BK11)))</f>
        <v/>
      </c>
      <c r="BL35" s="230" t="str">
        <f t="shared" si="28"/>
        <v/>
      </c>
      <c r="BM35" s="230" t="str">
        <f t="shared" si="28"/>
        <v/>
      </c>
      <c r="BN35" s="230" t="str">
        <f t="shared" si="28"/>
        <v/>
      </c>
      <c r="BO35" s="230" t="str">
        <f t="shared" si="28"/>
        <v/>
      </c>
      <c r="BP35" s="230" t="str">
        <f t="shared" si="28"/>
        <v/>
      </c>
      <c r="BQ35" s="230" t="str">
        <f t="shared" si="28"/>
        <v/>
      </c>
      <c r="BR35" s="230" t="str">
        <f t="shared" si="28"/>
        <v/>
      </c>
      <c r="BS35" s="230" t="str">
        <f t="shared" si="28"/>
        <v/>
      </c>
      <c r="BT35" s="230" t="str">
        <f t="shared" si="28"/>
        <v/>
      </c>
      <c r="BU35" s="233" t="s">
        <v>176</v>
      </c>
      <c r="BV35" s="230" t="str">
        <f>IF(ISERROR(AVERAGE(BV3:BV11)),"",(AVERAGE(BV3:BV11)))</f>
        <v/>
      </c>
      <c r="BW35" s="230" t="str">
        <f t="shared" ref="BW35:CE35" si="29">IF(ISERROR(AVERAGE(BW3:BW11)),"",(AVERAGE(BW3:BW11)))</f>
        <v/>
      </c>
      <c r="BX35" s="230" t="str">
        <f t="shared" si="29"/>
        <v/>
      </c>
      <c r="BY35" s="230" t="str">
        <f t="shared" si="29"/>
        <v/>
      </c>
      <c r="BZ35" s="230" t="str">
        <f t="shared" si="29"/>
        <v/>
      </c>
      <c r="CA35" s="230" t="str">
        <f t="shared" si="29"/>
        <v/>
      </c>
      <c r="CB35" s="230" t="str">
        <f t="shared" si="29"/>
        <v/>
      </c>
      <c r="CC35" s="230" t="str">
        <f t="shared" si="29"/>
        <v/>
      </c>
      <c r="CD35" s="230" t="str">
        <f t="shared" si="29"/>
        <v/>
      </c>
      <c r="CE35" s="230" t="str">
        <f t="shared" si="29"/>
        <v/>
      </c>
      <c r="CG35"/>
      <c r="CJ35" s="1"/>
      <c r="CL35" s="1"/>
      <c r="CN35" s="1"/>
      <c r="CQ35" s="238" t="s">
        <v>282</v>
      </c>
      <c r="CR35" s="1" t="str">
        <f t="shared" ref="CR35:DA35" si="30">IF(CR34="","ADEQUATE",IF(CR34&gt;0.5,"ADEQUATE",IF(BK34&gt;=BV34,"ADEQUATE","INADEQUATE")))</f>
        <v>ADEQUATE</v>
      </c>
      <c r="CS35" s="1" t="str">
        <f t="shared" si="30"/>
        <v>ADEQUATE</v>
      </c>
      <c r="CT35" s="1" t="str">
        <f t="shared" si="30"/>
        <v>ADEQUATE</v>
      </c>
      <c r="CU35" s="1" t="str">
        <f t="shared" si="30"/>
        <v>ADEQUATE</v>
      </c>
      <c r="CV35" s="1" t="str">
        <f t="shared" si="30"/>
        <v>ADEQUATE</v>
      </c>
      <c r="CW35" s="1" t="str">
        <f t="shared" si="30"/>
        <v>ADEQUATE</v>
      </c>
      <c r="CX35" s="1" t="str">
        <f t="shared" si="30"/>
        <v>ADEQUATE</v>
      </c>
      <c r="CY35" s="1" t="str">
        <f t="shared" si="30"/>
        <v>ADEQUATE</v>
      </c>
      <c r="CZ35" s="1" t="str">
        <f t="shared" si="30"/>
        <v>ADEQUATE</v>
      </c>
      <c r="DA35" s="1" t="str">
        <f t="shared" si="30"/>
        <v>ADEQUATE</v>
      </c>
    </row>
    <row r="36" spans="2:105" ht="13.9" customHeight="1" thickBot="1">
      <c r="B36" s="392" t="s">
        <v>283</v>
      </c>
      <c r="C36" s="390"/>
      <c r="D36" s="390"/>
      <c r="E36" s="390"/>
      <c r="F36" s="390"/>
      <c r="G36" s="391"/>
      <c r="H36" s="207"/>
      <c r="I36" s="207" t="str">
        <f>IF(I34="","",IF(I37="Yes",CR35,"N/A"))</f>
        <v/>
      </c>
      <c r="J36" s="207" t="str">
        <f t="shared" ref="J36:R36" si="31">IF(J34="","",IF(J37="Yes",CS35,"N/A"))</f>
        <v/>
      </c>
      <c r="K36" s="207" t="str">
        <f t="shared" si="31"/>
        <v/>
      </c>
      <c r="L36" s="207" t="str">
        <f t="shared" si="31"/>
        <v/>
      </c>
      <c r="M36" s="207" t="str">
        <f t="shared" si="31"/>
        <v/>
      </c>
      <c r="N36" s="207" t="str">
        <f t="shared" si="31"/>
        <v/>
      </c>
      <c r="O36" s="207" t="str">
        <f t="shared" si="31"/>
        <v/>
      </c>
      <c r="P36" s="207" t="str">
        <f t="shared" si="31"/>
        <v/>
      </c>
      <c r="Q36" s="207" t="str">
        <f t="shared" si="31"/>
        <v/>
      </c>
      <c r="R36" s="207" t="str">
        <f t="shared" si="31"/>
        <v/>
      </c>
      <c r="AA36" s="44"/>
      <c r="AD36" s="44"/>
      <c r="AE36" s="44"/>
      <c r="AF36" s="44"/>
      <c r="AG36" s="44"/>
      <c r="AH36" s="44"/>
      <c r="AI36" s="44"/>
      <c r="AJ36" s="44"/>
      <c r="AW36" s="49" t="s">
        <v>180</v>
      </c>
      <c r="AX36" s="50">
        <f>COUNTIF(AY12:AY23,BF4)</f>
        <v>0</v>
      </c>
      <c r="AY36" s="50">
        <f>VALUE(COUNTIF(AY12:AY23,BF5))</f>
        <v>0</v>
      </c>
      <c r="AZ36" s="50">
        <f>VALUE(COUNTIF(AY12:AY23,0))</f>
        <v>0</v>
      </c>
      <c r="BA36" s="50" t="e">
        <f>AVERAGEIF(AY12:AY23,"&gt;=0")</f>
        <v>#DIV/0!</v>
      </c>
      <c r="BI36" s="29" t="s">
        <v>179</v>
      </c>
      <c r="BJ36" s="242" t="str">
        <f>IF(ISERROR(AVERAGE(BJ12:BJ23)),"",(AVERAGE(BJ12:BJ23)))</f>
        <v/>
      </c>
      <c r="BK36" s="242" t="str">
        <f t="shared" ref="BK36:BT36" si="32">IF(ISERROR(AVERAGE(BK12:BK23)),"",(AVERAGE(BK12:BK23)))</f>
        <v/>
      </c>
      <c r="BL36" s="242" t="str">
        <f t="shared" si="32"/>
        <v/>
      </c>
      <c r="BM36" s="242" t="str">
        <f t="shared" si="32"/>
        <v/>
      </c>
      <c r="BN36" s="242" t="str">
        <f t="shared" si="32"/>
        <v/>
      </c>
      <c r="BO36" s="242" t="str">
        <f t="shared" si="32"/>
        <v/>
      </c>
      <c r="BP36" s="242" t="str">
        <f t="shared" si="32"/>
        <v/>
      </c>
      <c r="BQ36" s="242" t="str">
        <f t="shared" si="32"/>
        <v/>
      </c>
      <c r="BR36" s="242" t="str">
        <f t="shared" si="32"/>
        <v/>
      </c>
      <c r="BS36" s="242" t="str">
        <f t="shared" si="32"/>
        <v/>
      </c>
      <c r="BT36" s="242" t="str">
        <f t="shared" si="32"/>
        <v/>
      </c>
      <c r="BU36" s="29" t="s">
        <v>179</v>
      </c>
      <c r="BV36" s="242" t="str">
        <f>IF(ISERROR(AVERAGE(BV12:BV23)),"",(AVERAGE(BV12:BV23)))</f>
        <v/>
      </c>
      <c r="BW36" s="242" t="str">
        <f t="shared" ref="BW36:CE36" si="33">IF(ISERROR(AVERAGE(BW12:BW23)),"",(AVERAGE(BW12:BW23)))</f>
        <v/>
      </c>
      <c r="BX36" s="242" t="str">
        <f t="shared" si="33"/>
        <v/>
      </c>
      <c r="BY36" s="242" t="str">
        <f t="shared" si="33"/>
        <v/>
      </c>
      <c r="BZ36" s="242" t="str">
        <f t="shared" si="33"/>
        <v/>
      </c>
      <c r="CA36" s="242" t="str">
        <f t="shared" si="33"/>
        <v/>
      </c>
      <c r="CB36" s="242" t="str">
        <f t="shared" si="33"/>
        <v/>
      </c>
      <c r="CC36" s="242" t="str">
        <f t="shared" si="33"/>
        <v/>
      </c>
      <c r="CD36" s="242" t="str">
        <f t="shared" si="33"/>
        <v/>
      </c>
      <c r="CE36" s="242" t="str">
        <f t="shared" si="33"/>
        <v/>
      </c>
      <c r="CJ36" s="1"/>
      <c r="CL36" s="1"/>
      <c r="CN36" s="1"/>
      <c r="CQ36" s="1" t="s">
        <v>284</v>
      </c>
      <c r="CR36" s="1" t="str">
        <f t="shared" ref="CR36:DA36" si="34">IF(CR33&gt;0,"New IAP","No")</f>
        <v>No</v>
      </c>
      <c r="CS36" s="1" t="str">
        <f t="shared" si="34"/>
        <v>No</v>
      </c>
      <c r="CT36" s="1" t="str">
        <f t="shared" si="34"/>
        <v>No</v>
      </c>
      <c r="CU36" s="1" t="str">
        <f t="shared" si="34"/>
        <v>No</v>
      </c>
      <c r="CV36" s="1" t="str">
        <f t="shared" si="34"/>
        <v>No</v>
      </c>
      <c r="CW36" s="1" t="str">
        <f t="shared" si="34"/>
        <v>No</v>
      </c>
      <c r="CX36" s="1" t="str">
        <f t="shared" si="34"/>
        <v>No</v>
      </c>
      <c r="CY36" s="1" t="str">
        <f t="shared" si="34"/>
        <v>No</v>
      </c>
      <c r="CZ36" s="1" t="str">
        <f t="shared" si="34"/>
        <v>No</v>
      </c>
      <c r="DA36" s="1" t="str">
        <f t="shared" si="34"/>
        <v>No</v>
      </c>
    </row>
    <row r="37" spans="2:105" ht="13.9" customHeight="1" thickBot="1">
      <c r="B37" s="395" t="s">
        <v>285</v>
      </c>
      <c r="C37" s="396"/>
      <c r="D37" s="396"/>
      <c r="E37" s="396"/>
      <c r="F37" s="396"/>
      <c r="G37" s="397"/>
      <c r="H37" s="208"/>
      <c r="I37" s="209" t="s">
        <v>109</v>
      </c>
      <c r="J37" s="209" t="s">
        <v>109</v>
      </c>
      <c r="K37" s="209" t="s">
        <v>109</v>
      </c>
      <c r="L37" s="209" t="s">
        <v>109</v>
      </c>
      <c r="M37" s="209" t="s">
        <v>109</v>
      </c>
      <c r="N37" s="209" t="s">
        <v>109</v>
      </c>
      <c r="O37" s="209" t="s">
        <v>109</v>
      </c>
      <c r="P37" s="209" t="s">
        <v>109</v>
      </c>
      <c r="Q37" s="209" t="s">
        <v>109</v>
      </c>
      <c r="R37" s="209" t="s">
        <v>109</v>
      </c>
      <c r="AA37" s="44"/>
      <c r="AD37" s="44"/>
      <c r="AE37" s="44"/>
      <c r="AF37" s="44"/>
      <c r="AG37" s="44"/>
      <c r="AH37" s="44"/>
      <c r="AI37" s="44"/>
      <c r="AJ37" s="44"/>
      <c r="AW37" s="49" t="s">
        <v>183</v>
      </c>
      <c r="AX37" s="50">
        <f>COUNTIF(AY24:AY30,BF4)</f>
        <v>0</v>
      </c>
      <c r="AY37" s="50">
        <f>COUNTIF(AY24:AY30,BF5)</f>
        <v>0</v>
      </c>
      <c r="AZ37" s="50">
        <f>VALUE(COUNTIF(AY24:AY30,0))</f>
        <v>0</v>
      </c>
      <c r="BA37" s="50" t="e">
        <f>AVERAGEIF(AY24:AY30,"&gt;=0")</f>
        <v>#DIV/0!</v>
      </c>
      <c r="BI37" s="29" t="s">
        <v>181</v>
      </c>
      <c r="BJ37" s="243" t="str">
        <f>IF(ISERROR(AVERAGE(BJ24:BJ30)),"",(AVERAGE(BJ24:BJ30)))</f>
        <v/>
      </c>
      <c r="BK37" s="243" t="str">
        <f t="shared" ref="BK37:BT37" si="35">IF(ISERROR(AVERAGE(BK24:BK30)),"",(AVERAGE(BK24:BK30)))</f>
        <v/>
      </c>
      <c r="BL37" s="243" t="str">
        <f t="shared" si="35"/>
        <v/>
      </c>
      <c r="BM37" s="243" t="str">
        <f t="shared" si="35"/>
        <v/>
      </c>
      <c r="BN37" s="243" t="str">
        <f t="shared" si="35"/>
        <v/>
      </c>
      <c r="BO37" s="243" t="str">
        <f t="shared" si="35"/>
        <v/>
      </c>
      <c r="BP37" s="243" t="str">
        <f t="shared" si="35"/>
        <v/>
      </c>
      <c r="BQ37" s="243" t="str">
        <f t="shared" si="35"/>
        <v/>
      </c>
      <c r="BR37" s="243" t="str">
        <f t="shared" si="35"/>
        <v/>
      </c>
      <c r="BS37" s="243" t="str">
        <f t="shared" si="35"/>
        <v/>
      </c>
      <c r="BT37" s="243" t="str">
        <f t="shared" si="35"/>
        <v/>
      </c>
      <c r="BU37" s="29" t="s">
        <v>181</v>
      </c>
      <c r="BV37" s="243" t="str">
        <f>IF(ISERROR(AVERAGE(BV24:BV30)),"",(AVERAGE(BV24:BV30)))</f>
        <v/>
      </c>
      <c r="BW37" s="243" t="str">
        <f t="shared" ref="BW37:CD37" si="36">IF(ISERROR(AVERAGE(BW24:BW30)),"",(AVERAGE(BW24:BW30)))</f>
        <v/>
      </c>
      <c r="BX37" s="243" t="str">
        <f t="shared" si="36"/>
        <v/>
      </c>
      <c r="BY37" s="243" t="str">
        <f t="shared" si="36"/>
        <v/>
      </c>
      <c r="BZ37" s="243" t="str">
        <f t="shared" si="36"/>
        <v/>
      </c>
      <c r="CA37" s="243" t="str">
        <f t="shared" si="36"/>
        <v/>
      </c>
      <c r="CB37" s="243" t="str">
        <f t="shared" si="36"/>
        <v/>
      </c>
      <c r="CC37" s="243" t="str">
        <f t="shared" si="36"/>
        <v/>
      </c>
      <c r="CD37" s="243" t="str">
        <f t="shared" si="36"/>
        <v/>
      </c>
      <c r="CE37" s="243" t="str">
        <f>IF(ISERROR(AVERAGE(CE24:CE30)),"",(AVERAGE(CE24:CE30)))</f>
        <v/>
      </c>
    </row>
    <row r="38" spans="2:105" ht="13.9" customHeight="1" thickBot="1">
      <c r="B38" s="395" t="s">
        <v>286</v>
      </c>
      <c r="C38" s="396"/>
      <c r="D38" s="396"/>
      <c r="E38" s="396"/>
      <c r="F38" s="396"/>
      <c r="G38" s="397"/>
      <c r="H38" s="210"/>
      <c r="I38" s="211" t="str">
        <f>IF(COUNTIF(Year1Range,$BE$5)+COUNTIF(Year1Range,$BE$4)+COUNTIF(Year1Range,"*60")&gt;0,CR36,"")</f>
        <v/>
      </c>
      <c r="J38" s="211" t="str">
        <f>IF(COUNTIF(Year2Range,$BE$5)+COUNTIF(Year2Range,$BE$4)+COUNTIF(Year2Range,"*60")&gt;0,CS36,"")</f>
        <v/>
      </c>
      <c r="K38" s="211" t="str">
        <f>IF(COUNTIF(Year3Range,$BE$5)+COUNTIF(Year3Range,$BE$4)+COUNTIF(Year3Range,"*60")&gt;0,CT36,"")</f>
        <v/>
      </c>
      <c r="L38" s="211" t="str">
        <f>IF(COUNTIF(Year4Range,$BE$5)+COUNTIF(Year4Range,$BE$4)+COUNTIF(Year4Range,"*60")&gt;0,CU36,"")</f>
        <v/>
      </c>
      <c r="M38" s="211" t="str">
        <f>IF(COUNTIF(Year5Range,$BE$5)+COUNTIF(Year5Range,$BE$4)+COUNTIF(Year5Range,"*60")&gt;0,CV36,"")</f>
        <v/>
      </c>
      <c r="N38" s="212" t="str">
        <f>IF(COUNTIF(Year6Range,$BE$5)+COUNTIF(Year6Range,$BE$4)+COUNTIF(Year6Range,"*60")&gt;0,CW36,"")</f>
        <v/>
      </c>
      <c r="O38" s="212" t="str">
        <f>IF(COUNTIF(Year7Range,$BE$5)+COUNTIF(Year7Range,$BE$4)+COUNTIF(Year7Range,"*60")&gt;0,CX36,"")</f>
        <v/>
      </c>
      <c r="P38" s="212" t="str">
        <f>IF(COUNTIF(Year8Range,$BE$5)+COUNTIF(Year8Range,$BE$4)+COUNTIF(Year8Range,"*60")&gt;0,CY36,"")</f>
        <v/>
      </c>
      <c r="Q38" s="212" t="str">
        <f>IF(COUNTIF(Year9Range,$BE$5)+COUNTIF(Year9Range,$BE$4)+COUNTIF(Year9Range,"*60")&gt;0,CZ36,"")</f>
        <v/>
      </c>
      <c r="R38" s="212" t="str">
        <f>IF(COUNTIF(Year10Range,$BE$5)+COUNTIF(Year10Range,$BE$4)+COUNTIF(Year10Range,"*60")&gt;0,DA36,"")</f>
        <v/>
      </c>
      <c r="AA38" s="44"/>
      <c r="AD38" s="44"/>
      <c r="AE38" s="44"/>
      <c r="AF38" s="44"/>
      <c r="AG38" s="44"/>
      <c r="AH38" s="44"/>
      <c r="AI38" s="44"/>
      <c r="AJ38" s="44"/>
      <c r="AW38" s="1" t="s">
        <v>184</v>
      </c>
      <c r="AX38" s="50">
        <f>VALUE(SUM(AX35:AX37))</f>
        <v>0</v>
      </c>
      <c r="AY38" s="50">
        <f>VALUE(SUM(AY35:AY37))</f>
        <v>0</v>
      </c>
      <c r="AZ38" s="50">
        <f>VALUE(SUM(AZ35:AZ37))</f>
        <v>0</v>
      </c>
      <c r="BA38" s="50" t="e">
        <f>AVERAGEIF(AY3:AY30,"&gt;=0")</f>
        <v>#DIV/0!</v>
      </c>
      <c r="BL38" s="1"/>
      <c r="BM38" s="1"/>
      <c r="BN38" s="1"/>
      <c r="BO38" s="1"/>
      <c r="BP38" s="1"/>
      <c r="BQ38" s="1"/>
      <c r="BR38" s="1"/>
      <c r="BS38" s="1"/>
      <c r="BT38" s="1"/>
      <c r="BU38" s="1"/>
      <c r="BV38" s="1"/>
      <c r="BW38" s="1"/>
      <c r="BX38" s="1"/>
      <c r="BY38" s="1"/>
      <c r="BZ38" s="1"/>
      <c r="CA38" s="1"/>
      <c r="CB38" s="1"/>
      <c r="CC38" s="1"/>
      <c r="CD38" s="1"/>
      <c r="CE38" s="1"/>
    </row>
    <row r="39" spans="2:105" ht="13.9" customHeight="1" thickBot="1">
      <c r="AA39" s="44"/>
      <c r="AD39" s="44"/>
      <c r="AE39" s="44"/>
      <c r="AF39" s="44"/>
      <c r="AG39" s="44"/>
      <c r="AH39" s="44"/>
      <c r="AI39" s="44"/>
      <c r="AJ39" s="44"/>
      <c r="AW39" s="49" t="s">
        <v>185</v>
      </c>
      <c r="BA39" s="50" t="str">
        <f>IF(ISERROR(AVERAGE(AY24:AY30,AY9:AY23,AY3:AY8)),"",(AVERAGE(AY24:AY30,AY9:AY23,AY3:AY8)))</f>
        <v/>
      </c>
      <c r="BL39" s="1"/>
      <c r="BM39" s="1"/>
      <c r="BN39" s="1"/>
      <c r="BO39" s="1"/>
      <c r="BP39" s="1"/>
      <c r="BQ39" s="1"/>
      <c r="BR39" s="1"/>
      <c r="BS39" s="1"/>
      <c r="BT39" s="1"/>
      <c r="BU39" s="1"/>
      <c r="BV39" s="1"/>
      <c r="BW39" s="1"/>
      <c r="BX39" s="1"/>
      <c r="BY39" s="1"/>
      <c r="BZ39" s="1"/>
      <c r="CA39" s="1"/>
      <c r="CB39" s="1"/>
      <c r="CC39" s="1"/>
      <c r="CD39" s="1"/>
      <c r="CE39" s="1"/>
    </row>
    <row r="40" spans="2:105" ht="13.9" customHeight="1" thickBot="1">
      <c r="B40" s="213"/>
      <c r="C40" s="390" t="s">
        <v>287</v>
      </c>
      <c r="D40" s="390"/>
      <c r="E40" s="390"/>
      <c r="F40" s="391"/>
      <c r="G40" s="392" t="s">
        <v>288</v>
      </c>
      <c r="H40" s="390"/>
      <c r="I40" s="390"/>
      <c r="J40" s="391"/>
      <c r="K40" s="392" t="s">
        <v>289</v>
      </c>
      <c r="L40" s="390"/>
      <c r="M40" s="391"/>
      <c r="N40" s="1"/>
      <c r="O40" s="1"/>
      <c r="P40" s="1"/>
      <c r="AA40" s="44"/>
      <c r="AD40" s="44"/>
      <c r="AE40" s="44"/>
      <c r="AF40" s="44"/>
      <c r="AG40" s="44"/>
      <c r="AH40" s="44"/>
      <c r="AI40" s="44"/>
      <c r="AJ40" s="44"/>
      <c r="AX40" s="33" t="s">
        <v>110</v>
      </c>
      <c r="AY40" s="34" t="s">
        <v>108</v>
      </c>
      <c r="AZ40" s="239" t="s">
        <v>116</v>
      </c>
      <c r="BA40" s="1" t="s">
        <v>175</v>
      </c>
      <c r="BL40" s="1"/>
      <c r="BM40" s="1"/>
      <c r="BN40" s="1"/>
      <c r="BO40" s="1"/>
      <c r="BP40" s="1"/>
      <c r="BQ40" s="1"/>
      <c r="BR40" s="1"/>
      <c r="BS40" s="1"/>
      <c r="BT40" s="1"/>
      <c r="BU40" s="1"/>
      <c r="BV40" s="1"/>
      <c r="BW40" s="1"/>
      <c r="BX40" s="1"/>
      <c r="BY40" s="1"/>
      <c r="BZ40" s="1"/>
      <c r="CA40" s="1"/>
      <c r="CB40" s="1"/>
      <c r="CC40" s="1"/>
      <c r="CD40" s="1"/>
      <c r="CE40" s="1"/>
    </row>
    <row r="41" spans="2:105" ht="28.15" customHeight="1" thickBot="1">
      <c r="B41" s="214" t="s">
        <v>86</v>
      </c>
      <c r="C41" s="393" t="str">
        <f>CG32</f>
        <v/>
      </c>
      <c r="D41" s="394"/>
      <c r="E41" s="394"/>
      <c r="F41" s="394"/>
      <c r="G41" s="394" t="str">
        <f>CG34</f>
        <v/>
      </c>
      <c r="H41" s="394"/>
      <c r="I41" s="394"/>
      <c r="J41" s="394"/>
      <c r="K41" s="394" t="str">
        <f>CG33</f>
        <v/>
      </c>
      <c r="L41" s="394"/>
      <c r="M41" s="394"/>
      <c r="N41" s="1"/>
      <c r="O41" s="1"/>
      <c r="P41" s="1"/>
      <c r="AA41" s="44"/>
      <c r="AD41" s="44"/>
      <c r="AE41" s="44"/>
      <c r="AF41" s="44"/>
      <c r="AG41" s="44"/>
      <c r="AH41" s="44"/>
      <c r="AI41" s="44"/>
      <c r="AJ41" s="44"/>
      <c r="AW41" s="49" t="s">
        <v>187</v>
      </c>
      <c r="AX41" s="50">
        <f>COUNTIF(BA3:BA11,BF4)</f>
        <v>0</v>
      </c>
      <c r="AY41" s="50">
        <f>COUNTIF(BA3:BA11,BF5)</f>
        <v>0</v>
      </c>
      <c r="AZ41" s="50">
        <f>COUNTIF(BA3:BA11,0)</f>
        <v>0</v>
      </c>
      <c r="BA41" s="50" t="e">
        <f>AVERAGEIF(BA3:BA11,"&gt;=0")</f>
        <v>#DIV/0!</v>
      </c>
      <c r="BL41" s="1"/>
      <c r="BM41" s="1"/>
      <c r="BN41" s="1"/>
      <c r="BO41" s="1"/>
      <c r="BP41" s="1"/>
      <c r="BQ41" s="1"/>
      <c r="BR41" s="1"/>
      <c r="BS41" s="1"/>
      <c r="BT41" s="1"/>
      <c r="BU41" s="1"/>
      <c r="BV41" s="1"/>
      <c r="BW41" s="1"/>
      <c r="BX41" s="1"/>
      <c r="BY41" s="1"/>
      <c r="BZ41" s="1"/>
      <c r="CA41" s="1"/>
      <c r="CB41" s="1"/>
      <c r="CC41" s="1"/>
      <c r="CD41" s="1"/>
      <c r="CE41" s="1"/>
    </row>
    <row r="42" spans="2:105" ht="28.15" customHeight="1" thickBot="1">
      <c r="B42" s="213" t="s">
        <v>87</v>
      </c>
      <c r="C42" s="388" t="str">
        <f>CH32</f>
        <v/>
      </c>
      <c r="D42" s="389"/>
      <c r="E42" s="389"/>
      <c r="F42" s="389"/>
      <c r="G42" s="389" t="str">
        <f>CH34</f>
        <v/>
      </c>
      <c r="H42" s="389"/>
      <c r="I42" s="389"/>
      <c r="J42" s="389"/>
      <c r="K42" s="389" t="str">
        <f>CH33</f>
        <v/>
      </c>
      <c r="L42" s="389"/>
      <c r="M42" s="389"/>
      <c r="N42" s="1"/>
      <c r="O42" s="1"/>
      <c r="P42" s="1"/>
      <c r="AA42" s="44"/>
      <c r="AD42" s="44"/>
      <c r="AE42" s="44"/>
      <c r="AF42" s="44"/>
      <c r="AG42" s="44"/>
      <c r="AH42" s="44"/>
      <c r="AI42" s="44"/>
      <c r="AJ42" s="44"/>
      <c r="AW42" s="49" t="s">
        <v>189</v>
      </c>
      <c r="AX42" s="50">
        <f>COUNTIF(BA12:BA23,BF4)</f>
        <v>0</v>
      </c>
      <c r="AY42" s="50">
        <f>COUNTIF(BA12:BA23,BF5)</f>
        <v>0</v>
      </c>
      <c r="AZ42" s="50">
        <f>COUNTIF(BA12:BA23,0)</f>
        <v>0</v>
      </c>
      <c r="BA42" s="50" t="e">
        <f>AVERAGEIF(BA12:BA23,"&gt;=0")</f>
        <v>#DIV/0!</v>
      </c>
      <c r="BL42" s="1"/>
      <c r="BM42" s="1"/>
      <c r="BN42" s="1"/>
      <c r="BO42" s="1"/>
      <c r="BP42" s="1"/>
      <c r="BQ42" s="1"/>
      <c r="BR42" s="1"/>
      <c r="BS42" s="1"/>
      <c r="BT42" s="1"/>
      <c r="BU42" s="1"/>
      <c r="BV42" s="1"/>
      <c r="BW42" s="1"/>
      <c r="BX42" s="1"/>
      <c r="BY42" s="1"/>
      <c r="BZ42" s="1"/>
      <c r="CA42" s="1"/>
      <c r="CB42" s="1"/>
      <c r="CC42" s="1"/>
      <c r="CD42" s="1"/>
      <c r="CE42" s="1"/>
    </row>
    <row r="43" spans="2:105" ht="28.15" customHeight="1" thickBot="1">
      <c r="B43" s="213" t="s">
        <v>88</v>
      </c>
      <c r="C43" s="388" t="str">
        <f>CI32</f>
        <v/>
      </c>
      <c r="D43" s="389"/>
      <c r="E43" s="389"/>
      <c r="F43" s="389"/>
      <c r="G43" s="389" t="str">
        <f>CI34</f>
        <v/>
      </c>
      <c r="H43" s="389"/>
      <c r="I43" s="389"/>
      <c r="J43" s="389"/>
      <c r="K43" s="389" t="str">
        <f>CI33</f>
        <v/>
      </c>
      <c r="L43" s="389"/>
      <c r="M43" s="389"/>
      <c r="N43" s="1"/>
      <c r="O43" s="1"/>
      <c r="P43" s="1"/>
      <c r="AA43" s="44"/>
      <c r="AD43" s="44"/>
      <c r="AE43" s="44"/>
      <c r="AF43" s="44"/>
      <c r="AG43" s="44"/>
      <c r="AH43" s="44"/>
      <c r="AI43" s="44"/>
      <c r="AJ43" s="44"/>
      <c r="AW43" s="49" t="s">
        <v>194</v>
      </c>
      <c r="AX43" s="50">
        <f>COUNTIF(BA24:BA30,BF4)</f>
        <v>0</v>
      </c>
      <c r="AY43" s="50">
        <f>COUNTIF(BA24:BA30,BF5)</f>
        <v>0</v>
      </c>
      <c r="AZ43" s="50">
        <f>COUNTIF(BA24:BA30,0)</f>
        <v>0</v>
      </c>
      <c r="BA43" s="50" t="e">
        <f>AVERAGEIF(BA24:BA30,"&gt;=0")</f>
        <v>#DIV/0!</v>
      </c>
      <c r="BL43" s="1"/>
      <c r="BM43" s="1"/>
      <c r="BN43" s="1"/>
      <c r="BO43" s="1"/>
      <c r="BP43" s="1"/>
      <c r="BQ43" s="1"/>
      <c r="BR43" s="1"/>
      <c r="BS43" s="1"/>
      <c r="BT43" s="1"/>
      <c r="BU43" s="1"/>
      <c r="BV43" s="1"/>
      <c r="BW43" s="1"/>
      <c r="BX43" s="1"/>
      <c r="BY43" s="1"/>
      <c r="BZ43" s="1"/>
      <c r="CA43" s="1"/>
      <c r="CB43" s="1"/>
      <c r="CC43" s="1"/>
      <c r="CD43" s="1"/>
      <c r="CE43" s="1"/>
    </row>
    <row r="44" spans="2:105" ht="28.15" customHeight="1" thickBot="1">
      <c r="B44" s="213" t="s">
        <v>89</v>
      </c>
      <c r="C44" s="388" t="str">
        <f>CJ32</f>
        <v/>
      </c>
      <c r="D44" s="389"/>
      <c r="E44" s="389"/>
      <c r="F44" s="389"/>
      <c r="G44" s="389" t="str">
        <f>CJ34</f>
        <v/>
      </c>
      <c r="H44" s="389"/>
      <c r="I44" s="389"/>
      <c r="J44" s="389"/>
      <c r="K44" s="389" t="str">
        <f>CJ33</f>
        <v/>
      </c>
      <c r="L44" s="389"/>
      <c r="M44" s="389"/>
      <c r="N44" s="1"/>
      <c r="O44" s="1"/>
      <c r="P44" s="1"/>
      <c r="AA44" s="44"/>
      <c r="AD44" s="44"/>
      <c r="AE44" s="44"/>
      <c r="AF44" s="44"/>
      <c r="AG44" s="44"/>
      <c r="AH44" s="44"/>
      <c r="AI44" s="44"/>
      <c r="AJ44" s="44"/>
      <c r="AW44" s="1" t="s">
        <v>197</v>
      </c>
      <c r="AX44" s="50">
        <f>SUM(AX41:AX43)</f>
        <v>0</v>
      </c>
      <c r="AY44" s="50">
        <f>SUM(AY41:AY43)</f>
        <v>0</v>
      </c>
      <c r="AZ44" s="50">
        <f>SUM(AZ41:AZ43)</f>
        <v>0</v>
      </c>
      <c r="BA44" s="50"/>
      <c r="BL44" s="1"/>
      <c r="BM44" s="1"/>
      <c r="BN44" s="1"/>
      <c r="BO44" s="1"/>
      <c r="BP44" s="1"/>
      <c r="BQ44" s="1"/>
      <c r="BR44" s="1"/>
      <c r="BS44" s="1"/>
      <c r="BT44" s="1"/>
      <c r="BU44" s="1"/>
      <c r="BV44" s="1"/>
      <c r="BW44" s="1"/>
      <c r="BX44" s="1"/>
      <c r="BY44" s="1"/>
      <c r="BZ44" s="1"/>
      <c r="CA44" s="1"/>
      <c r="CB44" s="1"/>
      <c r="CC44" s="1"/>
      <c r="CD44" s="1"/>
      <c r="CE44" s="1"/>
    </row>
    <row r="45" spans="2:105" ht="28.15" customHeight="1" thickBot="1">
      <c r="B45" s="213" t="s">
        <v>90</v>
      </c>
      <c r="C45" s="388" t="str">
        <f>CK32</f>
        <v/>
      </c>
      <c r="D45" s="389"/>
      <c r="E45" s="389"/>
      <c r="F45" s="389"/>
      <c r="G45" s="389" t="str">
        <f>CK34</f>
        <v/>
      </c>
      <c r="H45" s="389"/>
      <c r="I45" s="389"/>
      <c r="J45" s="389"/>
      <c r="K45" s="389" t="str">
        <f>CK33</f>
        <v/>
      </c>
      <c r="L45" s="389"/>
      <c r="M45" s="389"/>
      <c r="N45" s="1"/>
      <c r="O45" s="1"/>
      <c r="P45" s="1"/>
      <c r="AA45" s="44"/>
      <c r="AD45" s="44"/>
      <c r="AE45" s="44"/>
      <c r="AF45" s="44"/>
      <c r="AG45" s="44"/>
      <c r="AH45" s="44"/>
      <c r="AI45" s="44"/>
      <c r="AJ45" s="44"/>
      <c r="AW45" s="49" t="s">
        <v>198</v>
      </c>
      <c r="AX45" s="50"/>
      <c r="AY45" s="50"/>
      <c r="AZ45" s="50"/>
      <c r="BA45" s="50" t="str">
        <f>IF(ISERROR(AVERAGE(BA24:BA30,BA9:BA23,BA3:BA8)),"",(AVERAGE(BA24:BA30,BA9:BA23,BA3:BA8)))</f>
        <v/>
      </c>
      <c r="BL45" s="1"/>
      <c r="BM45" s="1"/>
      <c r="BN45" s="1"/>
      <c r="BO45" s="1"/>
      <c r="BP45" s="1"/>
      <c r="BQ45" s="1"/>
      <c r="BR45" s="1"/>
      <c r="BS45" s="1"/>
      <c r="BT45" s="1"/>
      <c r="BU45" s="1"/>
      <c r="BV45" s="1"/>
      <c r="BW45" s="1"/>
      <c r="BX45" s="1"/>
      <c r="BY45" s="1"/>
      <c r="BZ45" s="1"/>
      <c r="CA45" s="1"/>
      <c r="CB45" s="1"/>
      <c r="CC45" s="1"/>
      <c r="CD45" s="1"/>
      <c r="CE45" s="1"/>
    </row>
    <row r="46" spans="2:105" ht="28.15" hidden="1" customHeight="1" thickBot="1">
      <c r="B46" s="213" t="s">
        <v>91</v>
      </c>
      <c r="C46" s="388" t="str">
        <f>CL32</f>
        <v/>
      </c>
      <c r="D46" s="389"/>
      <c r="E46" s="389"/>
      <c r="F46" s="389"/>
      <c r="G46" s="389" t="str">
        <f>CL34</f>
        <v/>
      </c>
      <c r="H46" s="389"/>
      <c r="I46" s="389"/>
      <c r="J46" s="389"/>
      <c r="K46" s="389" t="str">
        <f>CL33</f>
        <v/>
      </c>
      <c r="L46" s="389"/>
      <c r="M46" s="389"/>
      <c r="N46" s="1"/>
      <c r="O46" s="1"/>
      <c r="P46" s="1"/>
      <c r="AA46" s="44"/>
      <c r="AD46" s="44"/>
      <c r="AE46" s="44"/>
      <c r="AF46" s="44"/>
      <c r="AG46" s="44"/>
      <c r="AH46" s="44"/>
      <c r="AI46" s="44"/>
      <c r="AJ46" s="44"/>
      <c r="BL46" s="1"/>
      <c r="BM46" s="1"/>
      <c r="BN46" s="1"/>
      <c r="BO46" s="1"/>
      <c r="BP46" s="1"/>
      <c r="BQ46" s="1"/>
      <c r="BR46" s="1"/>
      <c r="BS46" s="1"/>
      <c r="BT46" s="1"/>
      <c r="BU46" s="1"/>
      <c r="BV46" s="1"/>
      <c r="BW46" s="1"/>
      <c r="BX46" s="1"/>
      <c r="BY46" s="1"/>
      <c r="BZ46" s="1"/>
      <c r="CA46" s="1"/>
      <c r="CB46" s="1"/>
      <c r="CC46" s="1"/>
      <c r="CD46" s="1"/>
      <c r="CE46" s="1"/>
    </row>
    <row r="47" spans="2:105" ht="28.15" hidden="1" customHeight="1" thickBot="1">
      <c r="B47" s="213" t="s">
        <v>92</v>
      </c>
      <c r="C47" s="388" t="str">
        <f>CM32</f>
        <v/>
      </c>
      <c r="D47" s="389"/>
      <c r="E47" s="389"/>
      <c r="F47" s="389"/>
      <c r="G47" s="389" t="str">
        <f>CM34</f>
        <v/>
      </c>
      <c r="H47" s="389"/>
      <c r="I47" s="389"/>
      <c r="J47" s="389"/>
      <c r="K47" s="389" t="str">
        <f>CM33</f>
        <v/>
      </c>
      <c r="L47" s="389"/>
      <c r="M47" s="389"/>
      <c r="N47" s="1"/>
      <c r="O47" s="1"/>
      <c r="P47" s="1"/>
      <c r="AA47" s="44"/>
      <c r="AD47" s="44"/>
      <c r="AE47" s="44"/>
      <c r="AF47" s="44"/>
      <c r="AG47" s="44"/>
      <c r="AH47" s="44"/>
      <c r="AI47" s="44"/>
      <c r="AJ47" s="44"/>
      <c r="BL47" s="1"/>
      <c r="BM47" s="1"/>
      <c r="BN47" s="1"/>
      <c r="BO47" s="1"/>
      <c r="BP47" s="1"/>
      <c r="BQ47" s="1"/>
      <c r="BR47" s="1"/>
      <c r="BS47" s="1"/>
      <c r="BT47" s="1"/>
      <c r="BU47" s="1"/>
      <c r="BV47" s="1"/>
      <c r="BW47" s="1"/>
      <c r="BX47" s="1"/>
      <c r="BY47" s="1"/>
      <c r="BZ47" s="1"/>
      <c r="CA47" s="1"/>
      <c r="CB47" s="1"/>
      <c r="CC47" s="1"/>
      <c r="CD47" s="1"/>
      <c r="CE47" s="1"/>
    </row>
    <row r="48" spans="2:105" ht="28.15" hidden="1" customHeight="1" thickBot="1">
      <c r="B48" s="213" t="s">
        <v>93</v>
      </c>
      <c r="C48" s="388" t="str">
        <f>CN32</f>
        <v/>
      </c>
      <c r="D48" s="389"/>
      <c r="E48" s="389"/>
      <c r="F48" s="389"/>
      <c r="G48" s="389" t="str">
        <f>CN34</f>
        <v/>
      </c>
      <c r="H48" s="389"/>
      <c r="I48" s="389"/>
      <c r="J48" s="389"/>
      <c r="K48" s="389" t="str">
        <f>CN33</f>
        <v/>
      </c>
      <c r="L48" s="389"/>
      <c r="M48" s="389"/>
      <c r="N48" s="1"/>
      <c r="O48" s="1"/>
      <c r="P48" s="1"/>
      <c r="AA48" s="44"/>
      <c r="AD48" s="44"/>
      <c r="AE48" s="44"/>
      <c r="AF48" s="44"/>
      <c r="AG48" s="44"/>
      <c r="AH48" s="44"/>
      <c r="AI48" s="44"/>
      <c r="AJ48" s="44"/>
      <c r="BL48" s="1"/>
      <c r="BM48" s="1"/>
      <c r="BN48" s="1"/>
      <c r="BO48" s="1"/>
      <c r="BP48" s="1"/>
      <c r="BQ48" s="1"/>
      <c r="BR48" s="1"/>
      <c r="BS48" s="1"/>
      <c r="BT48" s="1"/>
      <c r="BU48" s="1"/>
      <c r="BV48" s="1"/>
      <c r="BW48" s="1"/>
      <c r="BX48" s="1"/>
      <c r="BY48" s="1"/>
      <c r="BZ48" s="1"/>
      <c r="CA48" s="1"/>
      <c r="CB48" s="1"/>
      <c r="CC48" s="1"/>
      <c r="CD48" s="1"/>
      <c r="CE48" s="1"/>
    </row>
    <row r="49" spans="2:92" ht="28.15" hidden="1" customHeight="1" thickBot="1">
      <c r="B49" s="213" t="s">
        <v>94</v>
      </c>
      <c r="C49" s="388" t="str">
        <f>CO32</f>
        <v/>
      </c>
      <c r="D49" s="389"/>
      <c r="E49" s="389"/>
      <c r="F49" s="389"/>
      <c r="G49" s="389" t="str">
        <f>CO34</f>
        <v/>
      </c>
      <c r="H49" s="389"/>
      <c r="I49" s="389"/>
      <c r="J49" s="389"/>
      <c r="K49" s="389" t="str">
        <f>CO33</f>
        <v/>
      </c>
      <c r="L49" s="389"/>
      <c r="M49" s="389"/>
      <c r="N49" s="1"/>
      <c r="O49" s="1"/>
      <c r="P49" s="1"/>
      <c r="AA49" s="44"/>
      <c r="AD49" s="44"/>
      <c r="AE49" s="44"/>
      <c r="AF49" s="44"/>
      <c r="AG49" s="44"/>
      <c r="AH49" s="44"/>
      <c r="AI49" s="44"/>
      <c r="AJ49" s="44"/>
      <c r="BL49" s="1"/>
      <c r="BM49" s="1"/>
      <c r="BN49" s="1"/>
      <c r="BO49" s="1"/>
      <c r="BP49" s="1"/>
      <c r="BQ49" s="1"/>
      <c r="BR49" s="1"/>
      <c r="BS49" s="1"/>
      <c r="BT49" s="1"/>
      <c r="BU49" s="1"/>
      <c r="BV49" s="1"/>
      <c r="BW49" s="1"/>
      <c r="BX49" s="1"/>
      <c r="BY49" s="1"/>
      <c r="BZ49" s="1"/>
      <c r="CA49" s="1"/>
      <c r="CB49" s="1"/>
      <c r="CC49" s="1"/>
      <c r="CD49" s="1"/>
      <c r="CE49" s="1"/>
    </row>
    <row r="50" spans="2:92" ht="28.15" hidden="1" customHeight="1" thickBot="1">
      <c r="B50" s="213" t="s">
        <v>95</v>
      </c>
      <c r="C50" s="388" t="str">
        <f>CP32</f>
        <v/>
      </c>
      <c r="D50" s="389"/>
      <c r="E50" s="389"/>
      <c r="F50" s="389"/>
      <c r="G50" s="389" t="str">
        <f>CP34</f>
        <v/>
      </c>
      <c r="H50" s="389"/>
      <c r="I50" s="389"/>
      <c r="J50" s="389"/>
      <c r="K50" s="389" t="str">
        <f>CP33</f>
        <v/>
      </c>
      <c r="L50" s="389"/>
      <c r="M50" s="389"/>
      <c r="N50" s="1"/>
      <c r="O50" s="1"/>
      <c r="P50" s="1"/>
      <c r="AA50" s="44"/>
      <c r="AD50" s="44"/>
      <c r="AE50" s="44"/>
      <c r="AF50" s="44"/>
      <c r="AG50" s="44"/>
      <c r="AH50" s="44"/>
      <c r="AI50" s="44"/>
      <c r="AJ50" s="44"/>
      <c r="BL50" s="1"/>
      <c r="BM50" s="1"/>
      <c r="BN50" s="1"/>
      <c r="BO50" s="1"/>
      <c r="BP50" s="1"/>
      <c r="BQ50" s="1"/>
      <c r="BR50" s="1"/>
      <c r="BS50" s="1"/>
      <c r="BT50" s="1"/>
      <c r="BU50" s="1"/>
      <c r="BV50" s="1"/>
      <c r="BW50" s="1"/>
      <c r="BX50" s="1"/>
      <c r="BY50" s="1"/>
      <c r="BZ50" s="1"/>
      <c r="CA50" s="1"/>
      <c r="CB50" s="1"/>
      <c r="CC50" s="1"/>
      <c r="CD50" s="1"/>
      <c r="CE50" s="1"/>
    </row>
    <row r="51" spans="2:92" ht="13.15" customHeight="1">
      <c r="B51" s="43"/>
      <c r="C51" s="43"/>
      <c r="D51" s="44"/>
      <c r="E51" s="44"/>
      <c r="F51" s="44"/>
      <c r="G51" s="44"/>
      <c r="H51" s="44"/>
      <c r="I51" s="44"/>
      <c r="J51" s="44"/>
      <c r="K51" s="44"/>
      <c r="L51" s="44"/>
      <c r="M51" s="44"/>
      <c r="N51" s="44"/>
      <c r="O51" s="44"/>
      <c r="P51" s="44"/>
      <c r="AA51" s="44"/>
      <c r="AD51" s="44"/>
      <c r="AE51" s="44"/>
      <c r="AF51" s="44"/>
      <c r="AG51" s="44"/>
      <c r="AH51" s="44"/>
      <c r="AI51" s="44"/>
      <c r="AJ51" s="44"/>
      <c r="BL51" s="1"/>
      <c r="BM51" s="1"/>
      <c r="BN51" s="1"/>
      <c r="BO51" s="1"/>
      <c r="BP51" s="1"/>
      <c r="BQ51" s="1"/>
      <c r="BR51" s="1"/>
      <c r="BS51" s="1"/>
      <c r="BT51" s="1"/>
      <c r="BU51" s="1"/>
      <c r="BV51" s="1"/>
      <c r="BW51" s="1"/>
      <c r="BX51" s="1"/>
      <c r="BY51" s="1"/>
      <c r="BZ51" s="1"/>
      <c r="CA51" s="1"/>
      <c r="CB51" s="1"/>
      <c r="CC51" s="1"/>
      <c r="CD51" s="1"/>
      <c r="CE51" s="1"/>
    </row>
    <row r="52" spans="2:92" ht="13.15" customHeight="1">
      <c r="B52" s="356" t="s">
        <v>177</v>
      </c>
      <c r="C52" s="356"/>
      <c r="M52" s="44"/>
      <c r="N52" s="44"/>
      <c r="O52" s="44"/>
      <c r="P52" s="44"/>
      <c r="AA52" s="44"/>
      <c r="AD52" s="44"/>
      <c r="AE52" s="44"/>
      <c r="AF52" s="44"/>
      <c r="AG52" s="44"/>
      <c r="AH52" s="44"/>
      <c r="AI52" s="44"/>
      <c r="AJ52" s="44"/>
      <c r="BL52" s="1"/>
      <c r="BM52" s="1"/>
      <c r="BN52" s="1"/>
      <c r="BO52" s="1"/>
      <c r="BP52" s="1"/>
      <c r="BQ52" s="1"/>
      <c r="BR52" s="1"/>
      <c r="BS52" s="1"/>
      <c r="BT52" s="1"/>
      <c r="BU52" s="1"/>
      <c r="BV52" s="1"/>
      <c r="BW52" s="1"/>
      <c r="BX52" s="1"/>
      <c r="BY52" s="1"/>
      <c r="BZ52" s="1"/>
      <c r="CA52" s="1"/>
      <c r="CB52" s="1"/>
      <c r="CC52" s="1"/>
      <c r="CD52" s="1"/>
      <c r="CE52" s="1"/>
      <c r="CF52" s="1"/>
      <c r="CH52" s="1"/>
      <c r="CJ52" s="1"/>
      <c r="CL52" s="1"/>
      <c r="CN52" s="1"/>
    </row>
    <row r="53" spans="2:92" ht="13.5" customHeight="1">
      <c r="B53" s="356"/>
      <c r="C53" s="356"/>
      <c r="D53" s="52"/>
      <c r="E53" s="52"/>
      <c r="F53" s="8"/>
      <c r="G53" s="8"/>
      <c r="BL53" s="1"/>
      <c r="BM53" s="1"/>
      <c r="BN53" s="1"/>
      <c r="BO53" s="1"/>
      <c r="BP53" s="1"/>
      <c r="BQ53" s="1"/>
      <c r="BR53" s="1"/>
      <c r="BS53" s="1"/>
      <c r="BT53" s="1"/>
      <c r="BU53" s="1"/>
      <c r="BV53" s="1"/>
      <c r="BW53" s="1"/>
      <c r="BX53" s="1"/>
      <c r="BY53" s="1"/>
      <c r="BZ53" s="1"/>
      <c r="CA53" s="1"/>
      <c r="CB53" s="1"/>
      <c r="CC53" s="1"/>
      <c r="CD53" s="1"/>
      <c r="CE53" s="1"/>
      <c r="CF53" s="1"/>
      <c r="CH53" s="1"/>
      <c r="CJ53" s="1"/>
      <c r="CL53" s="1"/>
      <c r="CN53" s="1"/>
    </row>
    <row r="54" spans="2:92" ht="22.9" customHeight="1">
      <c r="B54" s="357" t="s">
        <v>182</v>
      </c>
      <c r="C54" s="358"/>
      <c r="D54" s="358"/>
      <c r="E54" s="358"/>
      <c r="F54" s="358"/>
      <c r="G54" s="358"/>
      <c r="H54" s="358"/>
      <c r="I54" s="358"/>
      <c r="J54" s="358"/>
      <c r="K54" s="359"/>
      <c r="BG54" s="8"/>
      <c r="BH54" s="8"/>
      <c r="BI54" s="8"/>
      <c r="BJ54" s="8"/>
      <c r="BK54" s="8"/>
      <c r="BO54" s="1"/>
      <c r="BP54" s="1"/>
      <c r="BQ54" s="1"/>
      <c r="BR54" s="1"/>
      <c r="BS54" s="1"/>
      <c r="BT54" s="1"/>
      <c r="CB54" s="1"/>
    </row>
    <row r="55" spans="2:92" ht="21" customHeight="1">
      <c r="B55" s="360" t="s">
        <v>9</v>
      </c>
      <c r="C55" s="361"/>
      <c r="D55" s="362"/>
      <c r="E55" s="363" t="s">
        <v>10</v>
      </c>
      <c r="F55" s="364"/>
      <c r="G55" s="364"/>
      <c r="H55" s="365"/>
      <c r="I55" s="363" t="s">
        <v>11</v>
      </c>
      <c r="J55" s="364"/>
      <c r="K55" s="365"/>
    </row>
    <row r="56" spans="2:92" ht="22.15" customHeight="1">
      <c r="B56" s="366"/>
      <c r="C56" s="367"/>
      <c r="D56" s="368"/>
      <c r="E56" s="431"/>
      <c r="F56" s="432"/>
      <c r="G56" s="432"/>
      <c r="H56" s="433"/>
      <c r="I56" s="369"/>
      <c r="J56" s="432"/>
      <c r="K56" s="433"/>
      <c r="BK56" s="8"/>
      <c r="CB56" s="1"/>
    </row>
    <row r="57" spans="2:92">
      <c r="B57" s="8"/>
      <c r="C57" s="8"/>
      <c r="D57" s="8"/>
      <c r="E57" s="8"/>
      <c r="F57" s="8"/>
      <c r="G57" s="8"/>
      <c r="AK57" s="49"/>
      <c r="BK57" s="8"/>
      <c r="CB57" s="1"/>
    </row>
    <row r="58" spans="2:92" ht="19.149999999999999" customHeight="1">
      <c r="B58" s="140" t="s">
        <v>186</v>
      </c>
      <c r="C58" s="54"/>
      <c r="D58" s="55"/>
      <c r="E58" s="55"/>
      <c r="F58" s="55"/>
      <c r="G58" s="55"/>
      <c r="H58" s="55"/>
      <c r="BK58" s="8"/>
      <c r="CB58" s="1"/>
    </row>
    <row r="59" spans="2:92" ht="17.25" thickBot="1">
      <c r="B59" s="95" t="s">
        <v>188</v>
      </c>
      <c r="C59" s="95"/>
      <c r="D59" s="56" t="str">
        <f>_xlfn.IFNA(AX31,"")</f>
        <v/>
      </c>
      <c r="E59" s="56"/>
      <c r="F59" s="55"/>
      <c r="G59" s="57"/>
      <c r="H59" s="57"/>
      <c r="BK59" s="8"/>
      <c r="CB59" s="1"/>
    </row>
    <row r="60" spans="2:92" ht="16.5">
      <c r="B60" s="58"/>
      <c r="C60" s="59"/>
      <c r="D60" s="135" t="s">
        <v>190</v>
      </c>
      <c r="E60" s="136"/>
      <c r="F60" s="137" t="s">
        <v>191</v>
      </c>
      <c r="G60" s="138"/>
      <c r="H60" s="137" t="s">
        <v>192</v>
      </c>
      <c r="I60" s="138"/>
      <c r="J60" s="137" t="s">
        <v>193</v>
      </c>
      <c r="K60" s="139"/>
      <c r="BK60" s="8"/>
      <c r="CB60" s="1"/>
    </row>
    <row r="61" spans="2:92" ht="16.5">
      <c r="B61" s="93" t="s">
        <v>195</v>
      </c>
      <c r="C61" s="94"/>
      <c r="D61" s="106"/>
      <c r="E61" s="107"/>
      <c r="F61" s="110" t="s">
        <v>196</v>
      </c>
      <c r="G61" s="112"/>
      <c r="H61" s="110" t="s">
        <v>196</v>
      </c>
      <c r="I61" s="112"/>
      <c r="J61" s="110" t="s">
        <v>196</v>
      </c>
      <c r="K61" s="111"/>
      <c r="BK61" s="8"/>
      <c r="CB61" s="1"/>
    </row>
    <row r="62" spans="2:92" ht="16.5">
      <c r="B62" s="104" t="str">
        <f>BE4</f>
        <v>≥80</v>
      </c>
      <c r="C62" s="105"/>
      <c r="D62" s="108" t="e">
        <f>IF(AX38=0,NA(),AX38)</f>
        <v>#N/A</v>
      </c>
      <c r="E62" s="108"/>
      <c r="F62" s="108" t="e">
        <f>IF(AX35=0,NA(),AX35)</f>
        <v>#N/A</v>
      </c>
      <c r="G62" s="108"/>
      <c r="H62" s="108" t="e">
        <f>IF(AX36=0,NA(),AX36)</f>
        <v>#N/A</v>
      </c>
      <c r="I62" s="108"/>
      <c r="J62" s="108" t="e">
        <f>IF(AX37=0,NA(),AX37)</f>
        <v>#N/A</v>
      </c>
      <c r="K62" s="108"/>
      <c r="BK62" s="8"/>
      <c r="CB62" s="1"/>
    </row>
    <row r="63" spans="2:92" ht="16.5">
      <c r="B63" s="102" t="str">
        <f>BE5</f>
        <v>60-79</v>
      </c>
      <c r="C63" s="103"/>
      <c r="D63" s="108" t="e">
        <f>IF(AY38=0,NA(),AY38)</f>
        <v>#N/A</v>
      </c>
      <c r="E63" s="108"/>
      <c r="F63" s="108" t="e">
        <f>IF(AY35=0,NA(),AY35)</f>
        <v>#N/A</v>
      </c>
      <c r="G63" s="108"/>
      <c r="H63" s="108" t="e">
        <f>IF(AY36=0,NA(),AY36)</f>
        <v>#N/A</v>
      </c>
      <c r="I63" s="108"/>
      <c r="J63" s="108" t="e">
        <f>IF(AY37=0,NA(),AY37)</f>
        <v>#N/A</v>
      </c>
      <c r="K63" s="108"/>
      <c r="AQ63" s="8"/>
      <c r="BK63" s="8"/>
      <c r="CB63" s="1"/>
    </row>
    <row r="64" spans="2:92" ht="16.5">
      <c r="B64" s="100" t="str">
        <f>BE6</f>
        <v>&lt;60</v>
      </c>
      <c r="C64" s="101"/>
      <c r="D64" s="108" t="e">
        <f>IF(AZ38=0,NA(),AZ38)</f>
        <v>#N/A</v>
      </c>
      <c r="E64" s="108"/>
      <c r="F64" s="108" t="e">
        <f>IF(AZ35=0,NA(),AZ35)</f>
        <v>#N/A</v>
      </c>
      <c r="G64" s="108"/>
      <c r="H64" s="108" t="e">
        <f>IF(AZ36=0,NA(),AZ36)</f>
        <v>#N/A</v>
      </c>
      <c r="I64" s="108"/>
      <c r="J64" s="108" t="e">
        <f>IF(AZ37=0,NA(),AZ37)</f>
        <v>#N/A</v>
      </c>
      <c r="K64" s="108"/>
      <c r="AQ64" s="8"/>
      <c r="BK64" s="8"/>
      <c r="CB64" s="1"/>
    </row>
    <row r="65" spans="2:10" s="8" customFormat="1" ht="17.25" thickBot="1">
      <c r="B65" s="98" t="s">
        <v>199</v>
      </c>
      <c r="C65" s="99"/>
      <c r="D65" s="96" t="str">
        <f>IFERROR(BA38,"n/a")</f>
        <v>n/a</v>
      </c>
      <c r="E65" s="97"/>
      <c r="F65" s="96" t="str">
        <f>IFERROR(BA35,"n/a")</f>
        <v>n/a</v>
      </c>
      <c r="G65" s="97"/>
      <c r="H65" s="96" t="str">
        <f>IFERROR(BA36,"n/a")</f>
        <v>n/a</v>
      </c>
      <c r="I65" s="97"/>
      <c r="J65" s="96" t="str">
        <f>IFERROR(BA37,"n/a")</f>
        <v>n/a</v>
      </c>
    </row>
    <row r="90" spans="2:11" s="8" customFormat="1" ht="20.25" thickBot="1">
      <c r="B90" s="140" t="s">
        <v>200</v>
      </c>
      <c r="C90" s="54"/>
      <c r="D90" s="55"/>
      <c r="E90" s="55"/>
      <c r="F90" s="55"/>
      <c r="G90" s="55"/>
      <c r="H90" s="55"/>
      <c r="I90" s="55"/>
      <c r="J90" s="55"/>
    </row>
    <row r="91" spans="2:11" s="8" customFormat="1" ht="16.5">
      <c r="B91" s="61"/>
      <c r="C91" s="62"/>
      <c r="D91" s="62"/>
      <c r="E91" s="115" t="s">
        <v>201</v>
      </c>
      <c r="F91" s="62"/>
      <c r="G91" s="63" t="s">
        <v>199</v>
      </c>
      <c r="H91" s="63"/>
      <c r="I91" s="63"/>
      <c r="J91" s="63"/>
      <c r="K91" s="64"/>
    </row>
    <row r="92" spans="2:11" s="8" customFormat="1" ht="16.5">
      <c r="B92" s="65"/>
      <c r="C92" s="128"/>
      <c r="D92" s="66"/>
      <c r="E92" s="67"/>
      <c r="F92" s="67" t="s">
        <v>85</v>
      </c>
      <c r="G92" s="67" t="s">
        <v>86</v>
      </c>
      <c r="H92" s="67" t="s">
        <v>87</v>
      </c>
      <c r="I92" s="67" t="s">
        <v>88</v>
      </c>
      <c r="J92" s="67" t="s">
        <v>89</v>
      </c>
      <c r="K92" s="68" t="s">
        <v>90</v>
      </c>
    </row>
    <row r="93" spans="2:11" s="8" customFormat="1" ht="17.45" customHeight="1">
      <c r="B93" s="116" t="s">
        <v>202</v>
      </c>
      <c r="C93" s="127"/>
      <c r="D93" s="117"/>
      <c r="E93" s="69" t="s">
        <v>203</v>
      </c>
      <c r="F93" s="69" t="str">
        <f>_xlfn.IFNA(S105,"")</f>
        <v/>
      </c>
      <c r="G93" s="69" t="str">
        <f>_xlfn.IFNA(S106,"")</f>
        <v/>
      </c>
      <c r="H93" s="69" t="str">
        <f>_xlfn.IFNA(S107,"")</f>
        <v/>
      </c>
      <c r="I93" s="69" t="str">
        <f>_xlfn.IFNA(S108,"")</f>
        <v/>
      </c>
      <c r="J93" s="69" t="str">
        <f>_xlfn.IFNA(S109,"")</f>
        <v/>
      </c>
      <c r="K93" s="69" t="str">
        <f>_xlfn.IFNA(S110,"")</f>
        <v/>
      </c>
    </row>
    <row r="94" spans="2:11" s="8" customFormat="1" ht="17.45" customHeight="1">
      <c r="B94" s="118"/>
      <c r="C94" s="129"/>
      <c r="D94" s="119"/>
      <c r="E94" s="70" t="s">
        <v>79</v>
      </c>
      <c r="F94" s="70"/>
      <c r="G94" s="71" t="str">
        <f>_xlfn.IFNA(R106,"")</f>
        <v/>
      </c>
      <c r="H94" s="71" t="str">
        <f>_xlfn.IFNA(R107,"")</f>
        <v/>
      </c>
      <c r="I94" s="71" t="str">
        <f>_xlfn.IFNA(R108,"")</f>
        <v/>
      </c>
      <c r="J94" s="71" t="str">
        <f>_xlfn.IFNA(R109,"")</f>
        <v/>
      </c>
      <c r="K94" s="71" t="str">
        <f>_xlfn.IFNA(R110,"")</f>
        <v/>
      </c>
    </row>
    <row r="95" spans="2:11" s="8" customFormat="1" ht="17.45" customHeight="1">
      <c r="B95" s="116" t="s">
        <v>204</v>
      </c>
      <c r="C95" s="127"/>
      <c r="D95" s="117"/>
      <c r="E95" s="72" t="s">
        <v>203</v>
      </c>
      <c r="F95" s="69" t="str">
        <f>_xlfn.IFNA(U105,"")</f>
        <v/>
      </c>
      <c r="G95" s="69" t="str">
        <f>_xlfn.IFNA(U106,"")</f>
        <v/>
      </c>
      <c r="H95" s="69" t="str">
        <f>_xlfn.IFNA(U107,"")</f>
        <v/>
      </c>
      <c r="I95" s="69" t="str">
        <f>_xlfn.IFNA(U108,"")</f>
        <v/>
      </c>
      <c r="J95" s="69" t="str">
        <f>_xlfn.IFNA(U109,"")</f>
        <v/>
      </c>
      <c r="K95" s="69" t="str">
        <f>_xlfn.IFNA(U110,"")</f>
        <v/>
      </c>
    </row>
    <row r="96" spans="2:11" s="8" customFormat="1" ht="17.45" customHeight="1">
      <c r="B96" s="118"/>
      <c r="C96" s="129"/>
      <c r="D96" s="119"/>
      <c r="E96" s="70" t="s">
        <v>79</v>
      </c>
      <c r="F96" s="70"/>
      <c r="G96" s="71" t="str">
        <f>_xlfn.IFNA(T106,"")</f>
        <v/>
      </c>
      <c r="H96" s="71" t="str">
        <f>_xlfn.IFNA(T107,"")</f>
        <v/>
      </c>
      <c r="I96" s="71" t="str">
        <f>_xlfn.IFNA(T108,"")</f>
        <v/>
      </c>
      <c r="J96" s="71" t="str">
        <f>_xlfn.IFNA(T109,"")</f>
        <v/>
      </c>
      <c r="K96" s="71" t="str">
        <f>_xlfn.IFNA(T110,"")</f>
        <v/>
      </c>
    </row>
    <row r="97" spans="2:23" ht="17.45" customHeight="1">
      <c r="B97" s="116" t="s">
        <v>205</v>
      </c>
      <c r="C97" s="127"/>
      <c r="D97" s="117"/>
      <c r="E97" s="72" t="s">
        <v>203</v>
      </c>
      <c r="F97" s="69" t="str">
        <f>_xlfn.IFNA(W105,"")</f>
        <v/>
      </c>
      <c r="G97" s="69" t="str">
        <f>_xlfn.IFNA(W106,"")</f>
        <v/>
      </c>
      <c r="H97" s="69" t="str">
        <f>_xlfn.IFNA(W107,"")</f>
        <v/>
      </c>
      <c r="I97" s="69" t="str">
        <f>_xlfn.IFNA(W108,"")</f>
        <v/>
      </c>
      <c r="J97" s="69" t="str">
        <f>_xlfn.IFNA(W109,"")</f>
        <v/>
      </c>
      <c r="K97" s="69" t="str">
        <f>_xlfn.IFNA(W110,"")</f>
        <v/>
      </c>
    </row>
    <row r="98" spans="2:23" ht="17.45" customHeight="1">
      <c r="B98" s="118"/>
      <c r="C98" s="127"/>
      <c r="D98" s="126"/>
      <c r="E98" s="70" t="s">
        <v>79</v>
      </c>
      <c r="F98" s="70"/>
      <c r="G98" s="71" t="str">
        <f>_xlfn.IFNA(V106,"")</f>
        <v/>
      </c>
      <c r="H98" s="71" t="str">
        <f>_xlfn.IFNA(V107,"")</f>
        <v/>
      </c>
      <c r="I98" s="71" t="str">
        <f>_xlfn.IFNA(V108,"")</f>
        <v/>
      </c>
      <c r="J98" s="71" t="str">
        <f>_xlfn.IFNA(V109,"")</f>
        <v/>
      </c>
      <c r="K98" s="71" t="str">
        <f>_xlfn.IFNA(V110,"")</f>
        <v/>
      </c>
    </row>
    <row r="99" spans="2:23" ht="17.45" customHeight="1">
      <c r="B99" s="113" t="s">
        <v>206</v>
      </c>
      <c r="C99" s="130"/>
      <c r="D99" s="133"/>
      <c r="E99" s="132" t="s">
        <v>203</v>
      </c>
      <c r="F99" s="69" t="str">
        <f>_xlfn.IFNA(Q105,"")</f>
        <v/>
      </c>
      <c r="G99" s="69" t="str">
        <f>_xlfn.IFNA(Q106,"")</f>
        <v/>
      </c>
      <c r="H99" s="69" t="str">
        <f>_xlfn.IFNA(Q107,"")</f>
        <v/>
      </c>
      <c r="I99" s="69" t="str">
        <f>_xlfn.IFNA(Q108,"")</f>
        <v/>
      </c>
      <c r="J99" s="69" t="str">
        <f>_xlfn.IFNA(Q109,"")</f>
        <v/>
      </c>
      <c r="K99" s="69" t="str">
        <f>_xlfn.IFNA(Q110,"")</f>
        <v/>
      </c>
    </row>
    <row r="100" spans="2:23" ht="17.45" customHeight="1">
      <c r="B100" s="114"/>
      <c r="C100" s="131"/>
      <c r="D100" s="130"/>
      <c r="E100" s="134" t="s">
        <v>79</v>
      </c>
      <c r="F100" s="70"/>
      <c r="G100" s="73" t="str">
        <f>_xlfn.IFNA(P106,"")</f>
        <v/>
      </c>
      <c r="H100" s="73" t="str">
        <f>_xlfn.IFNA(P107,"")</f>
        <v/>
      </c>
      <c r="I100" s="73" t="str">
        <f>_xlfn.IFNA(P108,"")</f>
        <v/>
      </c>
      <c r="J100" s="73" t="str">
        <f>_xlfn.IFNA(P109,"")</f>
        <v/>
      </c>
      <c r="K100" s="73" t="str">
        <f>_xlfn.IFNA(P110,"")</f>
        <v/>
      </c>
    </row>
    <row r="103" spans="2:23">
      <c r="O103" s="74" t="s">
        <v>207</v>
      </c>
      <c r="P103" s="5"/>
      <c r="Q103" s="5"/>
      <c r="R103" s="5"/>
      <c r="S103" s="5"/>
      <c r="T103" s="5"/>
      <c r="U103" s="6"/>
      <c r="V103" s="5"/>
      <c r="W103" s="5"/>
    </row>
    <row r="104" spans="2:23">
      <c r="O104" s="75" t="s">
        <v>82</v>
      </c>
      <c r="P104" s="75" t="s">
        <v>208</v>
      </c>
      <c r="Q104" s="75" t="s">
        <v>209</v>
      </c>
      <c r="R104" s="75" t="s">
        <v>210</v>
      </c>
      <c r="S104" s="75" t="s">
        <v>211</v>
      </c>
      <c r="T104" s="75" t="s">
        <v>212</v>
      </c>
      <c r="U104" s="76" t="s">
        <v>213</v>
      </c>
      <c r="V104" s="75" t="s">
        <v>214</v>
      </c>
      <c r="W104" s="75" t="s">
        <v>215</v>
      </c>
    </row>
    <row r="105" spans="2:23">
      <c r="O105" s="75" t="s">
        <v>85</v>
      </c>
      <c r="P105" s="77"/>
      <c r="Q105" s="78" t="e">
        <f>IF(BJ34="",NA(),BJ34)</f>
        <v>#N/A</v>
      </c>
      <c r="R105" s="79"/>
      <c r="S105" s="78" t="e">
        <f>IF(BJ35="",NA(),BJ35)</f>
        <v>#N/A</v>
      </c>
      <c r="T105" s="79"/>
      <c r="U105" s="78" t="e">
        <f>IF(BJ36="",NA(),BJ36)</f>
        <v>#N/A</v>
      </c>
      <c r="V105" s="79"/>
      <c r="W105" s="78" t="e">
        <f>IF(BJ37="",NA(),BJ37)</f>
        <v>#N/A</v>
      </c>
    </row>
    <row r="106" spans="2:23">
      <c r="O106" s="75" t="s">
        <v>86</v>
      </c>
      <c r="P106" s="80" t="e">
        <f>IF(BV34="",NA(),BV34)</f>
        <v>#N/A</v>
      </c>
      <c r="Q106" s="78" t="e">
        <f>IF(BK34="",NA(),BK34)</f>
        <v>#N/A</v>
      </c>
      <c r="R106" s="80" t="e">
        <f>IF(BV35="",NA(),BV35)</f>
        <v>#N/A</v>
      </c>
      <c r="S106" s="78" t="e">
        <f>IF(BK35="",NA(),BK35)</f>
        <v>#N/A</v>
      </c>
      <c r="T106" s="80" t="e">
        <f>IF(BV36="",NA(),BV36)</f>
        <v>#N/A</v>
      </c>
      <c r="U106" s="78" t="e">
        <f>IF(BK36="",NA(),BK36)</f>
        <v>#N/A</v>
      </c>
      <c r="V106" s="80" t="e">
        <f>IF(BV37="",NA(),BV37)</f>
        <v>#N/A</v>
      </c>
      <c r="W106" s="78" t="e">
        <f>IF(BK37="",NA(),BK37)</f>
        <v>#N/A</v>
      </c>
    </row>
    <row r="107" spans="2:23">
      <c r="O107" s="75" t="s">
        <v>87</v>
      </c>
      <c r="P107" s="80" t="e">
        <f>IF(BW34="",NA(),BW34)</f>
        <v>#N/A</v>
      </c>
      <c r="Q107" s="78" t="e">
        <f>IF(BL34="",NA(),BL34)</f>
        <v>#N/A</v>
      </c>
      <c r="R107" s="80" t="e">
        <f>IF(BW35="",NA(),BW35)</f>
        <v>#N/A</v>
      </c>
      <c r="S107" s="78" t="e">
        <f>IF(BL35="",NA(),BL35)</f>
        <v>#N/A</v>
      </c>
      <c r="T107" s="80" t="e">
        <f>IF(BW36="",NA(),BW36)</f>
        <v>#N/A</v>
      </c>
      <c r="U107" s="78" t="e">
        <f>IF(BL36="",NA(),BL36)</f>
        <v>#N/A</v>
      </c>
      <c r="V107" s="80" t="e">
        <f>IF(BW37="",NA(),BW37)</f>
        <v>#N/A</v>
      </c>
      <c r="W107" s="78" t="e">
        <f>IF(BL37="",NA(),BL37)</f>
        <v>#N/A</v>
      </c>
    </row>
    <row r="108" spans="2:23">
      <c r="O108" s="75" t="s">
        <v>88</v>
      </c>
      <c r="P108" s="80" t="e">
        <f>IF(BX34="",NA(),BX34)</f>
        <v>#N/A</v>
      </c>
      <c r="Q108" s="78" t="e">
        <f>IF(BM34="",NA(),BM34)</f>
        <v>#N/A</v>
      </c>
      <c r="R108" s="81" t="e">
        <f>IF(BX35="",NA(),BX35)</f>
        <v>#N/A</v>
      </c>
      <c r="S108" s="78" t="e">
        <f>IF(BM35="",NA(),BM35)</f>
        <v>#N/A</v>
      </c>
      <c r="T108" s="81" t="e">
        <f>IF(BX36="",NA(),BX36)</f>
        <v>#N/A</v>
      </c>
      <c r="U108" s="78" t="e">
        <f>IF(BM36="",NA(),BM36)</f>
        <v>#N/A</v>
      </c>
      <c r="V108" s="81" t="e">
        <f>IF(BX37="",NA(),BX37)</f>
        <v>#N/A</v>
      </c>
      <c r="W108" s="78" t="e">
        <f>IF(BM37="",NA(),BM37)</f>
        <v>#N/A</v>
      </c>
    </row>
    <row r="109" spans="2:23">
      <c r="O109" s="75" t="s">
        <v>89</v>
      </c>
      <c r="P109" s="80" t="e">
        <f>IF(BY34="",NA(),BY34)</f>
        <v>#N/A</v>
      </c>
      <c r="Q109" s="78" t="e">
        <f>IF(BN34="",NA(),BN34)</f>
        <v>#N/A</v>
      </c>
      <c r="R109" s="81" t="e">
        <f>IF(BY35="",NA(),BY35)</f>
        <v>#N/A</v>
      </c>
      <c r="S109" s="78" t="e">
        <f>IF(BN35="",NA(),BN35)</f>
        <v>#N/A</v>
      </c>
      <c r="T109" s="81" t="e">
        <f>IF(BY36="",NA(),BY36)</f>
        <v>#N/A</v>
      </c>
      <c r="U109" s="78" t="e">
        <f>IF(BN36="",NA(),BN36)</f>
        <v>#N/A</v>
      </c>
      <c r="V109" s="81" t="e">
        <f>IF(BY37="",NA(),BY37)</f>
        <v>#N/A</v>
      </c>
      <c r="W109" s="78" t="e">
        <f>IF(BN37="",NA(),BN37)</f>
        <v>#N/A</v>
      </c>
    </row>
    <row r="110" spans="2:23">
      <c r="O110" s="75" t="s">
        <v>90</v>
      </c>
      <c r="P110" s="80" t="e">
        <f>IF(BZ34="",NA(),BZ34)</f>
        <v>#N/A</v>
      </c>
      <c r="Q110" s="78" t="e">
        <f>IF(BO34="",NA(),BO34)</f>
        <v>#N/A</v>
      </c>
      <c r="R110" s="81" t="e">
        <f>IF(BZ35="",NA(),BZ35)</f>
        <v>#N/A</v>
      </c>
      <c r="S110" s="78" t="e">
        <f>IF(BO35="",NA(),BO35)</f>
        <v>#N/A</v>
      </c>
      <c r="T110" s="81" t="e">
        <f>IF(BZ36="",NA(),BZ36)</f>
        <v>#N/A</v>
      </c>
      <c r="U110" s="78" t="e">
        <f>IF(BO36="",NA(),BO36)</f>
        <v>#N/A</v>
      </c>
      <c r="V110" s="81" t="e">
        <f>IF(BZ37="",NA(),BZ37)</f>
        <v>#N/A</v>
      </c>
      <c r="W110" s="78" t="e">
        <f>IF(BO37="",NA(),BO37)</f>
        <v>#N/A</v>
      </c>
    </row>
    <row r="111" spans="2:23">
      <c r="O111" s="75" t="s">
        <v>91</v>
      </c>
      <c r="P111" s="80" t="e">
        <f>IF(CA34="",NA(),CA34)</f>
        <v>#N/A</v>
      </c>
      <c r="Q111" s="78" t="e">
        <f>IF(BP34="",NA(),BP34)</f>
        <v>#N/A</v>
      </c>
      <c r="R111" s="81" t="e">
        <f>IF(CA35="",NA(),CA35)</f>
        <v>#N/A</v>
      </c>
      <c r="S111" s="78" t="e">
        <f>IF(BP35="",NA(),BP35)</f>
        <v>#N/A</v>
      </c>
      <c r="T111" s="81" t="e">
        <f>IF(CA36="",NA(),CA36)</f>
        <v>#N/A</v>
      </c>
      <c r="U111" s="78" t="e">
        <f>IF(BP36="",NA(),BP36)</f>
        <v>#N/A</v>
      </c>
      <c r="V111" s="81" t="e">
        <f>IF(CA37="",NA(),CA37)</f>
        <v>#N/A</v>
      </c>
      <c r="W111" s="78" t="e">
        <f>IF(BP37="",NA(),BP37)</f>
        <v>#N/A</v>
      </c>
    </row>
    <row r="112" spans="2:23">
      <c r="O112" s="75" t="s">
        <v>92</v>
      </c>
      <c r="P112" s="80" t="e">
        <f>IF(CB34="",NA(),CB34)</f>
        <v>#N/A</v>
      </c>
      <c r="Q112" s="78" t="e">
        <f>IF(BQ34="",NA(),BQ34)</f>
        <v>#N/A</v>
      </c>
      <c r="R112" s="81" t="e">
        <f>IF(CB35="",NA(),CB35)</f>
        <v>#N/A</v>
      </c>
      <c r="S112" s="78" t="e">
        <f>IF(BQ35="",NA(),BQ35)</f>
        <v>#N/A</v>
      </c>
      <c r="T112" s="81" t="e">
        <f>IF(CB36="",NA(),CB36)</f>
        <v>#N/A</v>
      </c>
      <c r="U112" s="78" t="e">
        <f>IF(BQ36="",NA(),BQ36)</f>
        <v>#N/A</v>
      </c>
      <c r="V112" s="81" t="e">
        <f>IF(CB37="",NA(),CB37)</f>
        <v>#N/A</v>
      </c>
      <c r="W112" s="78" t="e">
        <f>IF(BQ37="",NA(),BQ37)</f>
        <v>#N/A</v>
      </c>
    </row>
    <row r="113" spans="2:23" s="8" customFormat="1">
      <c r="B113" s="1"/>
      <c r="C113" s="1"/>
      <c r="D113" s="1"/>
      <c r="E113" s="1"/>
      <c r="F113" s="1"/>
      <c r="G113" s="1"/>
      <c r="O113" s="75" t="s">
        <v>93</v>
      </c>
      <c r="P113" s="80" t="e">
        <f>IF(CC34="",NA(),CC34)</f>
        <v>#N/A</v>
      </c>
      <c r="Q113" s="78" t="e">
        <f>IF(BR34="",NA(),BR34)</f>
        <v>#N/A</v>
      </c>
      <c r="R113" s="81" t="e">
        <f>IF(CC35="",NA(),CC35)</f>
        <v>#N/A</v>
      </c>
      <c r="S113" s="78" t="e">
        <f>IF(BR35="",NA(),BR35)</f>
        <v>#N/A</v>
      </c>
      <c r="T113" s="81" t="e">
        <f>IF(CC36="",NA(),CC36)</f>
        <v>#N/A</v>
      </c>
      <c r="U113" s="78" t="e">
        <f>IF(BR36="",NA(),BR36)</f>
        <v>#N/A</v>
      </c>
      <c r="V113" s="81" t="e">
        <f>IF(CC37="",NA(),CC37)</f>
        <v>#N/A</v>
      </c>
      <c r="W113" s="78" t="e">
        <f>IF(BR37="",NA(),BR37)</f>
        <v>#N/A</v>
      </c>
    </row>
    <row r="114" spans="2:23" s="8" customFormat="1">
      <c r="B114" s="1"/>
      <c r="C114" s="1"/>
      <c r="D114" s="1"/>
      <c r="E114" s="1"/>
      <c r="F114" s="1"/>
      <c r="G114" s="1"/>
      <c r="O114" s="75" t="s">
        <v>94</v>
      </c>
      <c r="P114" s="80" t="e">
        <f>IF(CD34="",NA(),CD34)</f>
        <v>#N/A</v>
      </c>
      <c r="Q114" s="78" t="e">
        <f>IF(BS34="",NA(),BS34)</f>
        <v>#N/A</v>
      </c>
      <c r="R114" s="81" t="e">
        <f>IF(CD35="",NA(),CD35)</f>
        <v>#N/A</v>
      </c>
      <c r="S114" s="78" t="e">
        <f>IF(BS35="",NA(),BS35)</f>
        <v>#N/A</v>
      </c>
      <c r="T114" s="81" t="e">
        <f>IF(CD36="",NA(),CD36)</f>
        <v>#N/A</v>
      </c>
      <c r="U114" s="78" t="e">
        <f>IF(BS36="",NA(),BS36)</f>
        <v>#N/A</v>
      </c>
      <c r="V114" s="81" t="e">
        <f>IF(CD37="",NA(),CD37)</f>
        <v>#N/A</v>
      </c>
      <c r="W114" s="78" t="e">
        <f>IF(BS37="",NA(),BS37)</f>
        <v>#N/A</v>
      </c>
    </row>
    <row r="115" spans="2:23" s="8" customFormat="1">
      <c r="B115" s="1"/>
      <c r="C115" s="1"/>
      <c r="D115" s="1"/>
      <c r="E115" s="1"/>
      <c r="F115" s="1"/>
      <c r="G115" s="1"/>
      <c r="O115" s="75" t="s">
        <v>95</v>
      </c>
      <c r="P115" s="80" t="e">
        <f>IF(CE34="",NA(),BWK34)</f>
        <v>#N/A</v>
      </c>
      <c r="Q115" s="78" t="e">
        <f>IF(BT34="",NA(),BT34)</f>
        <v>#N/A</v>
      </c>
      <c r="R115" s="81" t="e">
        <f>IF(CE35="",NA(),CE35)</f>
        <v>#N/A</v>
      </c>
      <c r="S115" s="78" t="e">
        <f>IF(BT35="",NA(),BT35)</f>
        <v>#N/A</v>
      </c>
      <c r="T115" s="81" t="e">
        <f>IF(CE36="",NA(),CE36)</f>
        <v>#N/A</v>
      </c>
      <c r="U115" s="78" t="e">
        <f>IF(BT36="",NA(),BT36)</f>
        <v>#N/A</v>
      </c>
      <c r="V115" s="81" t="e">
        <f>IF(CE37="",NA(),CE37)</f>
        <v>#N/A</v>
      </c>
      <c r="W115" s="78" t="e">
        <f>IF(BT37="",NA(),BT37)</f>
        <v>#N/A</v>
      </c>
    </row>
    <row r="118" spans="2:23" s="8" customFormat="1" ht="15" customHeight="1">
      <c r="B118" s="1"/>
      <c r="C118" s="1"/>
      <c r="D118" s="1"/>
      <c r="E118" s="1"/>
      <c r="F118" s="1"/>
      <c r="G118" s="1"/>
      <c r="Q118" s="1"/>
      <c r="R118" s="1"/>
      <c r="S118" s="1"/>
      <c r="T118" s="1"/>
      <c r="U118" s="1"/>
      <c r="V118" s="1"/>
      <c r="W118" s="1"/>
    </row>
    <row r="119" spans="2:23" s="8" customFormat="1" ht="15" customHeight="1">
      <c r="B119" s="1"/>
      <c r="C119" s="1"/>
      <c r="D119" s="1"/>
      <c r="E119" s="1"/>
      <c r="F119" s="1"/>
      <c r="G119" s="1"/>
      <c r="Q119" s="1"/>
      <c r="R119" s="1"/>
      <c r="S119" s="1"/>
      <c r="T119" s="1"/>
      <c r="U119" s="1"/>
      <c r="V119" s="1"/>
      <c r="W119" s="1"/>
    </row>
    <row r="120" spans="2:23" s="8" customFormat="1" ht="15" customHeight="1">
      <c r="B120" s="1"/>
      <c r="C120" s="1"/>
      <c r="D120" s="1"/>
      <c r="E120" s="1"/>
      <c r="F120" s="1"/>
      <c r="G120" s="1"/>
      <c r="Q120" s="1"/>
      <c r="R120" s="1"/>
      <c r="S120" s="1"/>
      <c r="T120" s="1"/>
      <c r="U120" s="1"/>
      <c r="V120" s="1"/>
      <c r="W120" s="1"/>
    </row>
    <row r="121" spans="2:23" s="8" customFormat="1" ht="15" customHeight="1">
      <c r="B121" s="1"/>
      <c r="C121" s="1"/>
      <c r="D121" s="1"/>
      <c r="E121" s="1"/>
      <c r="F121" s="1"/>
      <c r="G121" s="1"/>
      <c r="Q121" s="1"/>
      <c r="R121" s="1"/>
      <c r="S121" s="1"/>
      <c r="T121" s="1"/>
      <c r="U121" s="1"/>
      <c r="V121" s="1"/>
      <c r="W121" s="1"/>
    </row>
    <row r="122" spans="2:23" s="8" customFormat="1" ht="15" customHeight="1">
      <c r="B122" s="1"/>
      <c r="C122" s="1"/>
      <c r="D122" s="1"/>
      <c r="E122" s="1"/>
      <c r="F122" s="1"/>
      <c r="G122" s="1"/>
      <c r="Q122" s="1"/>
      <c r="R122" s="1"/>
      <c r="S122" s="1"/>
      <c r="T122" s="1"/>
      <c r="U122" s="1"/>
      <c r="V122" s="1"/>
      <c r="W122" s="1"/>
    </row>
    <row r="123" spans="2:23" s="8" customFormat="1" ht="15" customHeight="1">
      <c r="B123" s="1"/>
      <c r="C123" s="1"/>
      <c r="D123" s="1"/>
      <c r="E123" s="1"/>
      <c r="F123" s="1"/>
      <c r="G123" s="1"/>
      <c r="Q123" s="1"/>
      <c r="R123" s="1"/>
      <c r="S123" s="1"/>
      <c r="T123" s="1"/>
      <c r="U123" s="1"/>
      <c r="V123" s="1"/>
      <c r="W123" s="1"/>
    </row>
    <row r="124" spans="2:23" s="8" customFormat="1" ht="15.6" customHeight="1">
      <c r="B124" s="1"/>
      <c r="C124" s="1"/>
      <c r="D124" s="1"/>
      <c r="E124" s="1"/>
      <c r="F124" s="1"/>
      <c r="G124" s="1"/>
      <c r="Q124" s="1"/>
      <c r="R124" s="1"/>
      <c r="S124" s="1"/>
      <c r="T124" s="1"/>
      <c r="U124" s="1"/>
      <c r="V124" s="1"/>
      <c r="W124" s="1"/>
    </row>
    <row r="125" spans="2:23" s="8" customFormat="1" ht="15.6" customHeight="1">
      <c r="B125" s="1"/>
      <c r="C125" s="1"/>
      <c r="D125" s="1"/>
      <c r="E125" s="1"/>
      <c r="F125" s="1"/>
      <c r="G125" s="1"/>
      <c r="Q125" s="1"/>
      <c r="R125" s="1"/>
      <c r="S125" s="1"/>
      <c r="T125" s="1"/>
      <c r="U125" s="1"/>
      <c r="V125" s="1"/>
      <c r="W125" s="1"/>
    </row>
    <row r="127" spans="2:23" s="8" customFormat="1">
      <c r="B127" s="1"/>
      <c r="C127" s="1"/>
      <c r="D127" s="1"/>
      <c r="E127" s="1"/>
      <c r="F127" s="1"/>
      <c r="G127" s="1"/>
      <c r="Q127" s="1"/>
      <c r="R127" s="1"/>
      <c r="S127" s="1"/>
      <c r="T127" s="1"/>
      <c r="U127" s="1"/>
      <c r="V127" s="1"/>
      <c r="W127" s="1"/>
    </row>
    <row r="128" spans="2:23" s="8" customFormat="1" ht="20.25" thickBot="1">
      <c r="B128" s="60" t="s">
        <v>216</v>
      </c>
      <c r="C128" s="60"/>
      <c r="D128" s="1"/>
      <c r="E128" s="1"/>
      <c r="Q128" s="1"/>
      <c r="R128" s="1"/>
      <c r="S128" s="1"/>
      <c r="T128" s="1"/>
      <c r="U128" s="1"/>
      <c r="V128" s="1"/>
      <c r="W128" s="1"/>
    </row>
    <row r="129" spans="2:11" s="8" customFormat="1" ht="62.65" customHeight="1" thickBot="1">
      <c r="B129" s="82" t="s">
        <v>42</v>
      </c>
      <c r="C129" s="370" t="s">
        <v>43</v>
      </c>
      <c r="D129" s="371"/>
      <c r="E129" s="372" t="s">
        <v>44</v>
      </c>
      <c r="F129" s="373"/>
      <c r="G129" s="374"/>
      <c r="H129" s="82" t="s">
        <v>217</v>
      </c>
      <c r="I129" s="82" t="s">
        <v>218</v>
      </c>
      <c r="J129" s="82" t="s">
        <v>81</v>
      </c>
      <c r="K129" s="82" t="s">
        <v>219</v>
      </c>
    </row>
    <row r="130" spans="2:11" s="8" customFormat="1" ht="17.25" thickBot="1">
      <c r="B130" s="324">
        <v>1</v>
      </c>
      <c r="C130" s="327" t="s">
        <v>106</v>
      </c>
      <c r="D130" s="328"/>
      <c r="E130" s="120" t="s">
        <v>107</v>
      </c>
      <c r="F130" s="83"/>
      <c r="G130" s="121"/>
      <c r="H130" s="85" t="str">
        <f t="shared" ref="H130:H157" si="37">AZ3</f>
        <v>---</v>
      </c>
      <c r="I130" s="85" t="str">
        <f t="shared" ref="I130:I157" si="38">AX3</f>
        <v>---</v>
      </c>
      <c r="J130" s="85" t="str">
        <f t="shared" ref="J130:J157" si="39">BB3</f>
        <v>---</v>
      </c>
      <c r="K130" s="85" t="str">
        <f t="shared" ref="K130:K157" si="40">RIGHT(BC3,6)</f>
        <v>---</v>
      </c>
    </row>
    <row r="131" spans="2:11" s="8" customFormat="1" ht="15.6" customHeight="1" thickBot="1">
      <c r="B131" s="325"/>
      <c r="C131" s="331"/>
      <c r="D131" s="332"/>
      <c r="E131" s="120" t="s">
        <v>220</v>
      </c>
      <c r="F131" s="83"/>
      <c r="G131" s="84"/>
      <c r="H131" s="85" t="str">
        <f t="shared" si="37"/>
        <v>---</v>
      </c>
      <c r="I131" s="85" t="str">
        <f t="shared" si="38"/>
        <v>---</v>
      </c>
      <c r="J131" s="85" t="str">
        <f t="shared" si="39"/>
        <v>---</v>
      </c>
      <c r="K131" s="85" t="str">
        <f t="shared" si="40"/>
        <v>---</v>
      </c>
    </row>
    <row r="132" spans="2:11" s="8" customFormat="1" ht="15.6" customHeight="1" thickBot="1">
      <c r="B132" s="325"/>
      <c r="C132" s="327" t="s">
        <v>114</v>
      </c>
      <c r="D132" s="328"/>
      <c r="E132" s="120" t="s">
        <v>115</v>
      </c>
      <c r="F132" s="83"/>
      <c r="G132" s="84"/>
      <c r="H132" s="85" t="str">
        <f t="shared" si="37"/>
        <v>---</v>
      </c>
      <c r="I132" s="85" t="str">
        <f t="shared" si="38"/>
        <v>---</v>
      </c>
      <c r="J132" s="85" t="str">
        <f t="shared" si="39"/>
        <v>---</v>
      </c>
      <c r="K132" s="85" t="str">
        <f t="shared" si="40"/>
        <v>---</v>
      </c>
    </row>
    <row r="133" spans="2:11" s="8" customFormat="1" ht="15.6" customHeight="1" thickBot="1">
      <c r="B133" s="325"/>
      <c r="C133" s="329"/>
      <c r="D133" s="330"/>
      <c r="E133" s="120" t="s">
        <v>118</v>
      </c>
      <c r="F133" s="83"/>
      <c r="G133" s="84"/>
      <c r="H133" s="85" t="str">
        <f t="shared" si="37"/>
        <v>---</v>
      </c>
      <c r="I133" s="85" t="str">
        <f t="shared" si="38"/>
        <v>---</v>
      </c>
      <c r="J133" s="85" t="str">
        <f t="shared" si="39"/>
        <v>---</v>
      </c>
      <c r="K133" s="85" t="str">
        <f t="shared" si="40"/>
        <v>---</v>
      </c>
    </row>
    <row r="134" spans="2:11" s="8" customFormat="1" ht="15.6" customHeight="1" thickBot="1">
      <c r="B134" s="325"/>
      <c r="C134" s="329"/>
      <c r="D134" s="330"/>
      <c r="E134" s="120" t="s">
        <v>221</v>
      </c>
      <c r="F134" s="83"/>
      <c r="G134" s="84"/>
      <c r="H134" s="85" t="str">
        <f t="shared" si="37"/>
        <v>---</v>
      </c>
      <c r="I134" s="85" t="str">
        <f t="shared" si="38"/>
        <v>---</v>
      </c>
      <c r="J134" s="85" t="str">
        <f t="shared" si="39"/>
        <v>---</v>
      </c>
      <c r="K134" s="85" t="str">
        <f t="shared" si="40"/>
        <v>---</v>
      </c>
    </row>
    <row r="135" spans="2:11" s="8" customFormat="1" ht="15.6" customHeight="1" thickBot="1">
      <c r="B135" s="326"/>
      <c r="C135" s="331"/>
      <c r="D135" s="332"/>
      <c r="E135" s="120" t="s">
        <v>122</v>
      </c>
      <c r="F135" s="83"/>
      <c r="G135" s="84"/>
      <c r="H135" s="85" t="str">
        <f t="shared" si="37"/>
        <v>---</v>
      </c>
      <c r="I135" s="85" t="str">
        <f t="shared" si="38"/>
        <v>---</v>
      </c>
      <c r="J135" s="85" t="str">
        <f t="shared" si="39"/>
        <v>---</v>
      </c>
      <c r="K135" s="85" t="str">
        <f t="shared" si="40"/>
        <v>---</v>
      </c>
    </row>
    <row r="136" spans="2:11" s="8" customFormat="1" ht="15.6" customHeight="1" thickBot="1">
      <c r="B136" s="324">
        <v>2</v>
      </c>
      <c r="C136" s="327" t="s">
        <v>290</v>
      </c>
      <c r="D136" s="328"/>
      <c r="E136" s="120" t="s">
        <v>291</v>
      </c>
      <c r="F136" s="83"/>
      <c r="G136" s="84"/>
      <c r="H136" s="85" t="str">
        <f t="shared" si="37"/>
        <v>---</v>
      </c>
      <c r="I136" s="85" t="str">
        <f t="shared" si="38"/>
        <v>---</v>
      </c>
      <c r="J136" s="85" t="str">
        <f t="shared" si="39"/>
        <v>---</v>
      </c>
      <c r="K136" s="85" t="str">
        <f t="shared" si="40"/>
        <v>---</v>
      </c>
    </row>
    <row r="137" spans="2:11" s="8" customFormat="1" ht="15.6" customHeight="1" thickBot="1">
      <c r="B137" s="325"/>
      <c r="C137" s="329"/>
      <c r="D137" s="330"/>
      <c r="E137" s="120" t="s">
        <v>292</v>
      </c>
      <c r="F137" s="83"/>
      <c r="G137" s="84"/>
      <c r="H137" s="85" t="str">
        <f t="shared" si="37"/>
        <v>---</v>
      </c>
      <c r="I137" s="85" t="str">
        <f t="shared" si="38"/>
        <v>---</v>
      </c>
      <c r="J137" s="85" t="str">
        <f t="shared" si="39"/>
        <v>---</v>
      </c>
      <c r="K137" s="85" t="str">
        <f t="shared" si="40"/>
        <v>---</v>
      </c>
    </row>
    <row r="138" spans="2:11" s="8" customFormat="1" ht="15.6" customHeight="1" thickBot="1">
      <c r="B138" s="325"/>
      <c r="C138" s="331"/>
      <c r="D138" s="332"/>
      <c r="E138" s="120" t="s">
        <v>129</v>
      </c>
      <c r="F138" s="83"/>
      <c r="G138" s="84"/>
      <c r="H138" s="85" t="str">
        <f t="shared" si="37"/>
        <v>---</v>
      </c>
      <c r="I138" s="85" t="str">
        <f t="shared" si="38"/>
        <v>---</v>
      </c>
      <c r="J138" s="85" t="str">
        <f t="shared" si="39"/>
        <v>---</v>
      </c>
      <c r="K138" s="85" t="str">
        <f t="shared" si="40"/>
        <v>---</v>
      </c>
    </row>
    <row r="139" spans="2:11" s="8" customFormat="1" ht="15.6" customHeight="1" thickBot="1">
      <c r="B139" s="325"/>
      <c r="C139" s="327" t="s">
        <v>293</v>
      </c>
      <c r="D139" s="328"/>
      <c r="E139" s="120" t="s">
        <v>294</v>
      </c>
      <c r="F139" s="83"/>
      <c r="G139" s="84"/>
      <c r="H139" s="85" t="str">
        <f t="shared" si="37"/>
        <v>---</v>
      </c>
      <c r="I139" s="85" t="str">
        <f t="shared" si="38"/>
        <v>---</v>
      </c>
      <c r="J139" s="85" t="str">
        <f t="shared" si="39"/>
        <v>---</v>
      </c>
      <c r="K139" s="85" t="str">
        <f t="shared" si="40"/>
        <v>---</v>
      </c>
    </row>
    <row r="140" spans="2:11" s="8" customFormat="1" ht="15.6" customHeight="1" thickBot="1">
      <c r="B140" s="325"/>
      <c r="C140" s="329"/>
      <c r="D140" s="330"/>
      <c r="E140" s="120" t="s">
        <v>295</v>
      </c>
      <c r="F140" s="83"/>
      <c r="G140" s="84"/>
      <c r="H140" s="85" t="str">
        <f t="shared" si="37"/>
        <v>---</v>
      </c>
      <c r="I140" s="85" t="str">
        <f t="shared" si="38"/>
        <v>---</v>
      </c>
      <c r="J140" s="85" t="str">
        <f t="shared" si="39"/>
        <v>---</v>
      </c>
      <c r="K140" s="85" t="str">
        <f t="shared" si="40"/>
        <v>---</v>
      </c>
    </row>
    <row r="141" spans="2:11" s="8" customFormat="1" ht="15.6" customHeight="1" thickBot="1">
      <c r="B141" s="325"/>
      <c r="C141" s="331"/>
      <c r="D141" s="332"/>
      <c r="E141" s="120" t="s">
        <v>136</v>
      </c>
      <c r="F141" s="83"/>
      <c r="G141" s="84"/>
      <c r="H141" s="85" t="str">
        <f t="shared" si="37"/>
        <v>---</v>
      </c>
      <c r="I141" s="85" t="str">
        <f t="shared" si="38"/>
        <v>---</v>
      </c>
      <c r="J141" s="85" t="str">
        <f t="shared" si="39"/>
        <v>---</v>
      </c>
      <c r="K141" s="85" t="str">
        <f t="shared" si="40"/>
        <v>---</v>
      </c>
    </row>
    <row r="142" spans="2:11" s="8" customFormat="1" ht="15.6" customHeight="1" thickBot="1">
      <c r="B142" s="325"/>
      <c r="C142" s="327" t="s">
        <v>296</v>
      </c>
      <c r="D142" s="328"/>
      <c r="E142" s="120" t="s">
        <v>297</v>
      </c>
      <c r="F142" s="83"/>
      <c r="G142" s="84"/>
      <c r="H142" s="85" t="str">
        <f t="shared" si="37"/>
        <v>---</v>
      </c>
      <c r="I142" s="85" t="str">
        <f t="shared" si="38"/>
        <v>---</v>
      </c>
      <c r="J142" s="85" t="str">
        <f t="shared" si="39"/>
        <v>---</v>
      </c>
      <c r="K142" s="85" t="str">
        <f t="shared" si="40"/>
        <v>---</v>
      </c>
    </row>
    <row r="143" spans="2:11" s="8" customFormat="1" ht="17.25" thickBot="1">
      <c r="B143" s="325"/>
      <c r="C143" s="329"/>
      <c r="D143" s="330"/>
      <c r="E143" s="120" t="s">
        <v>298</v>
      </c>
      <c r="F143" s="83"/>
      <c r="G143" s="84"/>
      <c r="H143" s="85" t="str">
        <f t="shared" si="37"/>
        <v>---</v>
      </c>
      <c r="I143" s="85" t="str">
        <f t="shared" si="38"/>
        <v>---</v>
      </c>
      <c r="J143" s="85" t="str">
        <f t="shared" si="39"/>
        <v>---</v>
      </c>
      <c r="K143" s="85" t="str">
        <f t="shared" si="40"/>
        <v>---</v>
      </c>
    </row>
    <row r="144" spans="2:11" s="8" customFormat="1" ht="15.6" customHeight="1" thickBot="1">
      <c r="B144" s="325"/>
      <c r="C144" s="331"/>
      <c r="D144" s="332"/>
      <c r="E144" s="120" t="s">
        <v>143</v>
      </c>
      <c r="F144" s="83"/>
      <c r="G144" s="84"/>
      <c r="H144" s="85" t="str">
        <f t="shared" si="37"/>
        <v>---</v>
      </c>
      <c r="I144" s="85" t="str">
        <f t="shared" si="38"/>
        <v>---</v>
      </c>
      <c r="J144" s="85" t="str">
        <f t="shared" si="39"/>
        <v>---</v>
      </c>
      <c r="K144" s="85" t="str">
        <f t="shared" si="40"/>
        <v>---</v>
      </c>
    </row>
    <row r="145" spans="2:11" s="8" customFormat="1" ht="15.6" customHeight="1" thickBot="1">
      <c r="B145" s="325"/>
      <c r="C145" s="327" t="s">
        <v>138</v>
      </c>
      <c r="D145" s="328"/>
      <c r="E145" s="120" t="s">
        <v>299</v>
      </c>
      <c r="F145" s="83"/>
      <c r="G145" s="84"/>
      <c r="H145" s="85" t="str">
        <f t="shared" si="37"/>
        <v>---</v>
      </c>
      <c r="I145" s="85" t="str">
        <f t="shared" si="38"/>
        <v>---</v>
      </c>
      <c r="J145" s="85" t="str">
        <f t="shared" si="39"/>
        <v>---</v>
      </c>
      <c r="K145" s="85" t="str">
        <f t="shared" si="40"/>
        <v>---</v>
      </c>
    </row>
    <row r="146" spans="2:11" s="8" customFormat="1" ht="15.6" customHeight="1" thickBot="1">
      <c r="B146" s="325"/>
      <c r="C146" s="329"/>
      <c r="D146" s="330"/>
      <c r="E146" s="120" t="s">
        <v>300</v>
      </c>
      <c r="F146" s="83"/>
      <c r="G146" s="84"/>
      <c r="H146" s="85" t="str">
        <f t="shared" si="37"/>
        <v>---</v>
      </c>
      <c r="I146" s="85" t="str">
        <f t="shared" si="38"/>
        <v>---</v>
      </c>
      <c r="J146" s="85" t="str">
        <f t="shared" si="39"/>
        <v>---</v>
      </c>
      <c r="K146" s="85" t="str">
        <f t="shared" si="40"/>
        <v>---</v>
      </c>
    </row>
    <row r="147" spans="2:11" s="8" customFormat="1" ht="15.6" customHeight="1" thickBot="1">
      <c r="B147" s="325"/>
      <c r="C147" s="331"/>
      <c r="D147" s="332"/>
      <c r="E147" s="120" t="s">
        <v>150</v>
      </c>
      <c r="F147" s="83"/>
      <c r="G147" s="84"/>
      <c r="H147" s="85" t="str">
        <f t="shared" si="37"/>
        <v>---</v>
      </c>
      <c r="I147" s="85" t="str">
        <f t="shared" si="38"/>
        <v>---</v>
      </c>
      <c r="J147" s="85" t="str">
        <f t="shared" si="39"/>
        <v>---</v>
      </c>
      <c r="K147" s="85" t="str">
        <f t="shared" si="40"/>
        <v>---</v>
      </c>
    </row>
    <row r="148" spans="2:11" s="8" customFormat="1" ht="15.6" customHeight="1" thickBot="1">
      <c r="B148" s="325"/>
      <c r="C148" s="327" t="s">
        <v>145</v>
      </c>
      <c r="D148" s="328"/>
      <c r="E148" s="120" t="s">
        <v>301</v>
      </c>
      <c r="F148" s="83"/>
      <c r="G148" s="84"/>
      <c r="H148" s="85" t="str">
        <f t="shared" si="37"/>
        <v>---</v>
      </c>
      <c r="I148" s="85" t="str">
        <f t="shared" si="38"/>
        <v>---</v>
      </c>
      <c r="J148" s="85" t="str">
        <f t="shared" si="39"/>
        <v>---</v>
      </c>
      <c r="K148" s="85" t="str">
        <f t="shared" si="40"/>
        <v>---</v>
      </c>
    </row>
    <row r="149" spans="2:11" s="8" customFormat="1" ht="15.6" customHeight="1" thickBot="1">
      <c r="B149" s="325"/>
      <c r="C149" s="329"/>
      <c r="D149" s="330"/>
      <c r="E149" s="120" t="s">
        <v>302</v>
      </c>
      <c r="F149" s="83"/>
      <c r="G149" s="84"/>
      <c r="H149" s="85" t="str">
        <f t="shared" si="37"/>
        <v>---</v>
      </c>
      <c r="I149" s="85" t="str">
        <f t="shared" si="38"/>
        <v>---</v>
      </c>
      <c r="J149" s="85" t="str">
        <f t="shared" si="39"/>
        <v>---</v>
      </c>
      <c r="K149" s="85" t="str">
        <f t="shared" si="40"/>
        <v>---</v>
      </c>
    </row>
    <row r="150" spans="2:11" s="8" customFormat="1" ht="15.6" customHeight="1" thickBot="1">
      <c r="B150" s="326"/>
      <c r="C150" s="331"/>
      <c r="D150" s="332"/>
      <c r="E150" s="120" t="s">
        <v>303</v>
      </c>
      <c r="F150" s="83"/>
      <c r="G150" s="84"/>
      <c r="H150" s="85" t="str">
        <f t="shared" si="37"/>
        <v>---</v>
      </c>
      <c r="I150" s="85" t="str">
        <f t="shared" si="38"/>
        <v>---</v>
      </c>
      <c r="J150" s="85" t="str">
        <f t="shared" si="39"/>
        <v>---</v>
      </c>
      <c r="K150" s="85" t="str">
        <f t="shared" si="40"/>
        <v>---</v>
      </c>
    </row>
    <row r="151" spans="2:11" s="8" customFormat="1" ht="15.6" customHeight="1" thickBot="1">
      <c r="B151" s="324">
        <v>3</v>
      </c>
      <c r="C151" s="327" t="s">
        <v>152</v>
      </c>
      <c r="D151" s="328"/>
      <c r="E151" s="120" t="s">
        <v>229</v>
      </c>
      <c r="F151" s="83"/>
      <c r="G151" s="84"/>
      <c r="H151" s="85" t="str">
        <f t="shared" si="37"/>
        <v>---</v>
      </c>
      <c r="I151" s="85" t="str">
        <f t="shared" si="38"/>
        <v>---</v>
      </c>
      <c r="J151" s="85" t="str">
        <f t="shared" si="39"/>
        <v>---</v>
      </c>
      <c r="K151" s="85" t="str">
        <f t="shared" si="40"/>
        <v>---</v>
      </c>
    </row>
    <row r="152" spans="2:11" s="8" customFormat="1" ht="15.6" customHeight="1" thickBot="1">
      <c r="B152" s="325"/>
      <c r="C152" s="329"/>
      <c r="D152" s="330"/>
      <c r="E152" s="120" t="s">
        <v>155</v>
      </c>
      <c r="F152" s="83"/>
      <c r="G152" s="84"/>
      <c r="H152" s="85" t="str">
        <f t="shared" si="37"/>
        <v>---</v>
      </c>
      <c r="I152" s="85" t="str">
        <f t="shared" si="38"/>
        <v>---</v>
      </c>
      <c r="J152" s="85" t="str">
        <f t="shared" si="39"/>
        <v>---</v>
      </c>
      <c r="K152" s="85" t="str">
        <f t="shared" si="40"/>
        <v>---</v>
      </c>
    </row>
    <row r="153" spans="2:11" s="8" customFormat="1" ht="15.6" customHeight="1" thickBot="1">
      <c r="B153" s="325"/>
      <c r="C153" s="331"/>
      <c r="D153" s="332"/>
      <c r="E153" s="120" t="s">
        <v>157</v>
      </c>
      <c r="F153" s="83"/>
      <c r="G153" s="84"/>
      <c r="H153" s="85" t="str">
        <f t="shared" si="37"/>
        <v>---</v>
      </c>
      <c r="I153" s="85" t="str">
        <f t="shared" si="38"/>
        <v>---</v>
      </c>
      <c r="J153" s="85" t="str">
        <f t="shared" si="39"/>
        <v>---</v>
      </c>
      <c r="K153" s="85" t="str">
        <f t="shared" si="40"/>
        <v>---</v>
      </c>
    </row>
    <row r="154" spans="2:11" s="8" customFormat="1" ht="15.6" customHeight="1" thickBot="1">
      <c r="B154" s="325"/>
      <c r="C154" s="333" t="s">
        <v>230</v>
      </c>
      <c r="D154" s="334"/>
      <c r="E154" s="120" t="s">
        <v>231</v>
      </c>
      <c r="F154" s="83"/>
      <c r="G154" s="84"/>
      <c r="H154" s="85" t="str">
        <f t="shared" si="37"/>
        <v>---</v>
      </c>
      <c r="I154" s="85" t="str">
        <f t="shared" si="38"/>
        <v>---</v>
      </c>
      <c r="J154" s="85" t="str">
        <f t="shared" si="39"/>
        <v>---</v>
      </c>
      <c r="K154" s="85" t="str">
        <f t="shared" si="40"/>
        <v>---</v>
      </c>
    </row>
    <row r="155" spans="2:11" s="8" customFormat="1" ht="15.6" customHeight="1" thickBot="1">
      <c r="B155" s="325"/>
      <c r="C155" s="335"/>
      <c r="D155" s="336"/>
      <c r="E155" s="120" t="s">
        <v>232</v>
      </c>
      <c r="F155" s="83"/>
      <c r="G155" s="84"/>
      <c r="H155" s="85" t="str">
        <f t="shared" si="37"/>
        <v>---</v>
      </c>
      <c r="I155" s="85" t="str">
        <f t="shared" si="38"/>
        <v>---</v>
      </c>
      <c r="J155" s="85" t="str">
        <f t="shared" si="39"/>
        <v>---</v>
      </c>
      <c r="K155" s="85" t="str">
        <f t="shared" si="40"/>
        <v>---</v>
      </c>
    </row>
    <row r="156" spans="2:11" s="8" customFormat="1" ht="15.6" customHeight="1" thickBot="1">
      <c r="B156" s="325"/>
      <c r="C156" s="335"/>
      <c r="D156" s="336"/>
      <c r="E156" s="120" t="s">
        <v>164</v>
      </c>
      <c r="F156" s="83"/>
      <c r="G156" s="84"/>
      <c r="H156" s="85" t="str">
        <f t="shared" si="37"/>
        <v>---</v>
      </c>
      <c r="I156" s="85" t="str">
        <f t="shared" si="38"/>
        <v>---</v>
      </c>
      <c r="J156" s="85" t="str">
        <f t="shared" si="39"/>
        <v>---</v>
      </c>
      <c r="K156" s="85" t="str">
        <f t="shared" si="40"/>
        <v>---</v>
      </c>
    </row>
    <row r="157" spans="2:11" s="8" customFormat="1" ht="15.6" customHeight="1" thickBot="1">
      <c r="B157" s="326"/>
      <c r="C157" s="337"/>
      <c r="D157" s="338"/>
      <c r="E157" s="120" t="s">
        <v>233</v>
      </c>
      <c r="F157" s="83"/>
      <c r="G157" s="86"/>
      <c r="H157" s="85" t="str">
        <f t="shared" si="37"/>
        <v>---</v>
      </c>
      <c r="I157" s="85" t="str">
        <f t="shared" si="38"/>
        <v>---</v>
      </c>
      <c r="J157" s="85" t="str">
        <f t="shared" si="39"/>
        <v>---</v>
      </c>
      <c r="K157" s="85" t="str">
        <f t="shared" si="40"/>
        <v>---</v>
      </c>
    </row>
    <row r="158" spans="2:11" s="8" customFormat="1" ht="17.25" thickBot="1">
      <c r="B158" s="120" t="s">
        <v>168</v>
      </c>
      <c r="C158" s="125"/>
      <c r="D158" s="125"/>
      <c r="E158" s="125"/>
      <c r="F158" s="87"/>
      <c r="G158" s="84"/>
      <c r="H158" s="88">
        <f>AX44</f>
        <v>0</v>
      </c>
      <c r="I158" s="88">
        <f>AX38</f>
        <v>0</v>
      </c>
    </row>
    <row r="159" spans="2:11" s="8" customFormat="1" ht="17.25" thickBot="1">
      <c r="B159" s="120" t="s">
        <v>170</v>
      </c>
      <c r="C159" s="125"/>
      <c r="D159" s="125"/>
      <c r="E159" s="125"/>
      <c r="F159" s="87"/>
      <c r="G159" s="84"/>
      <c r="H159" s="88">
        <f>AY44</f>
        <v>0</v>
      </c>
      <c r="I159" s="88">
        <f>AY38</f>
        <v>0</v>
      </c>
    </row>
    <row r="160" spans="2:11" s="8" customFormat="1" ht="17.25" thickBot="1">
      <c r="B160" s="120" t="s">
        <v>172</v>
      </c>
      <c r="C160" s="125"/>
      <c r="D160" s="125"/>
      <c r="E160" s="125"/>
      <c r="F160" s="87"/>
      <c r="G160" s="84"/>
      <c r="H160" s="88">
        <f>AZ44</f>
        <v>0</v>
      </c>
      <c r="I160" s="88">
        <f>AZ38</f>
        <v>0</v>
      </c>
    </row>
    <row r="161" spans="2:11" s="8" customFormat="1" ht="17.25" thickBot="1">
      <c r="B161" s="89"/>
      <c r="C161" s="122"/>
      <c r="D161" s="123" t="s">
        <v>174</v>
      </c>
      <c r="E161" s="124"/>
      <c r="F161" s="90"/>
      <c r="G161" s="91"/>
      <c r="H161" s="92" t="str">
        <f>BA45</f>
        <v/>
      </c>
      <c r="I161" s="92" t="str">
        <f>BA39</f>
        <v/>
      </c>
    </row>
    <row r="162" spans="2:11" s="8" customFormat="1">
      <c r="B162" s="1"/>
      <c r="C162" s="1"/>
      <c r="D162" s="1"/>
      <c r="E162" s="1"/>
      <c r="F162" s="1"/>
      <c r="G162" s="1"/>
    </row>
    <row r="163" spans="2:11" s="8" customFormat="1" ht="13.15" customHeight="1">
      <c r="B163" s="339" t="s">
        <v>234</v>
      </c>
      <c r="C163" s="340"/>
      <c r="D163" s="340"/>
      <c r="E163" s="340"/>
      <c r="F163" s="340"/>
      <c r="G163" s="340"/>
      <c r="H163" s="340"/>
      <c r="I163" s="340"/>
      <c r="J163" s="340"/>
      <c r="K163" s="341"/>
    </row>
    <row r="164" spans="2:11" s="8" customFormat="1">
      <c r="B164" s="342"/>
      <c r="C164" s="343"/>
      <c r="D164" s="343"/>
      <c r="E164" s="343"/>
      <c r="F164" s="343"/>
      <c r="G164" s="343"/>
      <c r="H164" s="343"/>
      <c r="I164" s="343"/>
      <c r="J164" s="343"/>
      <c r="K164" s="344"/>
    </row>
    <row r="165" spans="2:11" s="8" customFormat="1">
      <c r="B165" s="342"/>
      <c r="C165" s="343"/>
      <c r="D165" s="343"/>
      <c r="E165" s="343"/>
      <c r="F165" s="343"/>
      <c r="G165" s="343"/>
      <c r="H165" s="343"/>
      <c r="I165" s="343"/>
      <c r="J165" s="343"/>
      <c r="K165" s="344"/>
    </row>
    <row r="166" spans="2:11" s="8" customFormat="1">
      <c r="B166" s="342"/>
      <c r="C166" s="343"/>
      <c r="D166" s="343"/>
      <c r="E166" s="343"/>
      <c r="F166" s="343"/>
      <c r="G166" s="343"/>
      <c r="H166" s="343"/>
      <c r="I166" s="343"/>
      <c r="J166" s="343"/>
      <c r="K166" s="344"/>
    </row>
    <row r="167" spans="2:11" s="8" customFormat="1">
      <c r="B167" s="342"/>
      <c r="C167" s="343"/>
      <c r="D167" s="343"/>
      <c r="E167" s="343"/>
      <c r="F167" s="343"/>
      <c r="G167" s="343"/>
      <c r="H167" s="343"/>
      <c r="I167" s="343"/>
      <c r="J167" s="343"/>
      <c r="K167" s="344"/>
    </row>
    <row r="168" spans="2:11" s="8" customFormat="1">
      <c r="B168" s="342"/>
      <c r="C168" s="343"/>
      <c r="D168" s="343"/>
      <c r="E168" s="343"/>
      <c r="F168" s="343"/>
      <c r="G168" s="343"/>
      <c r="H168" s="343"/>
      <c r="I168" s="343"/>
      <c r="J168" s="343"/>
      <c r="K168" s="344"/>
    </row>
    <row r="169" spans="2:11" s="8" customFormat="1">
      <c r="B169" s="342"/>
      <c r="C169" s="343"/>
      <c r="D169" s="343"/>
      <c r="E169" s="343"/>
      <c r="F169" s="343"/>
      <c r="G169" s="343"/>
      <c r="H169" s="343"/>
      <c r="I169" s="343"/>
      <c r="J169" s="343"/>
      <c r="K169" s="344"/>
    </row>
    <row r="170" spans="2:11" s="8" customFormat="1">
      <c r="B170" s="342"/>
      <c r="C170" s="343"/>
      <c r="D170" s="343"/>
      <c r="E170" s="343"/>
      <c r="F170" s="343"/>
      <c r="G170" s="343"/>
      <c r="H170" s="343"/>
      <c r="I170" s="343"/>
      <c r="J170" s="343"/>
      <c r="K170" s="344"/>
    </row>
    <row r="171" spans="2:11" s="8" customFormat="1">
      <c r="B171" s="342"/>
      <c r="C171" s="343"/>
      <c r="D171" s="343"/>
      <c r="E171" s="343"/>
      <c r="F171" s="343"/>
      <c r="G171" s="343"/>
      <c r="H171" s="343"/>
      <c r="I171" s="343"/>
      <c r="J171" s="343"/>
      <c r="K171" s="344"/>
    </row>
    <row r="172" spans="2:11" s="8" customFormat="1">
      <c r="B172" s="342"/>
      <c r="C172" s="343"/>
      <c r="D172" s="343"/>
      <c r="E172" s="343"/>
      <c r="F172" s="343"/>
      <c r="G172" s="343"/>
      <c r="H172" s="343"/>
      <c r="I172" s="343"/>
      <c r="J172" s="343"/>
      <c r="K172" s="344"/>
    </row>
    <row r="173" spans="2:11" s="8" customFormat="1">
      <c r="B173" s="342"/>
      <c r="C173" s="343"/>
      <c r="D173" s="343"/>
      <c r="E173" s="343"/>
      <c r="F173" s="343"/>
      <c r="G173" s="343"/>
      <c r="H173" s="343"/>
      <c r="I173" s="343"/>
      <c r="J173" s="343"/>
      <c r="K173" s="344"/>
    </row>
    <row r="174" spans="2:11" s="8" customFormat="1">
      <c r="B174" s="342"/>
      <c r="C174" s="343"/>
      <c r="D174" s="343"/>
      <c r="E174" s="343"/>
      <c r="F174" s="343"/>
      <c r="G174" s="343"/>
      <c r="H174" s="343"/>
      <c r="I174" s="343"/>
      <c r="J174" s="343"/>
      <c r="K174" s="344"/>
    </row>
    <row r="175" spans="2:11" s="8" customFormat="1">
      <c r="B175" s="342"/>
      <c r="C175" s="343"/>
      <c r="D175" s="343"/>
      <c r="E175" s="343"/>
      <c r="F175" s="343"/>
      <c r="G175" s="343"/>
      <c r="H175" s="343"/>
      <c r="I175" s="343"/>
      <c r="J175" s="343"/>
      <c r="K175" s="344"/>
    </row>
    <row r="176" spans="2:11" s="8" customFormat="1">
      <c r="B176" s="342"/>
      <c r="C176" s="343"/>
      <c r="D176" s="343"/>
      <c r="E176" s="343"/>
      <c r="F176" s="343"/>
      <c r="G176" s="343"/>
      <c r="H176" s="343"/>
      <c r="I176" s="343"/>
      <c r="J176" s="343"/>
      <c r="K176" s="344"/>
    </row>
    <row r="177" spans="2:11" s="8" customFormat="1">
      <c r="B177" s="345"/>
      <c r="C177" s="346"/>
      <c r="D177" s="346"/>
      <c r="E177" s="346"/>
      <c r="F177" s="346"/>
      <c r="G177" s="346"/>
      <c r="H177" s="346"/>
      <c r="I177" s="346"/>
      <c r="J177" s="346"/>
      <c r="K177" s="347"/>
    </row>
  </sheetData>
  <protectedRanges>
    <protectedRange sqref="AR132:AT159 BL56:BV77 BR97:BR126 AD3:AH30 BV3:CE30" name="Expected"/>
    <protectedRange sqref="H3:R30 X3:AC30" name="Year5Range"/>
  </protectedRanges>
  <mergeCells count="78">
    <mergeCell ref="B151:B157"/>
    <mergeCell ref="C151:D153"/>
    <mergeCell ref="C154:D157"/>
    <mergeCell ref="B163:K177"/>
    <mergeCell ref="B136:B150"/>
    <mergeCell ref="C136:D138"/>
    <mergeCell ref="C139:D141"/>
    <mergeCell ref="C142:D144"/>
    <mergeCell ref="C145:D147"/>
    <mergeCell ref="C148:D150"/>
    <mergeCell ref="B130:B135"/>
    <mergeCell ref="C130:D131"/>
    <mergeCell ref="C132:D135"/>
    <mergeCell ref="C50:F50"/>
    <mergeCell ref="G50:J50"/>
    <mergeCell ref="B56:D56"/>
    <mergeCell ref="E56:H56"/>
    <mergeCell ref="I56:K56"/>
    <mergeCell ref="C129:D129"/>
    <mergeCell ref="E129:G129"/>
    <mergeCell ref="K50:M50"/>
    <mergeCell ref="B52:C53"/>
    <mergeCell ref="B54:K54"/>
    <mergeCell ref="B55:D55"/>
    <mergeCell ref="E55:H55"/>
    <mergeCell ref="I55:K55"/>
    <mergeCell ref="C48:F48"/>
    <mergeCell ref="G48:J48"/>
    <mergeCell ref="K48:M48"/>
    <mergeCell ref="C49:F49"/>
    <mergeCell ref="G49:J49"/>
    <mergeCell ref="K49:M49"/>
    <mergeCell ref="C46:F46"/>
    <mergeCell ref="G46:J46"/>
    <mergeCell ref="K46:M46"/>
    <mergeCell ref="C47:F47"/>
    <mergeCell ref="G47:J47"/>
    <mergeCell ref="K47:M47"/>
    <mergeCell ref="C44:F44"/>
    <mergeCell ref="G44:J44"/>
    <mergeCell ref="K44:M44"/>
    <mergeCell ref="C45:F45"/>
    <mergeCell ref="G45:J45"/>
    <mergeCell ref="K45:M45"/>
    <mergeCell ref="C42:F42"/>
    <mergeCell ref="G42:J42"/>
    <mergeCell ref="K42:M42"/>
    <mergeCell ref="C43:F43"/>
    <mergeCell ref="G43:J43"/>
    <mergeCell ref="K43:M43"/>
    <mergeCell ref="C41:F41"/>
    <mergeCell ref="G41:J41"/>
    <mergeCell ref="K41:M41"/>
    <mergeCell ref="B31:G31"/>
    <mergeCell ref="B32:G32"/>
    <mergeCell ref="B33:G33"/>
    <mergeCell ref="B34:F34"/>
    <mergeCell ref="B35:G35"/>
    <mergeCell ref="B36:G36"/>
    <mergeCell ref="B37:G37"/>
    <mergeCell ref="B38:G38"/>
    <mergeCell ref="C40:F40"/>
    <mergeCell ref="G40:J40"/>
    <mergeCell ref="K40:M40"/>
    <mergeCell ref="B24:B30"/>
    <mergeCell ref="C24:D26"/>
    <mergeCell ref="C27:D30"/>
    <mergeCell ref="C2:D2"/>
    <mergeCell ref="E2:G2"/>
    <mergeCell ref="B3:B11"/>
    <mergeCell ref="C3:D4"/>
    <mergeCell ref="C5:D8"/>
    <mergeCell ref="C9:D11"/>
    <mergeCell ref="B12:B23"/>
    <mergeCell ref="C12:D14"/>
    <mergeCell ref="C15:D17"/>
    <mergeCell ref="C18:D20"/>
    <mergeCell ref="C21:D23"/>
  </mergeCells>
  <conditionalFormatting sqref="D62:D64 F62:F64 H62:H64 J62:J64">
    <cfRule type="containsErrors" dxfId="41" priority="17">
      <formula>ISERROR(D62)</formula>
    </cfRule>
  </conditionalFormatting>
  <conditionalFormatting sqref="H130:H161">
    <cfRule type="containsText" dxfId="40" priority="8" operator="containsText" text="80">
      <formula>NOT(ISERROR(SEARCH("80",H130)))</formula>
    </cfRule>
    <cfRule type="containsText" dxfId="39" priority="9" operator="containsText" text="60-79">
      <formula>NOT(ISERROR(SEARCH("60-79",H130)))</formula>
    </cfRule>
    <cfRule type="containsText" dxfId="38" priority="10" operator="containsText" text="&lt;60">
      <formula>NOT(ISERROR(SEARCH("&lt;60",H130)))</formula>
    </cfRule>
  </conditionalFormatting>
  <conditionalFormatting sqref="H130:I157">
    <cfRule type="containsText" dxfId="37" priority="7" operator="containsText" text="error">
      <formula>NOT(ISERROR(SEARCH("error",H130)))</formula>
    </cfRule>
  </conditionalFormatting>
  <conditionalFormatting sqref="H3:R30">
    <cfRule type="containsText" dxfId="36" priority="4" operator="containsText" text="*80">
      <formula>NOT(ISERROR(SEARCH("*80",H3)))</formula>
    </cfRule>
    <cfRule type="containsText" dxfId="35" priority="5" operator="containsText" text="60-79">
      <formula>NOT(ISERROR(SEARCH("60-79",H3)))</formula>
    </cfRule>
    <cfRule type="containsText" dxfId="34" priority="6" operator="containsText" text="&lt;60">
      <formula>NOT(ISERROR(SEARCH("&lt;60",H3)))</formula>
    </cfRule>
  </conditionalFormatting>
  <conditionalFormatting sqref="I130:K157">
    <cfRule type="containsText" dxfId="33" priority="11" operator="containsText" text="80">
      <formula>NOT(ISERROR(SEARCH("80",I130)))</formula>
    </cfRule>
    <cfRule type="containsText" dxfId="32" priority="12" operator="containsText" text="60-79">
      <formula>NOT(ISERROR(SEARCH("60-79",I130)))</formula>
    </cfRule>
    <cfRule type="containsText" dxfId="31" priority="13" operator="containsText" text="&lt;60">
      <formula>NOT(ISERROR(SEARCH("&lt;60",I130)))</formula>
    </cfRule>
  </conditionalFormatting>
  <conditionalFormatting sqref="Y3:AH30">
    <cfRule type="containsText" dxfId="30" priority="1" operator="containsText" text="*80">
      <formula>NOT(ISERROR(SEARCH("*80",Y3)))</formula>
    </cfRule>
    <cfRule type="containsText" dxfId="29" priority="2" operator="containsText" text="60-79">
      <formula>NOT(ISERROR(SEARCH("60-79",Y3)))</formula>
    </cfRule>
    <cfRule type="containsText" dxfId="28" priority="3" operator="containsText" text="&lt;60">
      <formula>NOT(ISERROR(SEARCH("&lt;60",Y3)))</formula>
    </cfRule>
  </conditionalFormatting>
  <conditionalFormatting sqref="AK3:AT30 AV3:AV30">
    <cfRule type="containsText" dxfId="27" priority="14" operator="containsText" text="*80">
      <formula>NOT(ISERROR(SEARCH("*80",AK3)))</formula>
    </cfRule>
    <cfRule type="containsText" dxfId="26" priority="15" operator="containsText" text="60-79">
      <formula>NOT(ISERROR(SEARCH("60-79",AK3)))</formula>
    </cfRule>
    <cfRule type="containsText" dxfId="25" priority="16" operator="containsText" text="&lt;60">
      <formula>NOT(ISERROR(SEARCH("&lt;60",AK3)))</formula>
    </cfRule>
  </conditionalFormatting>
  <dataValidations count="3">
    <dataValidation allowBlank="1" showInputMessage="1" showErrorMessage="1" errorTitle="Error in entry" error="Please use list items only." sqref="AU132:BE159 AK3:AT33 BL56:BV77 BJ54:BT54 BJ31:BT34 BV31:CE34" xr:uid="{73778C4A-1182-44F3-BCAC-8DA4186DCCF2}"/>
    <dataValidation type="list" allowBlank="1" showInputMessage="1" showErrorMessage="1" errorTitle="Error in entry" error="Please use list items only." sqref="H3:R30 Y3:AH30" xr:uid="{78F78FE3-346E-4CFC-B9FE-AE351DC66136}">
      <formula1>ValidDepts</formula1>
    </dataValidation>
    <dataValidation type="list" allowBlank="1" showInputMessage="1" showErrorMessage="1" sqref="I37:R37" xr:uid="{64ED73AA-0776-43D6-8EAA-564DF63966A5}">
      <formula1>listYesNo</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27" max="12" man="1"/>
  </rowBreak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60419-B29A-40E5-9117-6FE293A3528B}">
  <dimension ref="A1:B9"/>
  <sheetViews>
    <sheetView workbookViewId="0">
      <selection activeCell="B4" sqref="B4"/>
    </sheetView>
  </sheetViews>
  <sheetFormatPr defaultColWidth="9.28515625" defaultRowHeight="12.75"/>
  <cols>
    <col min="1" max="1" width="28.42578125" bestFit="1" customWidth="1"/>
    <col min="2" max="2" width="59.42578125" bestFit="1" customWidth="1"/>
  </cols>
  <sheetData>
    <row r="1" spans="1:2">
      <c r="A1" s="158" t="s">
        <v>304</v>
      </c>
      <c r="B1" s="159" t="s">
        <v>305</v>
      </c>
    </row>
    <row r="2" spans="1:2" ht="38.25">
      <c r="A2" s="158" t="s">
        <v>306</v>
      </c>
      <c r="B2" s="154" t="s">
        <v>307</v>
      </c>
    </row>
    <row r="3" spans="1:2" ht="33" customHeight="1">
      <c r="A3" s="158"/>
      <c r="B3" s="157" t="s">
        <v>308</v>
      </c>
    </row>
    <row r="4" spans="1:2" ht="97.15" customHeight="1">
      <c r="A4" s="158" t="s">
        <v>85</v>
      </c>
      <c r="B4" s="156" t="s">
        <v>309</v>
      </c>
    </row>
    <row r="5" spans="1:2" ht="51">
      <c r="A5" s="158" t="s">
        <v>310</v>
      </c>
      <c r="B5" s="156" t="s">
        <v>311</v>
      </c>
    </row>
    <row r="6" spans="1:2" ht="63.75">
      <c r="A6" s="158" t="s">
        <v>312</v>
      </c>
      <c r="B6" s="156" t="s">
        <v>313</v>
      </c>
    </row>
    <row r="7" spans="1:2" ht="51">
      <c r="A7" s="158" t="s">
        <v>314</v>
      </c>
      <c r="B7" s="155" t="s">
        <v>315</v>
      </c>
    </row>
    <row r="8" spans="1:2" ht="25.5">
      <c r="A8" s="158"/>
      <c r="B8" s="157" t="s">
        <v>316</v>
      </c>
    </row>
    <row r="9" spans="1:2" ht="25.5">
      <c r="A9" s="158" t="s">
        <v>317</v>
      </c>
      <c r="B9" s="156" t="s">
        <v>318</v>
      </c>
    </row>
  </sheetData>
  <hyperlinks>
    <hyperlink ref="B8" r:id="rId1" location="top" display="To learn more about setting or changing the print area visit this Article" xr:uid="{71EA599F-9271-4EE2-B8B9-1A2DCE52AD01}"/>
    <hyperlink ref="B3" r:id="rId2" xr:uid="{0AB2D18C-DF0E-478D-9646-36F96E64E0DD}"/>
  </hyperlinks>
  <pageMargins left="0.7" right="0.7" top="0.75" bottom="0.75" header="0.3" footer="0.3"/>
  <pageSetup paperSize="9" orientation="portrait" horizontalDpi="90" verticalDpi="9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8C947-FC68-4327-863F-997A03353484}">
  <sheetPr>
    <pageSetUpPr fitToPage="1"/>
  </sheetPr>
  <dimension ref="A1:DA177"/>
  <sheetViews>
    <sheetView showGridLines="0" zoomScale="80" zoomScaleNormal="80" zoomScaleSheetLayoutView="80" zoomScalePageLayoutView="25" workbookViewId="0">
      <selection activeCell="I7" sqref="I7"/>
    </sheetView>
  </sheetViews>
  <sheetFormatPr defaultColWidth="0" defaultRowHeight="13.5"/>
  <cols>
    <col min="1" max="1" width="1.28515625" style="1" customWidth="1"/>
    <col min="2" max="6" width="10.7109375" style="1" customWidth="1"/>
    <col min="7" max="7" width="12.140625" style="1" bestFit="1" customWidth="1"/>
    <col min="8" max="13" width="10.7109375" style="8" customWidth="1"/>
    <col min="14" max="16" width="10.7109375" style="8" hidden="1" customWidth="1"/>
    <col min="17" max="23" width="10.7109375" style="1" hidden="1" customWidth="1"/>
    <col min="24" max="24" width="3" style="1" customWidth="1"/>
    <col min="25" max="26" width="10.7109375" style="1" customWidth="1"/>
    <col min="27" max="27" width="10.7109375" style="8" customWidth="1"/>
    <col min="28" max="28" width="10.7109375" style="1" customWidth="1"/>
    <col min="29" max="29" width="11.7109375" style="1" customWidth="1"/>
    <col min="30" max="34" width="10.7109375" style="8" hidden="1" customWidth="1"/>
    <col min="35" max="35" width="2.85546875" style="8" customWidth="1"/>
    <col min="36" max="36" width="5.42578125" style="8" hidden="1" customWidth="1"/>
    <col min="37" max="37" width="12.28515625" style="1" hidden="1" customWidth="1"/>
    <col min="38" max="38" width="9.140625" style="1" hidden="1" customWidth="1"/>
    <col min="39" max="39" width="15.140625" style="1" hidden="1" customWidth="1"/>
    <col min="40" max="40" width="10" style="1" hidden="1" customWidth="1"/>
    <col min="41" max="41" width="13.42578125" style="1" hidden="1" customWidth="1"/>
    <col min="42" max="42" width="15.7109375" style="1" hidden="1" customWidth="1"/>
    <col min="43" max="43" width="13.85546875" style="1" hidden="1" customWidth="1"/>
    <col min="44" max="44" width="12.7109375" style="1" hidden="1" customWidth="1"/>
    <col min="45" max="49" width="8.85546875" style="1" hidden="1" customWidth="1"/>
    <col min="50" max="50" width="16.7109375" style="1" hidden="1" customWidth="1"/>
    <col min="51" max="51" width="8.85546875" style="1" hidden="1" customWidth="1"/>
    <col min="52" max="53" width="11.7109375" style="1" hidden="1" customWidth="1"/>
    <col min="54" max="60" width="8.85546875" style="1" hidden="1" customWidth="1"/>
    <col min="61" max="61" width="15.42578125" style="1" hidden="1" customWidth="1"/>
    <col min="62" max="63" width="8.85546875" style="1" hidden="1" customWidth="1"/>
    <col min="64" max="64" width="13" style="8" hidden="1" customWidth="1"/>
    <col min="65" max="65" width="11.28515625" style="8" hidden="1" customWidth="1"/>
    <col min="66" max="68" width="8.7109375" style="8" hidden="1" customWidth="1"/>
    <col min="69" max="71" width="13" style="8" hidden="1" customWidth="1"/>
    <col min="72" max="72" width="11.85546875" style="8" hidden="1" customWidth="1"/>
    <col min="73" max="73" width="7.42578125" style="8" hidden="1" customWidth="1"/>
    <col min="74" max="74" width="13.140625" style="8" hidden="1" customWidth="1"/>
    <col min="75" max="82" width="7.42578125" style="8" hidden="1" customWidth="1"/>
    <col min="83" max="83" width="6.85546875" style="8" hidden="1" customWidth="1"/>
    <col min="84" max="84" width="13.140625" style="8" hidden="1" customWidth="1"/>
    <col min="85" max="85" width="8.85546875" style="1" hidden="1" customWidth="1"/>
    <col min="86" max="86" width="11.28515625" style="8" hidden="1" customWidth="1"/>
    <col min="87" max="87" width="8.85546875" style="1" hidden="1" customWidth="1"/>
    <col min="88" max="88" width="8.7109375" style="8" hidden="1" customWidth="1"/>
    <col min="89" max="89" width="8.85546875" style="1" hidden="1" customWidth="1"/>
    <col min="90" max="90" width="8.7109375" style="8" hidden="1" customWidth="1"/>
    <col min="91" max="91" width="8.85546875" style="1" hidden="1" customWidth="1"/>
    <col min="92" max="92" width="8.7109375" style="8" hidden="1" customWidth="1"/>
    <col min="93" max="16384" width="8.85546875" style="1" hidden="1"/>
  </cols>
  <sheetData>
    <row r="1" spans="2:105" ht="7.15" customHeight="1" thickBo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G1" s="222" t="s">
        <v>235</v>
      </c>
      <c r="CH1" s="222" t="s">
        <v>236</v>
      </c>
      <c r="CI1" s="223"/>
      <c r="CJ1" s="223"/>
      <c r="CK1" s="224"/>
      <c r="CL1" s="225"/>
      <c r="CM1" s="222"/>
      <c r="CN1" s="225"/>
      <c r="CO1" s="222"/>
      <c r="CP1" s="222"/>
      <c r="CQ1" s="222"/>
      <c r="CR1" s="222"/>
      <c r="CS1" s="5"/>
      <c r="CT1" s="5" t="s">
        <v>237</v>
      </c>
      <c r="CU1" s="50"/>
      <c r="CV1" s="226"/>
      <c r="CW1" s="3"/>
      <c r="CY1" s="3"/>
    </row>
    <row r="2" spans="2:105" ht="41.45" customHeight="1" thickBot="1">
      <c r="B2" s="12" t="s">
        <v>42</v>
      </c>
      <c r="C2" s="375" t="s">
        <v>43</v>
      </c>
      <c r="D2" s="376"/>
      <c r="E2" s="375" t="s">
        <v>44</v>
      </c>
      <c r="F2" s="377"/>
      <c r="G2" s="376"/>
      <c r="H2" s="145" t="s">
        <v>45</v>
      </c>
      <c r="I2" s="144" t="s">
        <v>46</v>
      </c>
      <c r="J2" s="146" t="s">
        <v>47</v>
      </c>
      <c r="K2" s="152" t="s">
        <v>48</v>
      </c>
      <c r="L2" s="147" t="s">
        <v>49</v>
      </c>
      <c r="M2" s="13" t="s">
        <v>50</v>
      </c>
      <c r="N2" s="13" t="s">
        <v>51</v>
      </c>
      <c r="O2" s="13" t="s">
        <v>52</v>
      </c>
      <c r="P2" s="13" t="s">
        <v>53</v>
      </c>
      <c r="Q2" s="13" t="s">
        <v>54</v>
      </c>
      <c r="R2" s="14" t="s">
        <v>55</v>
      </c>
      <c r="Y2" s="145" t="s">
        <v>56</v>
      </c>
      <c r="Z2" s="149" t="s">
        <v>57</v>
      </c>
      <c r="AA2" s="153" t="s">
        <v>58</v>
      </c>
      <c r="AB2" s="148" t="s">
        <v>59</v>
      </c>
      <c r="AC2" s="150" t="s">
        <v>60</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227" t="s">
        <v>85</v>
      </c>
      <c r="BK2" s="227" t="s">
        <v>86</v>
      </c>
      <c r="BL2" s="227" t="s">
        <v>87</v>
      </c>
      <c r="BM2" s="227" t="s">
        <v>88</v>
      </c>
      <c r="BN2" s="227" t="s">
        <v>89</v>
      </c>
      <c r="BO2" s="227" t="s">
        <v>90</v>
      </c>
      <c r="BP2" s="227" t="s">
        <v>91</v>
      </c>
      <c r="BQ2" s="227" t="s">
        <v>92</v>
      </c>
      <c r="BR2" s="227" t="s">
        <v>93</v>
      </c>
      <c r="BS2" s="227" t="s">
        <v>94</v>
      </c>
      <c r="BT2" s="227" t="s">
        <v>95</v>
      </c>
      <c r="BV2" s="228" t="s">
        <v>96</v>
      </c>
      <c r="BW2" s="228" t="s">
        <v>97</v>
      </c>
      <c r="BX2" s="228" t="s">
        <v>98</v>
      </c>
      <c r="BY2" s="228" t="s">
        <v>99</v>
      </c>
      <c r="BZ2" s="228" t="s">
        <v>100</v>
      </c>
      <c r="CA2" s="228" t="s">
        <v>101</v>
      </c>
      <c r="CB2" s="228" t="s">
        <v>102</v>
      </c>
      <c r="CC2" s="228" t="s">
        <v>103</v>
      </c>
      <c r="CD2" s="228" t="s">
        <v>104</v>
      </c>
      <c r="CE2" s="228" t="s">
        <v>105</v>
      </c>
      <c r="CF2" s="1"/>
      <c r="CG2" s="229" t="s">
        <v>238</v>
      </c>
      <c r="CH2" s="229" t="s">
        <v>239</v>
      </c>
      <c r="CI2" s="229" t="s">
        <v>240</v>
      </c>
      <c r="CJ2" s="229" t="s">
        <v>241</v>
      </c>
      <c r="CK2" s="229" t="s">
        <v>242</v>
      </c>
      <c r="CL2" s="229" t="s">
        <v>243</v>
      </c>
      <c r="CM2" s="229" t="s">
        <v>244</v>
      </c>
      <c r="CN2" s="229" t="s">
        <v>245</v>
      </c>
      <c r="CO2" s="229" t="s">
        <v>246</v>
      </c>
      <c r="CP2" s="229" t="s">
        <v>247</v>
      </c>
      <c r="CR2" s="229" t="s">
        <v>248</v>
      </c>
      <c r="CS2" s="229" t="s">
        <v>249</v>
      </c>
      <c r="CT2" s="229" t="s">
        <v>250</v>
      </c>
      <c r="CU2" s="229" t="s">
        <v>251</v>
      </c>
      <c r="CV2" s="229" t="s">
        <v>252</v>
      </c>
      <c r="CW2" s="229" t="s">
        <v>253</v>
      </c>
      <c r="CX2" s="229" t="s">
        <v>254</v>
      </c>
      <c r="CY2" s="229" t="s">
        <v>255</v>
      </c>
      <c r="CZ2" s="229" t="s">
        <v>256</v>
      </c>
      <c r="DA2" s="229" t="s">
        <v>257</v>
      </c>
    </row>
    <row r="3" spans="2:105" ht="13.9" customHeight="1" thickBot="1">
      <c r="B3" s="385">
        <v>1</v>
      </c>
      <c r="C3" s="419" t="s">
        <v>106</v>
      </c>
      <c r="D3" s="420"/>
      <c r="E3" s="215" t="s">
        <v>107</v>
      </c>
      <c r="F3" s="220"/>
      <c r="G3" s="221"/>
      <c r="H3" s="201" t="s">
        <v>110</v>
      </c>
      <c r="I3" s="201" t="s">
        <v>110</v>
      </c>
      <c r="J3" s="201" t="s">
        <v>110</v>
      </c>
      <c r="K3" s="201" t="s">
        <v>110</v>
      </c>
      <c r="L3" s="24" t="s">
        <v>109</v>
      </c>
      <c r="M3" s="24" t="s">
        <v>109</v>
      </c>
      <c r="N3" s="24" t="s">
        <v>109</v>
      </c>
      <c r="O3" s="24" t="s">
        <v>109</v>
      </c>
      <c r="P3" s="24" t="s">
        <v>109</v>
      </c>
      <c r="Q3" s="24" t="s">
        <v>109</v>
      </c>
      <c r="R3" s="201" t="s">
        <v>109</v>
      </c>
      <c r="Y3" s="201" t="s">
        <v>110</v>
      </c>
      <c r="Z3" s="201" t="s">
        <v>110</v>
      </c>
      <c r="AA3" s="201" t="s">
        <v>110</v>
      </c>
      <c r="AB3" s="201" t="s">
        <v>110</v>
      </c>
      <c r="AC3" s="201" t="s">
        <v>110</v>
      </c>
      <c r="AD3" s="25" t="s">
        <v>109</v>
      </c>
      <c r="AE3" s="25" t="s">
        <v>109</v>
      </c>
      <c r="AF3" s="25" t="s">
        <v>109</v>
      </c>
      <c r="AG3" s="25" t="s">
        <v>109</v>
      </c>
      <c r="AH3" s="163" t="s">
        <v>109</v>
      </c>
      <c r="AK3" s="27" t="str">
        <f t="shared" ref="AK3:AT28" si="0">IFERROR(IF(I3="---","",IF(Y3="---","No Target Set",IF(BV3=BK3,"On Target",IF(BV3&gt;BK3,"Behind",IF(BV3&lt;BK3,"On Target"))))),"")</f>
        <v>On Target</v>
      </c>
      <c r="AL3" s="27" t="str">
        <f t="shared" si="0"/>
        <v>On Target</v>
      </c>
      <c r="AM3" s="27" t="str">
        <f t="shared" si="0"/>
        <v>On Target</v>
      </c>
      <c r="AN3" s="27" t="str">
        <f t="shared" si="0"/>
        <v/>
      </c>
      <c r="AO3" s="27" t="str">
        <f t="shared" si="0"/>
        <v/>
      </c>
      <c r="AP3" s="27" t="str">
        <f t="shared" si="0"/>
        <v/>
      </c>
      <c r="AQ3" s="27" t="str">
        <f t="shared" si="0"/>
        <v/>
      </c>
      <c r="AR3" s="27" t="str">
        <f t="shared" si="0"/>
        <v/>
      </c>
      <c r="AS3" s="27" t="str">
        <f t="shared" si="0"/>
        <v/>
      </c>
      <c r="AT3" s="27" t="str">
        <f t="shared" si="0"/>
        <v/>
      </c>
      <c r="AV3" s="28"/>
      <c r="AW3" s="230" t="s">
        <v>111</v>
      </c>
      <c r="AX3" s="230" t="str">
        <f t="shared" ref="AX3:AX30" si="1">_xlfn.IFNA(LOOKUP(2,1/(H3:R3&lt;&gt;"---"),H3:R3),"---")</f>
        <v>≥80</v>
      </c>
      <c r="AY3" s="230">
        <f>VALUE(IF(AX3="---","",VLOOKUP(AX3,List1678356789[],2,FALSE)))</f>
        <v>1</v>
      </c>
      <c r="AZ3" s="230" t="str">
        <f t="shared" ref="AZ3:AZ30" si="2">_xlfn.IFNA(LOOKUP(2,1/(H3:Q3&lt;&gt;"---"),X3:AF3),"---")</f>
        <v>≥80</v>
      </c>
      <c r="BA3" s="230">
        <f>VALUE(IF(AZ3="---","",VLOOKUP(AZ3,List1678356789[],2,FALSE)))</f>
        <v>1</v>
      </c>
      <c r="BB3" s="230" t="str">
        <f t="shared" ref="BB3:BB30" si="3">_xlfn.IFNA(LOOKUP(2,1/(AK3:AT3&lt;&gt;""),AK3:AT3),"---")</f>
        <v>On Target</v>
      </c>
      <c r="BC3" s="230" t="str">
        <f t="shared" ref="BC3:BC30" si="4">_xlfn.IFNA(LOOKUP(2,1/(H3:R3&lt;&gt;"---"),H$2:R$2),"---")</f>
        <v>Actual Year 3</v>
      </c>
      <c r="BE3" s="31" t="s">
        <v>109</v>
      </c>
      <c r="BI3" s="230" t="s">
        <v>111</v>
      </c>
      <c r="BJ3" s="230">
        <f>IF(H3="---","",IF(H3="","",(VLOOKUP(H3,List1678356789[],2,FALSE))))</f>
        <v>1</v>
      </c>
      <c r="BK3" s="230">
        <f>IF(I3="---","",IF(I3="","",(VLOOKUP(I3,List1678356789[],2,FALSE))))</f>
        <v>1</v>
      </c>
      <c r="BL3" s="230">
        <f>IF(J3="---","",IF(J3="","",(VLOOKUP(J3,List1678356789[],2,FALSE))))</f>
        <v>1</v>
      </c>
      <c r="BM3" s="230">
        <f>IF(K3="---","",IF(K3="","",(VLOOKUP(K3,List1678356789[],2,FALSE))))</f>
        <v>1</v>
      </c>
      <c r="BN3" s="230" t="str">
        <f>IF(L3="---","",IF(L3="","",(VLOOKUP(L3,List1678356789[],2,FALSE))))</f>
        <v/>
      </c>
      <c r="BO3" s="230" t="str">
        <f>IF(M3="---","",IF(M3="","",(VLOOKUP(M3,List1678356789[],2,FALSE))))</f>
        <v/>
      </c>
      <c r="BP3" s="230" t="str">
        <f>IF(N3="---","",IF(N3="","",(VLOOKUP(N3,List1678356789[],2,FALSE))))</f>
        <v/>
      </c>
      <c r="BQ3" s="230" t="str">
        <f>IF(O3="---","",IF(O3="","",(VLOOKUP(O3,List1678356789[],2,FALSE))))</f>
        <v/>
      </c>
      <c r="BR3" s="230" t="str">
        <f>IF(P3="---","",IF(P3="","",(VLOOKUP(P3,List1678356789[],2,FALSE))))</f>
        <v/>
      </c>
      <c r="BS3" s="230" t="str">
        <f>IF(Q3="---","",IF(Q3="","",(VLOOKUP(Q3,List1678356789[],2,FALSE))))</f>
        <v/>
      </c>
      <c r="BT3" s="230" t="str">
        <f>IF(R3="---","",IF(R3="","",(VLOOKUP(R3,List1678356789[],2,FALSE))))</f>
        <v/>
      </c>
      <c r="BU3" s="252" t="s">
        <v>111</v>
      </c>
      <c r="BV3" s="230">
        <f>IF(Y3="---","",IF(Y3="","",VLOOKUP(Y3,List1678356789[],2,FALSE)))</f>
        <v>1</v>
      </c>
      <c r="BW3" s="230">
        <f>IF(Z3="---","",IF(Z3="","",VLOOKUP(Z3,List1678356789[],2,FALSE)))</f>
        <v>1</v>
      </c>
      <c r="BX3" s="230">
        <f>IF(AA3="---","",IF(AA3="","",VLOOKUP(AA3,List1678356789[],2,FALSE)))</f>
        <v>1</v>
      </c>
      <c r="BY3" s="230">
        <f>IF(AB3="---","",IF(AB3="","",VLOOKUP(AB3,List1678356789[],2,FALSE)))</f>
        <v>1</v>
      </c>
      <c r="BZ3" s="230">
        <f>IF(AC3="---","",IF(AC3="","",VLOOKUP(AC3,List1678356789[],2,FALSE)))</f>
        <v>1</v>
      </c>
      <c r="CA3" s="230" t="str">
        <f>IF(AD3="---","",IF(AD3="","",VLOOKUP(AD3,List1678356789[],2,FALSE)))</f>
        <v/>
      </c>
      <c r="CB3" s="230" t="str">
        <f>IF(AE3="---","",IF(AE3="","",VLOOKUP(AE3,List1678356789[],2,FALSE)))</f>
        <v/>
      </c>
      <c r="CC3" s="230" t="str">
        <f>IF(AF3="---","",IF(AF3="","",VLOOKUP(AF3,List1678356789[],2,FALSE)))</f>
        <v/>
      </c>
      <c r="CD3" s="230" t="str">
        <f>IF(AG3="---","",IF(AG3="","",VLOOKUP(AG3,List1678356789[],2,FALSE)))</f>
        <v/>
      </c>
      <c r="CE3" s="230" t="str">
        <f>IF(AH3="---","",IF(AH3="","",VLOOKUP(AH3,List1678356789[],2,FALSE)))</f>
        <v/>
      </c>
      <c r="CF3" s="252" t="s">
        <v>111</v>
      </c>
      <c r="CG3" s="230">
        <f>IFERROR(
    IF(H3="---", "NA",
        IF(Y3="---", "NA",
            IF(BJ3 &gt; BK3,
                IF(BV3 &gt; BJ3, 1.1, 0.1),
                IF(BV3 &gt; BJ3, 1, 0)
            )
        )
    ),
    -1
)</f>
        <v>0</v>
      </c>
      <c r="CH3" s="230">
        <f t="shared" ref="CH3:CP30" si="5">IFERROR(
    IF(I3="---", "NA",
        IF(Z3="---", "NA",IF(J3="---","NA",
            IF(BK3 &gt; BL3,
                IF(MIN(BV3, BK3) = BW3, 0.1,
                    IF(MIN(BV3, BK3) &lt; BW3, 1.1)
                ),
                IF(MIN(BV3, BK3) = BW3, 0,
                    IF(MIN(BV3, BK3) &lt; BW3, 1)
                )
            ))
        )
    ),
-5)</f>
        <v>0</v>
      </c>
      <c r="CI3" s="230">
        <f t="shared" si="5"/>
        <v>0</v>
      </c>
      <c r="CJ3" s="230" t="str">
        <f t="shared" si="5"/>
        <v>NA</v>
      </c>
      <c r="CK3" s="230" t="str">
        <f t="shared" si="5"/>
        <v>NA</v>
      </c>
      <c r="CL3" s="230" t="str">
        <f t="shared" si="5"/>
        <v>NA</v>
      </c>
      <c r="CM3" s="230" t="str">
        <f t="shared" si="5"/>
        <v>NA</v>
      </c>
      <c r="CN3" s="230" t="str">
        <f t="shared" si="5"/>
        <v>NA</v>
      </c>
      <c r="CO3" s="230" t="str">
        <f t="shared" si="5"/>
        <v>NA</v>
      </c>
      <c r="CP3" s="230" t="str">
        <f t="shared" si="5"/>
        <v>NA</v>
      </c>
      <c r="CQ3" s="252" t="s">
        <v>111</v>
      </c>
      <c r="CR3" s="230" t="str">
        <f>IF(BK3="", "NA", IF(AND(OR(CG3=1, CG3=1.1),BK3&gt;=BV3),"Achieved",IF(AND(OR(CG3=1, CG3=1.1),BK3&lt;BV3),"Not Achieved","NA")))</f>
        <v>NA</v>
      </c>
      <c r="CS3" s="230" t="str">
        <f t="shared" ref="CS3:DA18" si="6">IF(AND(OR(CH3=1, CH3=1.1),BL3&gt;=BW3),"Achieved",IF(AND(OR(CH3=1, CH3=1.1),BL3&lt;BW3),"Not Achieved","NA"))</f>
        <v>NA</v>
      </c>
      <c r="CT3" s="230" t="str">
        <f t="shared" si="6"/>
        <v>NA</v>
      </c>
      <c r="CU3" s="230" t="str">
        <f t="shared" si="6"/>
        <v>NA</v>
      </c>
      <c r="CV3" s="230" t="str">
        <f t="shared" si="6"/>
        <v>NA</v>
      </c>
      <c r="CW3" s="230" t="str">
        <f t="shared" si="6"/>
        <v>NA</v>
      </c>
      <c r="CX3" s="230" t="str">
        <f t="shared" si="6"/>
        <v>NA</v>
      </c>
      <c r="CY3" s="230" t="str">
        <f t="shared" si="6"/>
        <v>NA</v>
      </c>
      <c r="CZ3" s="230" t="str">
        <f t="shared" si="6"/>
        <v>NA</v>
      </c>
      <c r="DA3" s="230" t="str">
        <f t="shared" si="6"/>
        <v>NA</v>
      </c>
    </row>
    <row r="4" spans="2:105" ht="13.9" customHeight="1" thickBot="1">
      <c r="B4" s="386"/>
      <c r="C4" s="421"/>
      <c r="D4" s="422"/>
      <c r="E4" s="215" t="s">
        <v>112</v>
      </c>
      <c r="F4" s="220"/>
      <c r="G4" s="221"/>
      <c r="H4" s="25" t="s">
        <v>109</v>
      </c>
      <c r="I4" s="25" t="s">
        <v>109</v>
      </c>
      <c r="J4" s="25" t="s">
        <v>109</v>
      </c>
      <c r="K4" s="25" t="s">
        <v>109</v>
      </c>
      <c r="L4" s="25" t="s">
        <v>109</v>
      </c>
      <c r="M4" s="25" t="s">
        <v>109</v>
      </c>
      <c r="N4" s="25" t="s">
        <v>109</v>
      </c>
      <c r="O4" s="25" t="s">
        <v>109</v>
      </c>
      <c r="P4" s="25" t="s">
        <v>109</v>
      </c>
      <c r="Q4" s="25" t="s">
        <v>109</v>
      </c>
      <c r="R4" s="202" t="s">
        <v>109</v>
      </c>
      <c r="Y4" s="25" t="s">
        <v>109</v>
      </c>
      <c r="Z4" s="25" t="s">
        <v>109</v>
      </c>
      <c r="AA4" s="25" t="s">
        <v>109</v>
      </c>
      <c r="AB4" s="25" t="s">
        <v>109</v>
      </c>
      <c r="AC4" s="202" t="s">
        <v>109</v>
      </c>
      <c r="AD4" s="25" t="s">
        <v>109</v>
      </c>
      <c r="AE4" s="25" t="s">
        <v>109</v>
      </c>
      <c r="AF4" s="25" t="s">
        <v>109</v>
      </c>
      <c r="AG4" s="25" t="s">
        <v>109</v>
      </c>
      <c r="AH4" s="32" t="s">
        <v>109</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30" t="s">
        <v>113</v>
      </c>
      <c r="AX4" s="230" t="str">
        <f t="shared" si="1"/>
        <v>---</v>
      </c>
      <c r="AY4" s="230" t="e">
        <f>VALUE(IF(AX4="---","",VLOOKUP(AX4,List1678356789[],2,FALSE)))</f>
        <v>#VALUE!</v>
      </c>
      <c r="AZ4" s="230" t="str">
        <f t="shared" si="2"/>
        <v>---</v>
      </c>
      <c r="BA4" s="230" t="e">
        <f>VALUE(IF(AZ4="---","",VLOOKUP(AZ4,List1678356789[],2,FALSE)))</f>
        <v>#VALUE!</v>
      </c>
      <c r="BB4" s="230" t="str">
        <f t="shared" si="3"/>
        <v>---</v>
      </c>
      <c r="BC4" s="230" t="str">
        <f t="shared" si="4"/>
        <v>---</v>
      </c>
      <c r="BE4" s="33" t="s">
        <v>110</v>
      </c>
      <c r="BF4" s="1">
        <v>1</v>
      </c>
      <c r="BI4" s="230" t="s">
        <v>113</v>
      </c>
      <c r="BJ4" s="230" t="str">
        <f>IF(H4="---","",IF(H4="","",(VLOOKUP(H4,List1678356789[],2,FALSE))))</f>
        <v/>
      </c>
      <c r="BK4" s="230" t="str">
        <f>IF(I4="---","",IF(I4="","",(VLOOKUP(I4,List1678356789[],2,FALSE))))</f>
        <v/>
      </c>
      <c r="BL4" s="230" t="str">
        <f>IF(J4="---","",IF(J4="","",(VLOOKUP(J4,List1678356789[],2,FALSE))))</f>
        <v/>
      </c>
      <c r="BM4" s="230" t="str">
        <f>IF(K4="---","",IF(K4="","",(VLOOKUP(K4,List1678356789[],2,FALSE))))</f>
        <v/>
      </c>
      <c r="BN4" s="230" t="str">
        <f>IF(L4="---","",IF(L4="","",(VLOOKUP(L4,List1678356789[],2,FALSE))))</f>
        <v/>
      </c>
      <c r="BO4" s="230" t="str">
        <f>IF(M4="---","",IF(M4="","",(VLOOKUP(M4,List1678356789[],2,FALSE))))</f>
        <v/>
      </c>
      <c r="BP4" s="230" t="str">
        <f>IF(N4="---","",IF(N4="","",(VLOOKUP(N4,List1678356789[],2,FALSE))))</f>
        <v/>
      </c>
      <c r="BQ4" s="230" t="str">
        <f>IF(O4="---","",IF(O4="","",(VLOOKUP(O4,List1678356789[],2,FALSE))))</f>
        <v/>
      </c>
      <c r="BR4" s="230" t="str">
        <f>IF(P4="---","",IF(P4="","",(VLOOKUP(P4,List1678356789[],2,FALSE))))</f>
        <v/>
      </c>
      <c r="BS4" s="230" t="str">
        <f>IF(Q4="---","",IF(Q4="","",(VLOOKUP(Q4,List1678356789[],2,FALSE))))</f>
        <v/>
      </c>
      <c r="BT4" s="230" t="str">
        <f>IF(R4="---","",IF(R4="","",(VLOOKUP(R4,List1678356789[],2,FALSE))))</f>
        <v/>
      </c>
      <c r="BU4" s="252" t="s">
        <v>113</v>
      </c>
      <c r="BV4" s="230" t="str">
        <f>IF(Y4="---","",IF(Y4="","",VLOOKUP(Y4,List1678356789[],2,FALSE)))</f>
        <v/>
      </c>
      <c r="BW4" s="230" t="str">
        <f>IF(Z4="---","",IF(Z4="","",VLOOKUP(Z4,List1678356789[],2,FALSE)))</f>
        <v/>
      </c>
      <c r="BX4" s="230" t="str">
        <f>IF(AA4="---","",IF(AA4="","",VLOOKUP(AA4,List1678356789[],2,FALSE)))</f>
        <v/>
      </c>
      <c r="BY4" s="230" t="str">
        <f>IF(AB4="---","",IF(AB4="","",VLOOKUP(AB4,List1678356789[],2,FALSE)))</f>
        <v/>
      </c>
      <c r="BZ4" s="230" t="str">
        <f>IF(AC4="---","",IF(AC4="","",VLOOKUP(AC4,List1678356789[],2,FALSE)))</f>
        <v/>
      </c>
      <c r="CA4" s="230" t="str">
        <f>IF(AD4="---","",IF(AD4="","",VLOOKUP(AD4,List1678356789[],2,FALSE)))</f>
        <v/>
      </c>
      <c r="CB4" s="230" t="str">
        <f>IF(AE4="---","",IF(AE4="","",VLOOKUP(AE4,List1678356789[],2,FALSE)))</f>
        <v/>
      </c>
      <c r="CC4" s="230" t="str">
        <f>IF(AF4="---","",IF(AF4="","",VLOOKUP(AF4,List1678356789[],2,FALSE)))</f>
        <v/>
      </c>
      <c r="CD4" s="230" t="str">
        <f>IF(AG4="---","",IF(AG4="","",VLOOKUP(AG4,List1678356789[],2,FALSE)))</f>
        <v/>
      </c>
      <c r="CE4" s="230" t="str">
        <f>IF(AH4="---","",IF(AH4="","",VLOOKUP(AH4,List1678356789[],2,FALSE)))</f>
        <v/>
      </c>
      <c r="CF4" s="252" t="s">
        <v>113</v>
      </c>
      <c r="CG4" s="230" t="str">
        <f t="shared" ref="CG4:CG30" si="7">IFERROR(
    IF(H4="---", "NA",
        IF(Y4="---", "NA",
            IF(BJ4 &gt; BK4,
                IF(BV4 &gt; BJ4, 1.1, 0.1),
                IF(BV4 &gt; BJ4, 1, 0)
            )
        )
    ),
    -1
)</f>
        <v>NA</v>
      </c>
      <c r="CH4" s="230" t="str">
        <f t="shared" si="5"/>
        <v>NA</v>
      </c>
      <c r="CI4" s="230" t="str">
        <f t="shared" si="5"/>
        <v>NA</v>
      </c>
      <c r="CJ4" s="230" t="str">
        <f t="shared" si="5"/>
        <v>NA</v>
      </c>
      <c r="CK4" s="230" t="str">
        <f t="shared" si="5"/>
        <v>NA</v>
      </c>
      <c r="CL4" s="230" t="str">
        <f t="shared" si="5"/>
        <v>NA</v>
      </c>
      <c r="CM4" s="230" t="str">
        <f t="shared" si="5"/>
        <v>NA</v>
      </c>
      <c r="CN4" s="230" t="str">
        <f t="shared" si="5"/>
        <v>NA</v>
      </c>
      <c r="CO4" s="230" t="str">
        <f t="shared" si="5"/>
        <v>NA</v>
      </c>
      <c r="CP4" s="230" t="str">
        <f t="shared" si="5"/>
        <v>NA</v>
      </c>
      <c r="CQ4" s="252" t="s">
        <v>113</v>
      </c>
      <c r="CR4" s="230" t="str">
        <f t="shared" ref="CR4:CR29" si="8">IF(BK4="", "NA", IF(AND(OR(CG4=1, CG4=1.1),BK4&gt;=BV4),"Achieved",IF(AND(OR(CG4=1, CG4=1.1),BK4&lt;BV4),"Not Achieved","NA")))</f>
        <v>NA</v>
      </c>
      <c r="CS4" s="230" t="str">
        <f t="shared" si="6"/>
        <v>NA</v>
      </c>
      <c r="CT4" s="230" t="str">
        <f t="shared" si="6"/>
        <v>NA</v>
      </c>
      <c r="CU4" s="230" t="str">
        <f t="shared" si="6"/>
        <v>NA</v>
      </c>
      <c r="CV4" s="230" t="str">
        <f t="shared" si="6"/>
        <v>NA</v>
      </c>
      <c r="CW4" s="230" t="str">
        <f t="shared" si="6"/>
        <v>NA</v>
      </c>
      <c r="CX4" s="230" t="str">
        <f t="shared" si="6"/>
        <v>NA</v>
      </c>
      <c r="CY4" s="230" t="str">
        <f t="shared" si="6"/>
        <v>NA</v>
      </c>
      <c r="CZ4" s="230" t="str">
        <f t="shared" si="6"/>
        <v>NA</v>
      </c>
      <c r="DA4" s="230" t="str">
        <f t="shared" si="6"/>
        <v>NA</v>
      </c>
    </row>
    <row r="5" spans="2:105" ht="13.9" customHeight="1" thickBot="1">
      <c r="B5" s="386"/>
      <c r="C5" s="419" t="s">
        <v>258</v>
      </c>
      <c r="D5" s="420"/>
      <c r="E5" s="215" t="s">
        <v>115</v>
      </c>
      <c r="F5" s="220"/>
      <c r="G5" s="221"/>
      <c r="H5" s="25" t="s">
        <v>108</v>
      </c>
      <c r="I5" s="25" t="s">
        <v>108</v>
      </c>
      <c r="J5" s="25" t="s">
        <v>108</v>
      </c>
      <c r="K5" s="25" t="s">
        <v>110</v>
      </c>
      <c r="L5" s="25" t="s">
        <v>109</v>
      </c>
      <c r="M5" s="25" t="s">
        <v>109</v>
      </c>
      <c r="N5" s="25" t="s">
        <v>109</v>
      </c>
      <c r="O5" s="25" t="s">
        <v>109</v>
      </c>
      <c r="P5" s="25" t="s">
        <v>109</v>
      </c>
      <c r="Q5" s="25" t="s">
        <v>109</v>
      </c>
      <c r="R5" s="202" t="s">
        <v>109</v>
      </c>
      <c r="Y5" s="25" t="s">
        <v>108</v>
      </c>
      <c r="Z5" s="25" t="s">
        <v>108</v>
      </c>
      <c r="AA5" s="25" t="s">
        <v>110</v>
      </c>
      <c r="AB5" s="25" t="s">
        <v>110</v>
      </c>
      <c r="AC5" s="202" t="s">
        <v>110</v>
      </c>
      <c r="AD5" s="25" t="s">
        <v>109</v>
      </c>
      <c r="AE5" s="25" t="s">
        <v>109</v>
      </c>
      <c r="AF5" s="25" t="s">
        <v>109</v>
      </c>
      <c r="AG5" s="25" t="s">
        <v>109</v>
      </c>
      <c r="AH5" s="32" t="s">
        <v>109</v>
      </c>
      <c r="AK5" s="27" t="str">
        <f t="shared" si="0"/>
        <v>On Target</v>
      </c>
      <c r="AL5" s="27" t="str">
        <f t="shared" si="0"/>
        <v>On Target</v>
      </c>
      <c r="AM5" s="27" t="str">
        <f t="shared" si="0"/>
        <v>On Target</v>
      </c>
      <c r="AN5" s="27" t="str">
        <f t="shared" si="0"/>
        <v/>
      </c>
      <c r="AO5" s="27" t="str">
        <f t="shared" si="0"/>
        <v/>
      </c>
      <c r="AP5" s="27" t="str">
        <f t="shared" si="0"/>
        <v/>
      </c>
      <c r="AQ5" s="27" t="str">
        <f t="shared" si="0"/>
        <v/>
      </c>
      <c r="AR5" s="27" t="str">
        <f t="shared" si="0"/>
        <v/>
      </c>
      <c r="AS5" s="27" t="str">
        <f t="shared" si="0"/>
        <v/>
      </c>
      <c r="AT5" s="27" t="str">
        <f t="shared" si="0"/>
        <v/>
      </c>
      <c r="AV5" s="28"/>
      <c r="AW5" s="230" t="s">
        <v>117</v>
      </c>
      <c r="AX5" s="230" t="str">
        <f t="shared" si="1"/>
        <v>≥80</v>
      </c>
      <c r="AY5" s="230">
        <f>VALUE(IF(AX5="---","",VLOOKUP(AX5,List1678356789[],2,FALSE)))</f>
        <v>1</v>
      </c>
      <c r="AZ5" s="230" t="str">
        <f t="shared" si="2"/>
        <v>≥80</v>
      </c>
      <c r="BA5" s="230">
        <f>VALUE(IF(AZ5="---","",VLOOKUP(AZ5,List1678356789[],2,FALSE)))</f>
        <v>1</v>
      </c>
      <c r="BB5" s="230" t="str">
        <f t="shared" si="3"/>
        <v>On Target</v>
      </c>
      <c r="BC5" s="230" t="str">
        <f t="shared" si="4"/>
        <v>Actual Year 3</v>
      </c>
      <c r="BE5" s="34" t="s">
        <v>108</v>
      </c>
      <c r="BF5" s="1">
        <v>0.5</v>
      </c>
      <c r="BI5" s="230" t="s">
        <v>117</v>
      </c>
      <c r="BJ5" s="230">
        <f>IF(H5="---","",IF(H5="","",(VLOOKUP(H5,List1678356789[],2,FALSE))))</f>
        <v>0.5</v>
      </c>
      <c r="BK5" s="230">
        <f>IF(I5="---","",IF(I5="","",(VLOOKUP(I5,List1678356789[],2,FALSE))))</f>
        <v>0.5</v>
      </c>
      <c r="BL5" s="230">
        <f>IF(J5="---","",IF(J5="","",(VLOOKUP(J5,List1678356789[],2,FALSE))))</f>
        <v>0.5</v>
      </c>
      <c r="BM5" s="230">
        <f>IF(K5="---","",IF(K5="","",(VLOOKUP(K5,List1678356789[],2,FALSE))))</f>
        <v>1</v>
      </c>
      <c r="BN5" s="230" t="str">
        <f>IF(L5="---","",IF(L5="","",(VLOOKUP(L5,List1678356789[],2,FALSE))))</f>
        <v/>
      </c>
      <c r="BO5" s="230" t="str">
        <f>IF(M5="---","",IF(M5="","",(VLOOKUP(M5,List1678356789[],2,FALSE))))</f>
        <v/>
      </c>
      <c r="BP5" s="230" t="str">
        <f>IF(N5="---","",IF(N5="","",(VLOOKUP(N5,List1678356789[],2,FALSE))))</f>
        <v/>
      </c>
      <c r="BQ5" s="230" t="str">
        <f>IF(O5="---","",IF(O5="","",(VLOOKUP(O5,List1678356789[],2,FALSE))))</f>
        <v/>
      </c>
      <c r="BR5" s="230" t="str">
        <f>IF(P5="---","",IF(P5="","",(VLOOKUP(P5,List1678356789[],2,FALSE))))</f>
        <v/>
      </c>
      <c r="BS5" s="230" t="str">
        <f>IF(Q5="---","",IF(Q5="","",(VLOOKUP(Q5,List1678356789[],2,FALSE))))</f>
        <v/>
      </c>
      <c r="BT5" s="230" t="str">
        <f>IF(R5="---","",IF(R5="","",(VLOOKUP(R5,List1678356789[],2,FALSE))))</f>
        <v/>
      </c>
      <c r="BU5" s="252" t="s">
        <v>117</v>
      </c>
      <c r="BV5" s="230">
        <f>IF(Y5="---","",IF(Y5="","",VLOOKUP(Y5,List1678356789[],2,FALSE)))</f>
        <v>0.5</v>
      </c>
      <c r="BW5" s="230">
        <f>IF(Z5="---","",IF(Z5="","",VLOOKUP(Z5,List1678356789[],2,FALSE)))</f>
        <v>0.5</v>
      </c>
      <c r="BX5" s="230">
        <f>IF(AA5="---","",IF(AA5="","",VLOOKUP(AA5,List1678356789[],2,FALSE)))</f>
        <v>1</v>
      </c>
      <c r="BY5" s="230">
        <f>IF(AB5="---","",IF(AB5="","",VLOOKUP(AB5,List1678356789[],2,FALSE)))</f>
        <v>1</v>
      </c>
      <c r="BZ5" s="230">
        <f>IF(AC5="---","",IF(AC5="","",VLOOKUP(AC5,List1678356789[],2,FALSE)))</f>
        <v>1</v>
      </c>
      <c r="CA5" s="230" t="str">
        <f>IF(AD5="---","",IF(AD5="","",VLOOKUP(AD5,List1678356789[],2,FALSE)))</f>
        <v/>
      </c>
      <c r="CB5" s="230" t="str">
        <f>IF(AE5="---","",IF(AE5="","",VLOOKUP(AE5,List1678356789[],2,FALSE)))</f>
        <v/>
      </c>
      <c r="CC5" s="230" t="str">
        <f>IF(AF5="---","",IF(AF5="","",VLOOKUP(AF5,List1678356789[],2,FALSE)))</f>
        <v/>
      </c>
      <c r="CD5" s="230" t="str">
        <f>IF(AG5="---","",IF(AG5="","",VLOOKUP(AG5,List1678356789[],2,FALSE)))</f>
        <v/>
      </c>
      <c r="CE5" s="230" t="str">
        <f>IF(AH5="---","",IF(AH5="","",VLOOKUP(AH5,List1678356789[],2,FALSE)))</f>
        <v/>
      </c>
      <c r="CF5" s="252" t="s">
        <v>117</v>
      </c>
      <c r="CG5" s="230">
        <f t="shared" si="7"/>
        <v>0</v>
      </c>
      <c r="CH5" s="230">
        <f t="shared" si="5"/>
        <v>0</v>
      </c>
      <c r="CI5" s="230">
        <f t="shared" si="5"/>
        <v>1</v>
      </c>
      <c r="CJ5" s="230" t="str">
        <f t="shared" si="5"/>
        <v>NA</v>
      </c>
      <c r="CK5" s="230" t="str">
        <f t="shared" si="5"/>
        <v>NA</v>
      </c>
      <c r="CL5" s="230" t="str">
        <f t="shared" si="5"/>
        <v>NA</v>
      </c>
      <c r="CM5" s="230" t="str">
        <f t="shared" si="5"/>
        <v>NA</v>
      </c>
      <c r="CN5" s="230" t="str">
        <f t="shared" si="5"/>
        <v>NA</v>
      </c>
      <c r="CO5" s="230" t="str">
        <f t="shared" si="5"/>
        <v>NA</v>
      </c>
      <c r="CP5" s="230" t="str">
        <f t="shared" si="5"/>
        <v>NA</v>
      </c>
      <c r="CQ5" s="252" t="s">
        <v>117</v>
      </c>
      <c r="CR5" s="230" t="str">
        <f t="shared" si="8"/>
        <v>NA</v>
      </c>
      <c r="CS5" s="230" t="str">
        <f t="shared" si="6"/>
        <v>NA</v>
      </c>
      <c r="CT5" s="230" t="str">
        <f t="shared" si="6"/>
        <v>Achieved</v>
      </c>
      <c r="CU5" s="230" t="str">
        <f t="shared" si="6"/>
        <v>NA</v>
      </c>
      <c r="CV5" s="230" t="str">
        <f t="shared" si="6"/>
        <v>NA</v>
      </c>
      <c r="CW5" s="230" t="str">
        <f t="shared" si="6"/>
        <v>NA</v>
      </c>
      <c r="CX5" s="230" t="str">
        <f t="shared" si="6"/>
        <v>NA</v>
      </c>
      <c r="CY5" s="230" t="str">
        <f t="shared" si="6"/>
        <v>NA</v>
      </c>
      <c r="CZ5" s="230" t="str">
        <f t="shared" si="6"/>
        <v>NA</v>
      </c>
      <c r="DA5" s="230" t="str">
        <f t="shared" si="6"/>
        <v>NA</v>
      </c>
    </row>
    <row r="6" spans="2:105" ht="13.9" customHeight="1" thickBot="1">
      <c r="B6" s="386"/>
      <c r="C6" s="423"/>
      <c r="D6" s="424"/>
      <c r="E6" s="215" t="s">
        <v>118</v>
      </c>
      <c r="F6" s="220"/>
      <c r="G6" s="221"/>
      <c r="H6" s="25" t="s">
        <v>116</v>
      </c>
      <c r="I6" s="25" t="s">
        <v>116</v>
      </c>
      <c r="J6" s="25" t="s">
        <v>116</v>
      </c>
      <c r="K6" s="25" t="s">
        <v>108</v>
      </c>
      <c r="L6" s="25" t="s">
        <v>109</v>
      </c>
      <c r="M6" s="25" t="s">
        <v>109</v>
      </c>
      <c r="N6" s="25" t="s">
        <v>109</v>
      </c>
      <c r="O6" s="25" t="s">
        <v>109</v>
      </c>
      <c r="P6" s="25" t="s">
        <v>109</v>
      </c>
      <c r="Q6" s="25" t="s">
        <v>109</v>
      </c>
      <c r="R6" s="202" t="s">
        <v>109</v>
      </c>
      <c r="Y6" s="25" t="s">
        <v>116</v>
      </c>
      <c r="Z6" s="25" t="s">
        <v>116</v>
      </c>
      <c r="AA6" s="25" t="s">
        <v>108</v>
      </c>
      <c r="AB6" s="25" t="s">
        <v>108</v>
      </c>
      <c r="AC6" s="202" t="s">
        <v>110</v>
      </c>
      <c r="AD6" s="25" t="s">
        <v>109</v>
      </c>
      <c r="AE6" s="25" t="s">
        <v>109</v>
      </c>
      <c r="AF6" s="25" t="s">
        <v>109</v>
      </c>
      <c r="AG6" s="25" t="s">
        <v>109</v>
      </c>
      <c r="AH6" s="32" t="s">
        <v>109</v>
      </c>
      <c r="AK6" s="27" t="str">
        <f t="shared" si="0"/>
        <v>On Target</v>
      </c>
      <c r="AL6" s="27" t="str">
        <f t="shared" si="0"/>
        <v>On Target</v>
      </c>
      <c r="AM6" s="27" t="str">
        <f t="shared" si="0"/>
        <v>On Target</v>
      </c>
      <c r="AN6" s="27" t="str">
        <f t="shared" si="0"/>
        <v/>
      </c>
      <c r="AO6" s="27" t="str">
        <f t="shared" si="0"/>
        <v/>
      </c>
      <c r="AP6" s="27" t="str">
        <f t="shared" si="0"/>
        <v/>
      </c>
      <c r="AQ6" s="27" t="str">
        <f t="shared" si="0"/>
        <v/>
      </c>
      <c r="AR6" s="27" t="str">
        <f t="shared" si="0"/>
        <v/>
      </c>
      <c r="AS6" s="27" t="str">
        <f t="shared" si="0"/>
        <v/>
      </c>
      <c r="AT6" s="27" t="str">
        <f t="shared" si="0"/>
        <v/>
      </c>
      <c r="AV6" s="28"/>
      <c r="AW6" s="230" t="s">
        <v>259</v>
      </c>
      <c r="AX6" s="230" t="str">
        <f t="shared" si="1"/>
        <v>60-79</v>
      </c>
      <c r="AY6" s="230">
        <f>VALUE(IF(AX6="---","",VLOOKUP(AX6,List1678356789[],2,FALSE)))</f>
        <v>0.5</v>
      </c>
      <c r="AZ6" s="230" t="str">
        <f t="shared" si="2"/>
        <v>60-79</v>
      </c>
      <c r="BA6" s="230">
        <f>VALUE(IF(AZ6="---","",VLOOKUP(AZ6,List1678356789[],2,FALSE)))</f>
        <v>0.5</v>
      </c>
      <c r="BB6" s="230" t="str">
        <f t="shared" si="3"/>
        <v>On Target</v>
      </c>
      <c r="BC6" s="230" t="str">
        <f t="shared" si="4"/>
        <v>Actual Year 3</v>
      </c>
      <c r="BE6" s="35" t="s">
        <v>116</v>
      </c>
      <c r="BF6" s="1">
        <v>0</v>
      </c>
      <c r="BI6" s="230" t="s">
        <v>259</v>
      </c>
      <c r="BJ6" s="230">
        <f>IF(H6="---","",IF(H6="","",(VLOOKUP(H6,List1678356789[],2,FALSE))))</f>
        <v>0</v>
      </c>
      <c r="BK6" s="230">
        <f>IF(I6="---","",IF(I6="","",(VLOOKUP(I6,List1678356789[],2,FALSE))))</f>
        <v>0</v>
      </c>
      <c r="BL6" s="230">
        <f>IF(J6="---","",IF(J6="","",(VLOOKUP(J6,List1678356789[],2,FALSE))))</f>
        <v>0</v>
      </c>
      <c r="BM6" s="230">
        <f>IF(K6="---","",IF(K6="","",(VLOOKUP(K6,List1678356789[],2,FALSE))))</f>
        <v>0.5</v>
      </c>
      <c r="BN6" s="230" t="str">
        <f>IF(L6="---","",IF(L6="","",(VLOOKUP(L6,List1678356789[],2,FALSE))))</f>
        <v/>
      </c>
      <c r="BO6" s="230" t="str">
        <f>IF(M6="---","",IF(M6="","",(VLOOKUP(M6,List1678356789[],2,FALSE))))</f>
        <v/>
      </c>
      <c r="BP6" s="230" t="str">
        <f>IF(N6="---","",IF(N6="","",(VLOOKUP(N6,List1678356789[],2,FALSE))))</f>
        <v/>
      </c>
      <c r="BQ6" s="230" t="str">
        <f>IF(O6="---","",IF(O6="","",(VLOOKUP(O6,List1678356789[],2,FALSE))))</f>
        <v/>
      </c>
      <c r="BR6" s="230" t="str">
        <f>IF(P6="---","",IF(P6="","",(VLOOKUP(P6,List1678356789[],2,FALSE))))</f>
        <v/>
      </c>
      <c r="BS6" s="230" t="str">
        <f>IF(Q6="---","",IF(Q6="","",(VLOOKUP(Q6,List1678356789[],2,FALSE))))</f>
        <v/>
      </c>
      <c r="BT6" s="230" t="str">
        <f>IF(R6="---","",IF(R6="","",(VLOOKUP(R6,List1678356789[],2,FALSE))))</f>
        <v/>
      </c>
      <c r="BU6" s="252" t="s">
        <v>259</v>
      </c>
      <c r="BV6" s="230">
        <f>IF(Y6="---","",IF(Y6="","",VLOOKUP(Y6,List1678356789[],2,FALSE)))</f>
        <v>0</v>
      </c>
      <c r="BW6" s="230">
        <f>IF(Z6="---","",IF(Z6="","",VLOOKUP(Z6,List1678356789[],2,FALSE)))</f>
        <v>0</v>
      </c>
      <c r="BX6" s="230">
        <f>IF(AA6="---","",IF(AA6="","",VLOOKUP(AA6,List1678356789[],2,FALSE)))</f>
        <v>0.5</v>
      </c>
      <c r="BY6" s="230">
        <f>IF(AB6="---","",IF(AB6="","",VLOOKUP(AB6,List1678356789[],2,FALSE)))</f>
        <v>0.5</v>
      </c>
      <c r="BZ6" s="230">
        <f>IF(AC6="---","",IF(AC6="","",VLOOKUP(AC6,List1678356789[],2,FALSE)))</f>
        <v>1</v>
      </c>
      <c r="CA6" s="230" t="str">
        <f>IF(AD6="---","",IF(AD6="","",VLOOKUP(AD6,List1678356789[],2,FALSE)))</f>
        <v/>
      </c>
      <c r="CB6" s="230" t="str">
        <f>IF(AE6="---","",IF(AE6="","",VLOOKUP(AE6,List1678356789[],2,FALSE)))</f>
        <v/>
      </c>
      <c r="CC6" s="230" t="str">
        <f>IF(AF6="---","",IF(AF6="","",VLOOKUP(AF6,List1678356789[],2,FALSE)))</f>
        <v/>
      </c>
      <c r="CD6" s="230" t="str">
        <f>IF(AG6="---","",IF(AG6="","",VLOOKUP(AG6,List1678356789[],2,FALSE)))</f>
        <v/>
      </c>
      <c r="CE6" s="230" t="str">
        <f>IF(AH6="---","",IF(AH6="","",VLOOKUP(AH6,List1678356789[],2,FALSE)))</f>
        <v/>
      </c>
      <c r="CF6" s="252" t="s">
        <v>259</v>
      </c>
      <c r="CG6" s="230">
        <f t="shared" si="7"/>
        <v>0</v>
      </c>
      <c r="CH6" s="230">
        <f t="shared" si="5"/>
        <v>0</v>
      </c>
      <c r="CI6" s="230">
        <f t="shared" si="5"/>
        <v>1</v>
      </c>
      <c r="CJ6" s="230" t="str">
        <f t="shared" si="5"/>
        <v>NA</v>
      </c>
      <c r="CK6" s="230" t="str">
        <f t="shared" si="5"/>
        <v>NA</v>
      </c>
      <c r="CL6" s="230" t="str">
        <f t="shared" si="5"/>
        <v>NA</v>
      </c>
      <c r="CM6" s="230" t="str">
        <f t="shared" si="5"/>
        <v>NA</v>
      </c>
      <c r="CN6" s="230" t="str">
        <f t="shared" si="5"/>
        <v>NA</v>
      </c>
      <c r="CO6" s="230" t="str">
        <f t="shared" si="5"/>
        <v>NA</v>
      </c>
      <c r="CP6" s="230" t="str">
        <f t="shared" si="5"/>
        <v>NA</v>
      </c>
      <c r="CQ6" s="252" t="s">
        <v>259</v>
      </c>
      <c r="CR6" s="230" t="str">
        <f t="shared" si="8"/>
        <v>NA</v>
      </c>
      <c r="CS6" s="230" t="str">
        <f t="shared" si="6"/>
        <v>NA</v>
      </c>
      <c r="CT6" s="230" t="str">
        <f t="shared" si="6"/>
        <v>Achieved</v>
      </c>
      <c r="CU6" s="230" t="str">
        <f t="shared" si="6"/>
        <v>NA</v>
      </c>
      <c r="CV6" s="230" t="str">
        <f t="shared" si="6"/>
        <v>NA</v>
      </c>
      <c r="CW6" s="230" t="str">
        <f t="shared" si="6"/>
        <v>NA</v>
      </c>
      <c r="CX6" s="230" t="str">
        <f t="shared" si="6"/>
        <v>NA</v>
      </c>
      <c r="CY6" s="230" t="str">
        <f t="shared" si="6"/>
        <v>NA</v>
      </c>
      <c r="CZ6" s="230" t="str">
        <f t="shared" si="6"/>
        <v>NA</v>
      </c>
      <c r="DA6" s="230" t="str">
        <f t="shared" si="6"/>
        <v>NA</v>
      </c>
    </row>
    <row r="7" spans="2:105" ht="13.9" customHeight="1" thickBot="1">
      <c r="B7" s="386"/>
      <c r="C7" s="423"/>
      <c r="D7" s="424"/>
      <c r="E7" s="215" t="s">
        <v>120</v>
      </c>
      <c r="F7" s="220"/>
      <c r="G7" s="221"/>
      <c r="H7" s="25" t="s">
        <v>116</v>
      </c>
      <c r="I7" s="25" t="s">
        <v>108</v>
      </c>
      <c r="J7" s="25" t="s">
        <v>108</v>
      </c>
      <c r="K7" s="25" t="s">
        <v>110</v>
      </c>
      <c r="L7" s="25" t="s">
        <v>109</v>
      </c>
      <c r="M7" s="25" t="s">
        <v>109</v>
      </c>
      <c r="N7" s="25" t="s">
        <v>109</v>
      </c>
      <c r="O7" s="25" t="s">
        <v>109</v>
      </c>
      <c r="P7" s="25" t="s">
        <v>109</v>
      </c>
      <c r="Q7" s="25" t="s">
        <v>109</v>
      </c>
      <c r="R7" s="202" t="s">
        <v>109</v>
      </c>
      <c r="Y7" s="25" t="s">
        <v>108</v>
      </c>
      <c r="Z7" s="25" t="s">
        <v>110</v>
      </c>
      <c r="AA7" s="25" t="s">
        <v>110</v>
      </c>
      <c r="AB7" s="25" t="s">
        <v>110</v>
      </c>
      <c r="AC7" s="202" t="s">
        <v>110</v>
      </c>
      <c r="AD7" s="25" t="s">
        <v>109</v>
      </c>
      <c r="AE7" s="25" t="s">
        <v>109</v>
      </c>
      <c r="AF7" s="25" t="s">
        <v>109</v>
      </c>
      <c r="AG7" s="25" t="s">
        <v>109</v>
      </c>
      <c r="AH7" s="32" t="s">
        <v>109</v>
      </c>
      <c r="AK7" s="27" t="str">
        <f t="shared" si="0"/>
        <v>On Target</v>
      </c>
      <c r="AL7" s="27" t="str">
        <f t="shared" si="0"/>
        <v>Behind</v>
      </c>
      <c r="AM7" s="27" t="str">
        <f t="shared" si="0"/>
        <v>On Target</v>
      </c>
      <c r="AN7" s="27" t="str">
        <f t="shared" si="0"/>
        <v/>
      </c>
      <c r="AO7" s="27" t="str">
        <f t="shared" si="0"/>
        <v/>
      </c>
      <c r="AP7" s="27" t="str">
        <f t="shared" si="0"/>
        <v/>
      </c>
      <c r="AQ7" s="27" t="str">
        <f t="shared" si="0"/>
        <v/>
      </c>
      <c r="AR7" s="27" t="str">
        <f t="shared" si="0"/>
        <v/>
      </c>
      <c r="AS7" s="27" t="str">
        <f t="shared" si="0"/>
        <v/>
      </c>
      <c r="AT7" s="27" t="str">
        <f t="shared" si="0"/>
        <v/>
      </c>
      <c r="AV7" s="28"/>
      <c r="AW7" s="230" t="s">
        <v>121</v>
      </c>
      <c r="AX7" s="230" t="str">
        <f t="shared" si="1"/>
        <v>≥80</v>
      </c>
      <c r="AY7" s="230">
        <f>VALUE(IF(AX7="---","",VLOOKUP(AX7,List1678356789[],2,FALSE)))</f>
        <v>1</v>
      </c>
      <c r="AZ7" s="230" t="str">
        <f t="shared" si="2"/>
        <v>≥80</v>
      </c>
      <c r="BA7" s="230">
        <f>VALUE(IF(AZ7="---","",VLOOKUP(AZ7,List1678356789[],2,FALSE)))</f>
        <v>1</v>
      </c>
      <c r="BB7" s="230" t="str">
        <f t="shared" si="3"/>
        <v>On Target</v>
      </c>
      <c r="BC7" s="230" t="str">
        <f t="shared" si="4"/>
        <v>Actual Year 3</v>
      </c>
      <c r="BI7" s="230" t="s">
        <v>121</v>
      </c>
      <c r="BJ7" s="230">
        <f>IF(H7="---","",IF(H7="","",(VLOOKUP(H7,List1678356789[],2,FALSE))))</f>
        <v>0</v>
      </c>
      <c r="BK7" s="230">
        <f>IF(I7="---","",IF(I7="","",(VLOOKUP(I7,List1678356789[],2,FALSE))))</f>
        <v>0.5</v>
      </c>
      <c r="BL7" s="230">
        <f>IF(J7="---","",IF(J7="","",(VLOOKUP(J7,List1678356789[],2,FALSE))))</f>
        <v>0.5</v>
      </c>
      <c r="BM7" s="230">
        <f>IF(K7="---","",IF(K7="","",(VLOOKUP(K7,List1678356789[],2,FALSE))))</f>
        <v>1</v>
      </c>
      <c r="BN7" s="230" t="str">
        <f>IF(L7="---","",IF(L7="","",(VLOOKUP(L7,List1678356789[],2,FALSE))))</f>
        <v/>
      </c>
      <c r="BO7" s="230" t="str">
        <f>IF(M7="---","",IF(M7="","",(VLOOKUP(M7,List1678356789[],2,FALSE))))</f>
        <v/>
      </c>
      <c r="BP7" s="230" t="str">
        <f>IF(N7="---","",IF(N7="","",(VLOOKUP(N7,List1678356789[],2,FALSE))))</f>
        <v/>
      </c>
      <c r="BQ7" s="230" t="str">
        <f>IF(O7="---","",IF(O7="","",(VLOOKUP(O7,List1678356789[],2,FALSE))))</f>
        <v/>
      </c>
      <c r="BR7" s="230" t="str">
        <f>IF(P7="---","",IF(P7="","",(VLOOKUP(P7,List1678356789[],2,FALSE))))</f>
        <v/>
      </c>
      <c r="BS7" s="230" t="str">
        <f>IF(Q7="---","",IF(Q7="","",(VLOOKUP(Q7,List1678356789[],2,FALSE))))</f>
        <v/>
      </c>
      <c r="BT7" s="230" t="str">
        <f>IF(R7="---","",IF(R7="","",(VLOOKUP(R7,List1678356789[],2,FALSE))))</f>
        <v/>
      </c>
      <c r="BU7" s="252" t="s">
        <v>121</v>
      </c>
      <c r="BV7" s="230">
        <f>IF(Y7="---","",IF(Y7="","",VLOOKUP(Y7,List1678356789[],2,FALSE)))</f>
        <v>0.5</v>
      </c>
      <c r="BW7" s="230">
        <f>IF(Z7="---","",IF(Z7="","",VLOOKUP(Z7,List1678356789[],2,FALSE)))</f>
        <v>1</v>
      </c>
      <c r="BX7" s="230">
        <f>IF(AA7="---","",IF(AA7="","",VLOOKUP(AA7,List1678356789[],2,FALSE)))</f>
        <v>1</v>
      </c>
      <c r="BY7" s="230">
        <f>IF(AB7="---","",IF(AB7="","",VLOOKUP(AB7,List1678356789[],2,FALSE)))</f>
        <v>1</v>
      </c>
      <c r="BZ7" s="230">
        <f>IF(AC7="---","",IF(AC7="","",VLOOKUP(AC7,List1678356789[],2,FALSE)))</f>
        <v>1</v>
      </c>
      <c r="CA7" s="230" t="str">
        <f>IF(AD7="---","",IF(AD7="","",VLOOKUP(AD7,List1678356789[],2,FALSE)))</f>
        <v/>
      </c>
      <c r="CB7" s="230" t="str">
        <f>IF(AE7="---","",IF(AE7="","",VLOOKUP(AE7,List1678356789[],2,FALSE)))</f>
        <v/>
      </c>
      <c r="CC7" s="230" t="str">
        <f>IF(AF7="---","",IF(AF7="","",VLOOKUP(AF7,List1678356789[],2,FALSE)))</f>
        <v/>
      </c>
      <c r="CD7" s="230" t="str">
        <f>IF(AG7="---","",IF(AG7="","",VLOOKUP(AG7,List1678356789[],2,FALSE)))</f>
        <v/>
      </c>
      <c r="CE7" s="230" t="str">
        <f>IF(AH7="---","",IF(AH7="","",VLOOKUP(AH7,List1678356789[],2,FALSE)))</f>
        <v/>
      </c>
      <c r="CF7" s="252" t="s">
        <v>121</v>
      </c>
      <c r="CG7" s="230">
        <f t="shared" si="7"/>
        <v>1</v>
      </c>
      <c r="CH7" s="230">
        <f t="shared" si="5"/>
        <v>1</v>
      </c>
      <c r="CI7" s="230">
        <f t="shared" si="5"/>
        <v>1</v>
      </c>
      <c r="CJ7" s="230" t="str">
        <f t="shared" si="5"/>
        <v>NA</v>
      </c>
      <c r="CK7" s="230" t="str">
        <f t="shared" si="5"/>
        <v>NA</v>
      </c>
      <c r="CL7" s="230" t="str">
        <f t="shared" si="5"/>
        <v>NA</v>
      </c>
      <c r="CM7" s="230" t="str">
        <f t="shared" si="5"/>
        <v>NA</v>
      </c>
      <c r="CN7" s="230" t="str">
        <f t="shared" si="5"/>
        <v>NA</v>
      </c>
      <c r="CO7" s="230" t="str">
        <f t="shared" si="5"/>
        <v>NA</v>
      </c>
      <c r="CP7" s="230" t="str">
        <f t="shared" si="5"/>
        <v>NA</v>
      </c>
      <c r="CQ7" s="252" t="s">
        <v>121</v>
      </c>
      <c r="CR7" s="230" t="str">
        <f t="shared" si="8"/>
        <v>Achieved</v>
      </c>
      <c r="CS7" s="230" t="str">
        <f t="shared" si="6"/>
        <v>Not Achieved</v>
      </c>
      <c r="CT7" s="230" t="str">
        <f t="shared" si="6"/>
        <v>Achieved</v>
      </c>
      <c r="CU7" s="230" t="str">
        <f t="shared" si="6"/>
        <v>NA</v>
      </c>
      <c r="CV7" s="230" t="str">
        <f t="shared" si="6"/>
        <v>NA</v>
      </c>
      <c r="CW7" s="230" t="str">
        <f t="shared" si="6"/>
        <v>NA</v>
      </c>
      <c r="CX7" s="230" t="str">
        <f t="shared" si="6"/>
        <v>NA</v>
      </c>
      <c r="CY7" s="230" t="str">
        <f t="shared" si="6"/>
        <v>NA</v>
      </c>
      <c r="CZ7" s="230" t="str">
        <f t="shared" si="6"/>
        <v>NA</v>
      </c>
      <c r="DA7" s="230" t="str">
        <f t="shared" si="6"/>
        <v>NA</v>
      </c>
    </row>
    <row r="8" spans="2:105" ht="13.9" customHeight="1" thickBot="1">
      <c r="B8" s="386"/>
      <c r="C8" s="421"/>
      <c r="D8" s="422"/>
      <c r="E8" s="215" t="s">
        <v>122</v>
      </c>
      <c r="F8" s="220"/>
      <c r="G8" s="221"/>
      <c r="H8" s="25" t="s">
        <v>116</v>
      </c>
      <c r="I8" s="25" t="s">
        <v>116</v>
      </c>
      <c r="J8" s="25" t="s">
        <v>108</v>
      </c>
      <c r="K8" s="25" t="s">
        <v>108</v>
      </c>
      <c r="L8" s="25" t="s">
        <v>109</v>
      </c>
      <c r="M8" s="25" t="s">
        <v>109</v>
      </c>
      <c r="N8" s="25" t="s">
        <v>109</v>
      </c>
      <c r="O8" s="25" t="s">
        <v>109</v>
      </c>
      <c r="P8" s="25" t="s">
        <v>109</v>
      </c>
      <c r="Q8" s="25" t="s">
        <v>109</v>
      </c>
      <c r="R8" s="202" t="s">
        <v>109</v>
      </c>
      <c r="Y8" s="25" t="s">
        <v>116</v>
      </c>
      <c r="Z8" s="25" t="s">
        <v>108</v>
      </c>
      <c r="AA8" s="25" t="s">
        <v>108</v>
      </c>
      <c r="AB8" s="25" t="s">
        <v>108</v>
      </c>
      <c r="AC8" s="202" t="s">
        <v>110</v>
      </c>
      <c r="AD8" s="25" t="s">
        <v>109</v>
      </c>
      <c r="AE8" s="25" t="s">
        <v>109</v>
      </c>
      <c r="AF8" s="25" t="s">
        <v>109</v>
      </c>
      <c r="AG8" s="25" t="s">
        <v>109</v>
      </c>
      <c r="AH8" s="32" t="s">
        <v>109</v>
      </c>
      <c r="AK8" s="27" t="str">
        <f t="shared" si="0"/>
        <v>On Target</v>
      </c>
      <c r="AL8" s="27" t="str">
        <f t="shared" si="0"/>
        <v>On Target</v>
      </c>
      <c r="AM8" s="27" t="str">
        <f t="shared" si="0"/>
        <v>On Target</v>
      </c>
      <c r="AN8" s="27" t="str">
        <f t="shared" si="0"/>
        <v/>
      </c>
      <c r="AO8" s="27" t="str">
        <f t="shared" si="0"/>
        <v/>
      </c>
      <c r="AP8" s="27" t="str">
        <f t="shared" si="0"/>
        <v/>
      </c>
      <c r="AQ8" s="27" t="str">
        <f t="shared" si="0"/>
        <v/>
      </c>
      <c r="AR8" s="27" t="str">
        <f t="shared" si="0"/>
        <v/>
      </c>
      <c r="AS8" s="27" t="str">
        <f t="shared" si="0"/>
        <v/>
      </c>
      <c r="AT8" s="27" t="str">
        <f t="shared" si="0"/>
        <v/>
      </c>
      <c r="AV8" s="28"/>
      <c r="AW8" s="230" t="s">
        <v>123</v>
      </c>
      <c r="AX8" s="230" t="str">
        <f t="shared" si="1"/>
        <v>60-79</v>
      </c>
      <c r="AY8" s="230">
        <f>VALUE(IF(AX8="---","",VLOOKUP(AX8,List1678356789[],2,FALSE)))</f>
        <v>0.5</v>
      </c>
      <c r="AZ8" s="230" t="str">
        <f t="shared" si="2"/>
        <v>60-79</v>
      </c>
      <c r="BA8" s="230">
        <f>VALUE(IF(AZ8="---","",VLOOKUP(AZ8,List1678356789[],2,FALSE)))</f>
        <v>0.5</v>
      </c>
      <c r="BB8" s="230" t="str">
        <f t="shared" si="3"/>
        <v>On Target</v>
      </c>
      <c r="BC8" s="230" t="str">
        <f t="shared" si="4"/>
        <v>Actual Year 3</v>
      </c>
      <c r="BI8" s="230" t="s">
        <v>123</v>
      </c>
      <c r="BJ8" s="230">
        <f>IF(H8="---","",IF(H8="","",(VLOOKUP(H8,List1678356789[],2,FALSE))))</f>
        <v>0</v>
      </c>
      <c r="BK8" s="230">
        <f>IF(I8="---","",IF(I8="","",(VLOOKUP(I8,List1678356789[],2,FALSE))))</f>
        <v>0</v>
      </c>
      <c r="BL8" s="230">
        <f>IF(J8="---","",IF(J8="","",(VLOOKUP(J8,List1678356789[],2,FALSE))))</f>
        <v>0.5</v>
      </c>
      <c r="BM8" s="230">
        <f>IF(K8="---","",IF(K8="","",(VLOOKUP(K8,List1678356789[],2,FALSE))))</f>
        <v>0.5</v>
      </c>
      <c r="BN8" s="230" t="str">
        <f>IF(L8="---","",IF(L8="","",(VLOOKUP(L8,List1678356789[],2,FALSE))))</f>
        <v/>
      </c>
      <c r="BO8" s="230" t="str">
        <f>IF(M8="---","",IF(M8="","",(VLOOKUP(M8,List1678356789[],2,FALSE))))</f>
        <v/>
      </c>
      <c r="BP8" s="230" t="str">
        <f>IF(N8="---","",IF(N8="","",(VLOOKUP(N8,List1678356789[],2,FALSE))))</f>
        <v/>
      </c>
      <c r="BQ8" s="230" t="str">
        <f>IF(O8="---","",IF(O8="","",(VLOOKUP(O8,List1678356789[],2,FALSE))))</f>
        <v/>
      </c>
      <c r="BR8" s="230" t="str">
        <f>IF(P8="---","",IF(P8="","",(VLOOKUP(P8,List1678356789[],2,FALSE))))</f>
        <v/>
      </c>
      <c r="BS8" s="230" t="str">
        <f>IF(Q8="---","",IF(Q8="","",(VLOOKUP(Q8,List1678356789[],2,FALSE))))</f>
        <v/>
      </c>
      <c r="BT8" s="230" t="str">
        <f>IF(R8="---","",IF(R8="","",(VLOOKUP(R8,List1678356789[],2,FALSE))))</f>
        <v/>
      </c>
      <c r="BU8" s="252" t="s">
        <v>123</v>
      </c>
      <c r="BV8" s="230">
        <f>IF(Y8="---","",IF(Y8="","",VLOOKUP(Y8,List1678356789[],2,FALSE)))</f>
        <v>0</v>
      </c>
      <c r="BW8" s="230">
        <f>IF(Z8="---","",IF(Z8="","",VLOOKUP(Z8,List1678356789[],2,FALSE)))</f>
        <v>0.5</v>
      </c>
      <c r="BX8" s="230">
        <f>IF(AA8="---","",IF(AA8="","",VLOOKUP(AA8,List1678356789[],2,FALSE)))</f>
        <v>0.5</v>
      </c>
      <c r="BY8" s="230">
        <f>IF(AB8="---","",IF(AB8="","",VLOOKUP(AB8,List1678356789[],2,FALSE)))</f>
        <v>0.5</v>
      </c>
      <c r="BZ8" s="230">
        <f>IF(AC8="---","",IF(AC8="","",VLOOKUP(AC8,List1678356789[],2,FALSE)))</f>
        <v>1</v>
      </c>
      <c r="CA8" s="230" t="str">
        <f>IF(AD8="---","",IF(AD8="","",VLOOKUP(AD8,List1678356789[],2,FALSE)))</f>
        <v/>
      </c>
      <c r="CB8" s="230" t="str">
        <f>IF(AE8="---","",IF(AE8="","",VLOOKUP(AE8,List1678356789[],2,FALSE)))</f>
        <v/>
      </c>
      <c r="CC8" s="230" t="str">
        <f>IF(AF8="---","",IF(AF8="","",VLOOKUP(AF8,List1678356789[],2,FALSE)))</f>
        <v/>
      </c>
      <c r="CD8" s="230" t="str">
        <f>IF(AG8="---","",IF(AG8="","",VLOOKUP(AG8,List1678356789[],2,FALSE)))</f>
        <v/>
      </c>
      <c r="CE8" s="230" t="str">
        <f>IF(AH8="---","",IF(AH8="","",VLOOKUP(AH8,List1678356789[],2,FALSE)))</f>
        <v/>
      </c>
      <c r="CF8" s="252" t="s">
        <v>123</v>
      </c>
      <c r="CG8" s="230">
        <f t="shared" si="7"/>
        <v>0</v>
      </c>
      <c r="CH8" s="230">
        <f t="shared" si="5"/>
        <v>1</v>
      </c>
      <c r="CI8" s="230">
        <f t="shared" si="5"/>
        <v>0</v>
      </c>
      <c r="CJ8" s="230" t="str">
        <f t="shared" si="5"/>
        <v>NA</v>
      </c>
      <c r="CK8" s="230" t="str">
        <f t="shared" si="5"/>
        <v>NA</v>
      </c>
      <c r="CL8" s="230" t="str">
        <f t="shared" si="5"/>
        <v>NA</v>
      </c>
      <c r="CM8" s="230" t="str">
        <f t="shared" si="5"/>
        <v>NA</v>
      </c>
      <c r="CN8" s="230" t="str">
        <f t="shared" si="5"/>
        <v>NA</v>
      </c>
      <c r="CO8" s="230" t="str">
        <f t="shared" si="5"/>
        <v>NA</v>
      </c>
      <c r="CP8" s="230" t="str">
        <f t="shared" si="5"/>
        <v>NA</v>
      </c>
      <c r="CQ8" s="252" t="s">
        <v>123</v>
      </c>
      <c r="CR8" s="230" t="str">
        <f t="shared" si="8"/>
        <v>NA</v>
      </c>
      <c r="CS8" s="230" t="str">
        <f t="shared" si="6"/>
        <v>Achieved</v>
      </c>
      <c r="CT8" s="230" t="str">
        <f t="shared" si="6"/>
        <v>NA</v>
      </c>
      <c r="CU8" s="230" t="str">
        <f t="shared" si="6"/>
        <v>NA</v>
      </c>
      <c r="CV8" s="230" t="str">
        <f t="shared" si="6"/>
        <v>NA</v>
      </c>
      <c r="CW8" s="230" t="str">
        <f t="shared" si="6"/>
        <v>NA</v>
      </c>
      <c r="CX8" s="230" t="str">
        <f t="shared" si="6"/>
        <v>NA</v>
      </c>
      <c r="CY8" s="230" t="str">
        <f t="shared" si="6"/>
        <v>NA</v>
      </c>
      <c r="CZ8" s="230" t="str">
        <f t="shared" si="6"/>
        <v>NA</v>
      </c>
      <c r="DA8" s="230" t="str">
        <f t="shared" si="6"/>
        <v>NA</v>
      </c>
    </row>
    <row r="9" spans="2:105" ht="13.9" customHeight="1" thickBot="1">
      <c r="B9" s="386"/>
      <c r="C9" s="419" t="s">
        <v>260</v>
      </c>
      <c r="D9" s="420"/>
      <c r="E9" s="215" t="s">
        <v>261</v>
      </c>
      <c r="F9" s="216"/>
      <c r="G9" s="217"/>
      <c r="H9" s="25" t="s">
        <v>108</v>
      </c>
      <c r="I9" s="25" t="s">
        <v>108</v>
      </c>
      <c r="J9" s="25" t="s">
        <v>108</v>
      </c>
      <c r="K9" s="25" t="s">
        <v>108</v>
      </c>
      <c r="L9" s="25" t="s">
        <v>109</v>
      </c>
      <c r="M9" s="25" t="s">
        <v>109</v>
      </c>
      <c r="N9" s="25" t="s">
        <v>109</v>
      </c>
      <c r="O9" s="25" t="s">
        <v>109</v>
      </c>
      <c r="P9" s="25" t="s">
        <v>109</v>
      </c>
      <c r="Q9" s="25" t="s">
        <v>109</v>
      </c>
      <c r="R9" s="202" t="s">
        <v>109</v>
      </c>
      <c r="Y9" s="25" t="s">
        <v>108</v>
      </c>
      <c r="Z9" s="25" t="s">
        <v>108</v>
      </c>
      <c r="AA9" s="25" t="s">
        <v>108</v>
      </c>
      <c r="AB9" s="25" t="s">
        <v>108</v>
      </c>
      <c r="AC9" s="202" t="s">
        <v>110</v>
      </c>
      <c r="AD9" s="25" t="s">
        <v>109</v>
      </c>
      <c r="AE9" s="25" t="s">
        <v>109</v>
      </c>
      <c r="AF9" s="25" t="s">
        <v>109</v>
      </c>
      <c r="AG9" s="25" t="s">
        <v>109</v>
      </c>
      <c r="AH9" s="32" t="s">
        <v>109</v>
      </c>
      <c r="AK9" s="27" t="str">
        <f t="shared" si="0"/>
        <v>On Target</v>
      </c>
      <c r="AL9" s="27" t="str">
        <f t="shared" si="0"/>
        <v>On Target</v>
      </c>
      <c r="AM9" s="27" t="str">
        <f t="shared" si="0"/>
        <v>On Target</v>
      </c>
      <c r="AN9" s="27" t="str">
        <f t="shared" si="0"/>
        <v/>
      </c>
      <c r="AO9" s="27" t="str">
        <f t="shared" si="0"/>
        <v/>
      </c>
      <c r="AP9" s="27" t="str">
        <f t="shared" si="0"/>
        <v/>
      </c>
      <c r="AQ9" s="27" t="str">
        <f t="shared" si="0"/>
        <v/>
      </c>
      <c r="AR9" s="27" t="str">
        <f t="shared" si="0"/>
        <v/>
      </c>
      <c r="AS9" s="27" t="str">
        <f t="shared" si="0"/>
        <v/>
      </c>
      <c r="AT9" s="27" t="str">
        <f t="shared" si="0"/>
        <v/>
      </c>
      <c r="AV9" s="28"/>
      <c r="AW9" s="230" t="s">
        <v>262</v>
      </c>
      <c r="AX9" s="230" t="str">
        <f t="shared" si="1"/>
        <v>60-79</v>
      </c>
      <c r="AY9" s="230">
        <f>VALUE(IF(AX9="---","",VLOOKUP(AX9,List1678356789[],2,FALSE)))</f>
        <v>0.5</v>
      </c>
      <c r="AZ9" s="230" t="str">
        <f t="shared" si="2"/>
        <v>60-79</v>
      </c>
      <c r="BA9" s="230">
        <f>VALUE(IF(AZ9="---","",VLOOKUP(AZ9,List1678356789[],2,FALSE)))</f>
        <v>0.5</v>
      </c>
      <c r="BB9" s="230" t="str">
        <f t="shared" si="3"/>
        <v>On Target</v>
      </c>
      <c r="BC9" s="230" t="str">
        <f t="shared" si="4"/>
        <v>Actual Year 3</v>
      </c>
      <c r="BE9" s="1" t="s">
        <v>263</v>
      </c>
      <c r="BI9" s="230" t="s">
        <v>262</v>
      </c>
      <c r="BJ9" s="230">
        <f>IF(H9="---","",IF(H9="","",(VLOOKUP(H9,List1678356789[],2,FALSE))))</f>
        <v>0.5</v>
      </c>
      <c r="BK9" s="230">
        <f>IF(I9="---","",IF(I9="","",(VLOOKUP(I9,List1678356789[],2,FALSE))))</f>
        <v>0.5</v>
      </c>
      <c r="BL9" s="230">
        <f>IF(J9="---","",IF(J9="","",(VLOOKUP(J9,List1678356789[],2,FALSE))))</f>
        <v>0.5</v>
      </c>
      <c r="BM9" s="230">
        <f>IF(K9="---","",IF(K9="","",(VLOOKUP(K9,List1678356789[],2,FALSE))))</f>
        <v>0.5</v>
      </c>
      <c r="BN9" s="230" t="str">
        <f>IF(L9="---","",IF(L9="","",(VLOOKUP(L9,List1678356789[],2,FALSE))))</f>
        <v/>
      </c>
      <c r="BO9" s="230" t="str">
        <f>IF(M9="---","",IF(M9="","",(VLOOKUP(M9,List1678356789[],2,FALSE))))</f>
        <v/>
      </c>
      <c r="BP9" s="230" t="str">
        <f>IF(N9="---","",IF(N9="","",(VLOOKUP(N9,List1678356789[],2,FALSE))))</f>
        <v/>
      </c>
      <c r="BQ9" s="230" t="str">
        <f>IF(O9="---","",IF(O9="","",(VLOOKUP(O9,List1678356789[],2,FALSE))))</f>
        <v/>
      </c>
      <c r="BR9" s="230" t="str">
        <f>IF(P9="---","",IF(P9="","",(VLOOKUP(P9,List1678356789[],2,FALSE))))</f>
        <v/>
      </c>
      <c r="BS9" s="230" t="str">
        <f>IF(Q9="---","",IF(Q9="","",(VLOOKUP(Q9,List1678356789[],2,FALSE))))</f>
        <v/>
      </c>
      <c r="BT9" s="230" t="str">
        <f>IF(R9="---","",IF(R9="","",(VLOOKUP(R9,List1678356789[],2,FALSE))))</f>
        <v/>
      </c>
      <c r="BU9" s="252" t="s">
        <v>262</v>
      </c>
      <c r="BV9" s="230">
        <f>IF(Y9="---","",IF(Y9="","",VLOOKUP(Y9,List1678356789[],2,FALSE)))</f>
        <v>0.5</v>
      </c>
      <c r="BW9" s="230">
        <f>IF(Z9="---","",IF(Z9="","",VLOOKUP(Z9,List1678356789[],2,FALSE)))</f>
        <v>0.5</v>
      </c>
      <c r="BX9" s="230">
        <f>IF(AA9="---","",IF(AA9="","",VLOOKUP(AA9,List1678356789[],2,FALSE)))</f>
        <v>0.5</v>
      </c>
      <c r="BY9" s="230">
        <f>IF(AB9="---","",IF(AB9="","",VLOOKUP(AB9,List1678356789[],2,FALSE)))</f>
        <v>0.5</v>
      </c>
      <c r="BZ9" s="230">
        <f>IF(AC9="---","",IF(AC9="","",VLOOKUP(AC9,List1678356789[],2,FALSE)))</f>
        <v>1</v>
      </c>
      <c r="CA9" s="230" t="str">
        <f>IF(AD9="---","",IF(AD9="","",VLOOKUP(AD9,List1678356789[],2,FALSE)))</f>
        <v/>
      </c>
      <c r="CB9" s="230" t="str">
        <f>IF(AE9="---","",IF(AE9="","",VLOOKUP(AE9,List1678356789[],2,FALSE)))</f>
        <v/>
      </c>
      <c r="CC9" s="230" t="str">
        <f>IF(AF9="---","",IF(AF9="","",VLOOKUP(AF9,List1678356789[],2,FALSE)))</f>
        <v/>
      </c>
      <c r="CD9" s="230" t="str">
        <f>IF(AG9="---","",IF(AG9="","",VLOOKUP(AG9,List1678356789[],2,FALSE)))</f>
        <v/>
      </c>
      <c r="CE9" s="230" t="str">
        <f>IF(AH9="---","",IF(AH9="","",VLOOKUP(AH9,List1678356789[],2,FALSE)))</f>
        <v/>
      </c>
      <c r="CF9" s="252" t="s">
        <v>262</v>
      </c>
      <c r="CG9" s="230">
        <f t="shared" si="7"/>
        <v>0</v>
      </c>
      <c r="CH9" s="230">
        <f t="shared" si="5"/>
        <v>0</v>
      </c>
      <c r="CI9" s="230">
        <f t="shared" si="5"/>
        <v>0</v>
      </c>
      <c r="CJ9" s="230" t="str">
        <f t="shared" si="5"/>
        <v>NA</v>
      </c>
      <c r="CK9" s="230" t="str">
        <f t="shared" si="5"/>
        <v>NA</v>
      </c>
      <c r="CL9" s="230" t="str">
        <f t="shared" si="5"/>
        <v>NA</v>
      </c>
      <c r="CM9" s="230" t="str">
        <f t="shared" si="5"/>
        <v>NA</v>
      </c>
      <c r="CN9" s="230" t="str">
        <f t="shared" si="5"/>
        <v>NA</v>
      </c>
      <c r="CO9" s="230" t="str">
        <f t="shared" si="5"/>
        <v>NA</v>
      </c>
      <c r="CP9" s="230" t="str">
        <f t="shared" si="5"/>
        <v>NA</v>
      </c>
      <c r="CQ9" s="252" t="s">
        <v>262</v>
      </c>
      <c r="CR9" s="230" t="str">
        <f t="shared" si="8"/>
        <v>NA</v>
      </c>
      <c r="CS9" s="230" t="str">
        <f t="shared" si="6"/>
        <v>NA</v>
      </c>
      <c r="CT9" s="230" t="str">
        <f t="shared" si="6"/>
        <v>NA</v>
      </c>
      <c r="CU9" s="230" t="str">
        <f t="shared" si="6"/>
        <v>NA</v>
      </c>
      <c r="CV9" s="230" t="str">
        <f t="shared" si="6"/>
        <v>NA</v>
      </c>
      <c r="CW9" s="230" t="str">
        <f t="shared" si="6"/>
        <v>NA</v>
      </c>
      <c r="CX9" s="230" t="str">
        <f t="shared" si="6"/>
        <v>NA</v>
      </c>
      <c r="CY9" s="230" t="str">
        <f t="shared" si="6"/>
        <v>NA</v>
      </c>
      <c r="CZ9" s="230" t="str">
        <f t="shared" si="6"/>
        <v>NA</v>
      </c>
      <c r="DA9" s="230" t="str">
        <f t="shared" si="6"/>
        <v>NA</v>
      </c>
    </row>
    <row r="10" spans="2:105" ht="13.9" customHeight="1" thickBot="1">
      <c r="B10" s="386"/>
      <c r="C10" s="423"/>
      <c r="D10" s="424"/>
      <c r="E10" s="215" t="s">
        <v>264</v>
      </c>
      <c r="F10" s="216"/>
      <c r="G10" s="217"/>
      <c r="H10" s="25" t="s">
        <v>108</v>
      </c>
      <c r="I10" s="25" t="s">
        <v>108</v>
      </c>
      <c r="J10" s="25" t="s">
        <v>108</v>
      </c>
      <c r="K10" s="25" t="s">
        <v>108</v>
      </c>
      <c r="L10" s="25" t="s">
        <v>109</v>
      </c>
      <c r="M10" s="25" t="s">
        <v>109</v>
      </c>
      <c r="N10" s="25" t="s">
        <v>109</v>
      </c>
      <c r="O10" s="25" t="s">
        <v>109</v>
      </c>
      <c r="P10" s="25" t="s">
        <v>109</v>
      </c>
      <c r="Q10" s="25" t="s">
        <v>109</v>
      </c>
      <c r="R10" s="202" t="s">
        <v>109</v>
      </c>
      <c r="Y10" s="25" t="s">
        <v>108</v>
      </c>
      <c r="Z10" s="25" t="s">
        <v>108</v>
      </c>
      <c r="AA10" s="25" t="s">
        <v>108</v>
      </c>
      <c r="AB10" s="25" t="s">
        <v>108</v>
      </c>
      <c r="AC10" s="202" t="s">
        <v>110</v>
      </c>
      <c r="AD10" s="25" t="s">
        <v>109</v>
      </c>
      <c r="AE10" s="25" t="s">
        <v>109</v>
      </c>
      <c r="AF10" s="25" t="s">
        <v>109</v>
      </c>
      <c r="AG10" s="25" t="s">
        <v>109</v>
      </c>
      <c r="AH10" s="32" t="s">
        <v>109</v>
      </c>
      <c r="AK10" s="27" t="str">
        <f t="shared" si="0"/>
        <v>On Target</v>
      </c>
      <c r="AL10" s="27" t="str">
        <f t="shared" si="0"/>
        <v>On Target</v>
      </c>
      <c r="AM10" s="27" t="str">
        <f t="shared" si="0"/>
        <v>On Target</v>
      </c>
      <c r="AN10" s="27" t="str">
        <f t="shared" si="0"/>
        <v/>
      </c>
      <c r="AO10" s="27" t="str">
        <f t="shared" si="0"/>
        <v/>
      </c>
      <c r="AP10" s="27" t="str">
        <f t="shared" si="0"/>
        <v/>
      </c>
      <c r="AQ10" s="27" t="str">
        <f t="shared" si="0"/>
        <v/>
      </c>
      <c r="AR10" s="27" t="str">
        <f t="shared" si="0"/>
        <v/>
      </c>
      <c r="AS10" s="27" t="str">
        <f t="shared" si="0"/>
        <v/>
      </c>
      <c r="AT10" s="27" t="str">
        <f t="shared" si="0"/>
        <v/>
      </c>
      <c r="AV10" s="28"/>
      <c r="AW10" s="230" t="s">
        <v>265</v>
      </c>
      <c r="AX10" s="230" t="str">
        <f t="shared" si="1"/>
        <v>60-79</v>
      </c>
      <c r="AY10" s="230">
        <f>VALUE(IF(AX10="---","",VLOOKUP(AX10,List1678356789[],2,FALSE)))</f>
        <v>0.5</v>
      </c>
      <c r="AZ10" s="230" t="str">
        <f t="shared" si="2"/>
        <v>60-79</v>
      </c>
      <c r="BA10" s="230">
        <f>VALUE(IF(AZ10="---","",VLOOKUP(AZ10,List1678356789[],2,FALSE)))</f>
        <v>0.5</v>
      </c>
      <c r="BB10" s="230" t="str">
        <f t="shared" si="3"/>
        <v>On Target</v>
      </c>
      <c r="BC10" s="230" t="str">
        <f t="shared" si="4"/>
        <v>Actual Year 3</v>
      </c>
      <c r="BE10" s="31" t="s">
        <v>109</v>
      </c>
      <c r="BI10" s="230" t="s">
        <v>265</v>
      </c>
      <c r="BJ10" s="230">
        <f>IF(H10="---","",IF(H10="","",(VLOOKUP(H10,List1678356789[],2,FALSE))))</f>
        <v>0.5</v>
      </c>
      <c r="BK10" s="230">
        <f>IF(I10="---","",IF(I10="","",(VLOOKUP(I10,List1678356789[],2,FALSE))))</f>
        <v>0.5</v>
      </c>
      <c r="BL10" s="230">
        <f>IF(J10="---","",IF(J10="","",(VLOOKUP(J10,List1678356789[],2,FALSE))))</f>
        <v>0.5</v>
      </c>
      <c r="BM10" s="230">
        <f>IF(K10="---","",IF(K10="","",(VLOOKUP(K10,List1678356789[],2,FALSE))))</f>
        <v>0.5</v>
      </c>
      <c r="BN10" s="230" t="str">
        <f>IF(L10="---","",IF(L10="","",(VLOOKUP(L10,List1678356789[],2,FALSE))))</f>
        <v/>
      </c>
      <c r="BO10" s="230" t="str">
        <f>IF(M10="---","",IF(M10="","",(VLOOKUP(M10,List1678356789[],2,FALSE))))</f>
        <v/>
      </c>
      <c r="BP10" s="230" t="str">
        <f>IF(N10="---","",IF(N10="","",(VLOOKUP(N10,List1678356789[],2,FALSE))))</f>
        <v/>
      </c>
      <c r="BQ10" s="230" t="str">
        <f>IF(O10="---","",IF(O10="","",(VLOOKUP(O10,List1678356789[],2,FALSE))))</f>
        <v/>
      </c>
      <c r="BR10" s="230" t="str">
        <f>IF(P10="---","",IF(P10="","",(VLOOKUP(P10,List1678356789[],2,FALSE))))</f>
        <v/>
      </c>
      <c r="BS10" s="230" t="str">
        <f>IF(Q10="---","",IF(Q10="","",(VLOOKUP(Q10,List1678356789[],2,FALSE))))</f>
        <v/>
      </c>
      <c r="BT10" s="230" t="str">
        <f>IF(R10="---","",IF(R10="","",(VLOOKUP(R10,List1678356789[],2,FALSE))))</f>
        <v/>
      </c>
      <c r="BU10" s="252" t="s">
        <v>265</v>
      </c>
      <c r="BV10" s="230">
        <f>IF(Y10="---","",IF(Y10="","",VLOOKUP(Y10,List1678356789[],2,FALSE)))</f>
        <v>0.5</v>
      </c>
      <c r="BW10" s="230">
        <f>IF(Z10="---","",IF(Z10="","",VLOOKUP(Z10,List1678356789[],2,FALSE)))</f>
        <v>0.5</v>
      </c>
      <c r="BX10" s="230">
        <f>IF(AA10="---","",IF(AA10="","",VLOOKUP(AA10,List1678356789[],2,FALSE)))</f>
        <v>0.5</v>
      </c>
      <c r="BY10" s="230">
        <f>IF(AB10="---","",IF(AB10="","",VLOOKUP(AB10,List1678356789[],2,FALSE)))</f>
        <v>0.5</v>
      </c>
      <c r="BZ10" s="230">
        <f>IF(AC10="---","",IF(AC10="","",VLOOKUP(AC10,List1678356789[],2,FALSE)))</f>
        <v>1</v>
      </c>
      <c r="CA10" s="230" t="str">
        <f>IF(AD10="---","",IF(AD10="","",VLOOKUP(AD10,List1678356789[],2,FALSE)))</f>
        <v/>
      </c>
      <c r="CB10" s="230" t="str">
        <f>IF(AE10="---","",IF(AE10="","",VLOOKUP(AE10,List1678356789[],2,FALSE)))</f>
        <v/>
      </c>
      <c r="CC10" s="230" t="str">
        <f>IF(AF10="---","",IF(AF10="","",VLOOKUP(AF10,List1678356789[],2,FALSE)))</f>
        <v/>
      </c>
      <c r="CD10" s="230" t="str">
        <f>IF(AG10="---","",IF(AG10="","",VLOOKUP(AG10,List1678356789[],2,FALSE)))</f>
        <v/>
      </c>
      <c r="CE10" s="230" t="str">
        <f>IF(AH10="---","",IF(AH10="","",VLOOKUP(AH10,List1678356789[],2,FALSE)))</f>
        <v/>
      </c>
      <c r="CF10" s="252" t="s">
        <v>265</v>
      </c>
      <c r="CG10" s="230">
        <f t="shared" si="7"/>
        <v>0</v>
      </c>
      <c r="CH10" s="230">
        <f t="shared" si="5"/>
        <v>0</v>
      </c>
      <c r="CI10" s="230">
        <f t="shared" si="5"/>
        <v>0</v>
      </c>
      <c r="CJ10" s="230" t="str">
        <f t="shared" si="5"/>
        <v>NA</v>
      </c>
      <c r="CK10" s="230" t="str">
        <f t="shared" si="5"/>
        <v>NA</v>
      </c>
      <c r="CL10" s="230" t="str">
        <f t="shared" si="5"/>
        <v>NA</v>
      </c>
      <c r="CM10" s="230" t="str">
        <f t="shared" si="5"/>
        <v>NA</v>
      </c>
      <c r="CN10" s="230" t="str">
        <f t="shared" si="5"/>
        <v>NA</v>
      </c>
      <c r="CO10" s="230" t="str">
        <f t="shared" si="5"/>
        <v>NA</v>
      </c>
      <c r="CP10" s="230" t="str">
        <f t="shared" si="5"/>
        <v>NA</v>
      </c>
      <c r="CQ10" s="252" t="s">
        <v>265</v>
      </c>
      <c r="CR10" s="230" t="str">
        <f t="shared" si="8"/>
        <v>NA</v>
      </c>
      <c r="CS10" s="230" t="str">
        <f t="shared" si="6"/>
        <v>NA</v>
      </c>
      <c r="CT10" s="230" t="str">
        <f t="shared" si="6"/>
        <v>NA</v>
      </c>
      <c r="CU10" s="230" t="str">
        <f t="shared" si="6"/>
        <v>NA</v>
      </c>
      <c r="CV10" s="230" t="str">
        <f t="shared" si="6"/>
        <v>NA</v>
      </c>
      <c r="CW10" s="230" t="str">
        <f t="shared" si="6"/>
        <v>NA</v>
      </c>
      <c r="CX10" s="230" t="str">
        <f t="shared" si="6"/>
        <v>NA</v>
      </c>
      <c r="CY10" s="230" t="str">
        <f t="shared" si="6"/>
        <v>NA</v>
      </c>
      <c r="CZ10" s="230" t="str">
        <f t="shared" si="6"/>
        <v>NA</v>
      </c>
      <c r="DA10" s="230" t="str">
        <f t="shared" si="6"/>
        <v>NA</v>
      </c>
    </row>
    <row r="11" spans="2:105" ht="13.9" customHeight="1" thickBot="1">
      <c r="B11" s="387"/>
      <c r="C11" s="421"/>
      <c r="D11" s="422"/>
      <c r="E11" s="215" t="s">
        <v>266</v>
      </c>
      <c r="F11" s="216"/>
      <c r="G11" s="217"/>
      <c r="H11" s="25" t="s">
        <v>108</v>
      </c>
      <c r="I11" s="25" t="s">
        <v>108</v>
      </c>
      <c r="J11" s="25" t="s">
        <v>108</v>
      </c>
      <c r="K11" s="25" t="s">
        <v>108</v>
      </c>
      <c r="L11" s="25" t="s">
        <v>109</v>
      </c>
      <c r="M11" s="25" t="s">
        <v>109</v>
      </c>
      <c r="N11" s="25" t="s">
        <v>109</v>
      </c>
      <c r="O11" s="25" t="s">
        <v>109</v>
      </c>
      <c r="P11" s="25" t="s">
        <v>109</v>
      </c>
      <c r="Q11" s="25" t="s">
        <v>109</v>
      </c>
      <c r="R11" s="202" t="s">
        <v>109</v>
      </c>
      <c r="Y11" s="25" t="s">
        <v>108</v>
      </c>
      <c r="Z11" s="25" t="s">
        <v>108</v>
      </c>
      <c r="AA11" s="25" t="s">
        <v>108</v>
      </c>
      <c r="AB11" s="25" t="s">
        <v>108</v>
      </c>
      <c r="AC11" s="202" t="s">
        <v>110</v>
      </c>
      <c r="AD11" s="25" t="s">
        <v>109</v>
      </c>
      <c r="AE11" s="25" t="s">
        <v>109</v>
      </c>
      <c r="AF11" s="25" t="s">
        <v>109</v>
      </c>
      <c r="AG11" s="25" t="s">
        <v>109</v>
      </c>
      <c r="AH11" s="32" t="s">
        <v>109</v>
      </c>
      <c r="AK11" s="27" t="str">
        <f t="shared" si="0"/>
        <v>On Target</v>
      </c>
      <c r="AL11" s="27" t="str">
        <f t="shared" si="0"/>
        <v>On Target</v>
      </c>
      <c r="AM11" s="27" t="str">
        <f t="shared" si="0"/>
        <v>On Target</v>
      </c>
      <c r="AN11" s="27" t="str">
        <f t="shared" si="0"/>
        <v/>
      </c>
      <c r="AO11" s="27" t="str">
        <f t="shared" si="0"/>
        <v/>
      </c>
      <c r="AP11" s="27" t="str">
        <f t="shared" si="0"/>
        <v/>
      </c>
      <c r="AQ11" s="27" t="str">
        <f t="shared" si="0"/>
        <v/>
      </c>
      <c r="AR11" s="27" t="str">
        <f t="shared" si="0"/>
        <v/>
      </c>
      <c r="AS11" s="27" t="str">
        <f t="shared" si="0"/>
        <v/>
      </c>
      <c r="AT11" s="27" t="str">
        <f t="shared" si="0"/>
        <v/>
      </c>
      <c r="AV11" s="28"/>
      <c r="AW11" s="230" t="s">
        <v>267</v>
      </c>
      <c r="AX11" s="230" t="str">
        <f t="shared" si="1"/>
        <v>60-79</v>
      </c>
      <c r="AY11" s="230">
        <f>VALUE(IF(AX11="---","",VLOOKUP(AX11,List1678356789[],2,FALSE)))</f>
        <v>0.5</v>
      </c>
      <c r="AZ11" s="230" t="str">
        <f t="shared" si="2"/>
        <v>60-79</v>
      </c>
      <c r="BA11" s="230">
        <f>VALUE(IF(AZ11="---","",VLOOKUP(AZ11,List1678356789[],2,FALSE)))</f>
        <v>0.5</v>
      </c>
      <c r="BB11" s="230" t="str">
        <f t="shared" si="3"/>
        <v>On Target</v>
      </c>
      <c r="BC11" s="230" t="str">
        <f t="shared" si="4"/>
        <v>Actual Year 3</v>
      </c>
      <c r="BE11" s="1" t="s">
        <v>268</v>
      </c>
      <c r="BI11" s="230" t="s">
        <v>267</v>
      </c>
      <c r="BJ11" s="230">
        <f>IF(H11="---","",IF(H11="","",(VLOOKUP(H11,List1678356789[],2,FALSE))))</f>
        <v>0.5</v>
      </c>
      <c r="BK11" s="230">
        <f>IF(I11="---","",IF(I11="","",(VLOOKUP(I11,List1678356789[],2,FALSE))))</f>
        <v>0.5</v>
      </c>
      <c r="BL11" s="230">
        <f>IF(J11="---","",IF(J11="","",(VLOOKUP(J11,List1678356789[],2,FALSE))))</f>
        <v>0.5</v>
      </c>
      <c r="BM11" s="230">
        <f>IF(K11="---","",IF(K11="","",(VLOOKUP(K11,List1678356789[],2,FALSE))))</f>
        <v>0.5</v>
      </c>
      <c r="BN11" s="230" t="str">
        <f>IF(L11="---","",IF(L11="","",(VLOOKUP(L11,List1678356789[],2,FALSE))))</f>
        <v/>
      </c>
      <c r="BO11" s="230" t="str">
        <f>IF(M11="---","",IF(M11="","",(VLOOKUP(M11,List1678356789[],2,FALSE))))</f>
        <v/>
      </c>
      <c r="BP11" s="230" t="str">
        <f>IF(N11="---","",IF(N11="","",(VLOOKUP(N11,List1678356789[],2,FALSE))))</f>
        <v/>
      </c>
      <c r="BQ11" s="230" t="str">
        <f>IF(O11="---","",IF(O11="","",(VLOOKUP(O11,List1678356789[],2,FALSE))))</f>
        <v/>
      </c>
      <c r="BR11" s="230" t="str">
        <f>IF(P11="---","",IF(P11="","",(VLOOKUP(P11,List1678356789[],2,FALSE))))</f>
        <v/>
      </c>
      <c r="BS11" s="230" t="str">
        <f>IF(Q11="---","",IF(Q11="","",(VLOOKUP(Q11,List1678356789[],2,FALSE))))</f>
        <v/>
      </c>
      <c r="BT11" s="230" t="str">
        <f>IF(R11="---","",IF(R11="","",(VLOOKUP(R11,List1678356789[],2,FALSE))))</f>
        <v/>
      </c>
      <c r="BU11" s="252" t="s">
        <v>267</v>
      </c>
      <c r="BV11" s="230">
        <f>IF(Y11="---","",IF(Y11="","",VLOOKUP(Y11,List1678356789[],2,FALSE)))</f>
        <v>0.5</v>
      </c>
      <c r="BW11" s="230">
        <f>IF(Z11="---","",IF(Z11="","",VLOOKUP(Z11,List1678356789[],2,FALSE)))</f>
        <v>0.5</v>
      </c>
      <c r="BX11" s="230">
        <f>IF(AA11="---","",IF(AA11="","",VLOOKUP(AA11,List1678356789[],2,FALSE)))</f>
        <v>0.5</v>
      </c>
      <c r="BY11" s="230">
        <f>IF(AB11="---","",IF(AB11="","",VLOOKUP(AB11,List1678356789[],2,FALSE)))</f>
        <v>0.5</v>
      </c>
      <c r="BZ11" s="230">
        <f>IF(AC11="---","",IF(AC11="","",VLOOKUP(AC11,List1678356789[],2,FALSE)))</f>
        <v>1</v>
      </c>
      <c r="CA11" s="230" t="str">
        <f>IF(AD11="---","",IF(AD11="","",VLOOKUP(AD11,List1678356789[],2,FALSE)))</f>
        <v/>
      </c>
      <c r="CB11" s="230" t="str">
        <f>IF(AE11="---","",IF(AE11="","",VLOOKUP(AE11,List1678356789[],2,FALSE)))</f>
        <v/>
      </c>
      <c r="CC11" s="230" t="str">
        <f>IF(AF11="---","",IF(AF11="","",VLOOKUP(AF11,List1678356789[],2,FALSE)))</f>
        <v/>
      </c>
      <c r="CD11" s="230" t="str">
        <f>IF(AG11="---","",IF(AG11="","",VLOOKUP(AG11,List1678356789[],2,FALSE)))</f>
        <v/>
      </c>
      <c r="CE11" s="230" t="str">
        <f>IF(AH11="---","",IF(AH11="","",VLOOKUP(AH11,List1678356789[],2,FALSE)))</f>
        <v/>
      </c>
      <c r="CF11" s="252" t="s">
        <v>267</v>
      </c>
      <c r="CG11" s="230">
        <f t="shared" si="7"/>
        <v>0</v>
      </c>
      <c r="CH11" s="230">
        <f t="shared" si="5"/>
        <v>0</v>
      </c>
      <c r="CI11" s="230">
        <f t="shared" si="5"/>
        <v>0</v>
      </c>
      <c r="CJ11" s="230" t="str">
        <f t="shared" si="5"/>
        <v>NA</v>
      </c>
      <c r="CK11" s="230" t="str">
        <f t="shared" si="5"/>
        <v>NA</v>
      </c>
      <c r="CL11" s="230" t="str">
        <f t="shared" si="5"/>
        <v>NA</v>
      </c>
      <c r="CM11" s="230" t="str">
        <f t="shared" si="5"/>
        <v>NA</v>
      </c>
      <c r="CN11" s="230" t="str">
        <f t="shared" si="5"/>
        <v>NA</v>
      </c>
      <c r="CO11" s="230" t="str">
        <f t="shared" si="5"/>
        <v>NA</v>
      </c>
      <c r="CP11" s="230" t="str">
        <f t="shared" si="5"/>
        <v>NA</v>
      </c>
      <c r="CQ11" s="252" t="s">
        <v>267</v>
      </c>
      <c r="CR11" s="230" t="str">
        <f t="shared" si="8"/>
        <v>NA</v>
      </c>
      <c r="CS11" s="230" t="str">
        <f t="shared" si="6"/>
        <v>NA</v>
      </c>
      <c r="CT11" s="230" t="str">
        <f t="shared" si="6"/>
        <v>NA</v>
      </c>
      <c r="CU11" s="230" t="str">
        <f t="shared" si="6"/>
        <v>NA</v>
      </c>
      <c r="CV11" s="230" t="str">
        <f t="shared" si="6"/>
        <v>NA</v>
      </c>
      <c r="CW11" s="230" t="str">
        <f t="shared" si="6"/>
        <v>NA</v>
      </c>
      <c r="CX11" s="230" t="str">
        <f t="shared" si="6"/>
        <v>NA</v>
      </c>
      <c r="CY11" s="230" t="str">
        <f t="shared" si="6"/>
        <v>NA</v>
      </c>
      <c r="CZ11" s="230" t="str">
        <f t="shared" si="6"/>
        <v>NA</v>
      </c>
      <c r="DA11" s="230" t="str">
        <f t="shared" si="6"/>
        <v>NA</v>
      </c>
    </row>
    <row r="12" spans="2:105" ht="13.9" customHeight="1" thickBot="1">
      <c r="B12" s="386">
        <v>2</v>
      </c>
      <c r="C12" s="413" t="s">
        <v>124</v>
      </c>
      <c r="D12" s="414"/>
      <c r="E12" s="215" t="s">
        <v>125</v>
      </c>
      <c r="F12" s="218"/>
      <c r="G12" s="219"/>
      <c r="H12" s="25" t="s">
        <v>108</v>
      </c>
      <c r="I12" s="25" t="s">
        <v>108</v>
      </c>
      <c r="J12" s="25" t="s">
        <v>110</v>
      </c>
      <c r="K12" s="25" t="s">
        <v>110</v>
      </c>
      <c r="L12" s="25" t="s">
        <v>109</v>
      </c>
      <c r="M12" s="25" t="s">
        <v>109</v>
      </c>
      <c r="N12" s="25" t="s">
        <v>109</v>
      </c>
      <c r="O12" s="25" t="s">
        <v>109</v>
      </c>
      <c r="P12" s="25" t="s">
        <v>109</v>
      </c>
      <c r="Q12" s="25" t="s">
        <v>109</v>
      </c>
      <c r="R12" s="202" t="s">
        <v>109</v>
      </c>
      <c r="Y12" s="25" t="s">
        <v>108</v>
      </c>
      <c r="Z12" s="25" t="s">
        <v>110</v>
      </c>
      <c r="AA12" s="25" t="s">
        <v>110</v>
      </c>
      <c r="AB12" s="25" t="s">
        <v>110</v>
      </c>
      <c r="AC12" s="202" t="s">
        <v>110</v>
      </c>
      <c r="AD12" s="25" t="s">
        <v>109</v>
      </c>
      <c r="AE12" s="25" t="s">
        <v>109</v>
      </c>
      <c r="AF12" s="25" t="s">
        <v>109</v>
      </c>
      <c r="AG12" s="25" t="s">
        <v>109</v>
      </c>
      <c r="AH12" s="32" t="s">
        <v>109</v>
      </c>
      <c r="AK12" s="27" t="str">
        <f t="shared" si="0"/>
        <v>On Target</v>
      </c>
      <c r="AL12" s="27" t="str">
        <f t="shared" si="0"/>
        <v>On Target</v>
      </c>
      <c r="AM12" s="27" t="str">
        <f t="shared" si="0"/>
        <v>On Target</v>
      </c>
      <c r="AN12" s="27" t="str">
        <f t="shared" si="0"/>
        <v/>
      </c>
      <c r="AO12" s="27" t="str">
        <f t="shared" si="0"/>
        <v/>
      </c>
      <c r="AP12" s="27" t="str">
        <f t="shared" si="0"/>
        <v/>
      </c>
      <c r="AQ12" s="27" t="str">
        <f t="shared" si="0"/>
        <v/>
      </c>
      <c r="AR12" s="27" t="str">
        <f t="shared" si="0"/>
        <v/>
      </c>
      <c r="AS12" s="27" t="str">
        <f t="shared" si="0"/>
        <v/>
      </c>
      <c r="AT12" s="27" t="str">
        <f t="shared" si="0"/>
        <v/>
      </c>
      <c r="AV12" s="28"/>
      <c r="AW12" s="231" t="s">
        <v>269</v>
      </c>
      <c r="AX12" s="231" t="str">
        <f t="shared" si="1"/>
        <v>≥80</v>
      </c>
      <c r="AY12" s="231">
        <f>VALUE(IF(AX12="---","",VLOOKUP(AX12,List1678356789[],2,FALSE)))</f>
        <v>1</v>
      </c>
      <c r="AZ12" s="231" t="str">
        <f t="shared" si="2"/>
        <v>≥80</v>
      </c>
      <c r="BA12" s="231">
        <f>VALUE(IF(AZ12="---","",VLOOKUP(AZ12,List1678356789[],2,FALSE)))</f>
        <v>1</v>
      </c>
      <c r="BB12" s="231" t="str">
        <f t="shared" si="3"/>
        <v>On Target</v>
      </c>
      <c r="BC12" s="231" t="str">
        <f t="shared" si="4"/>
        <v>Actual Year 3</v>
      </c>
      <c r="BE12" s="1" t="s">
        <v>270</v>
      </c>
      <c r="BI12" s="231" t="s">
        <v>269</v>
      </c>
      <c r="BJ12" s="231">
        <f>IF(H12="---","",IF(H12="","",(VLOOKUP(H12,List1678356789[],2,FALSE))))</f>
        <v>0.5</v>
      </c>
      <c r="BK12" s="231">
        <f>IF(I12="---","",IF(I12="","",(VLOOKUP(I12,List1678356789[],2,FALSE))))</f>
        <v>0.5</v>
      </c>
      <c r="BL12" s="231">
        <f>IF(J12="---","",IF(J12="","",(VLOOKUP(J12,List1678356789[],2,FALSE))))</f>
        <v>1</v>
      </c>
      <c r="BM12" s="231">
        <f>IF(K12="---","",IF(K12="","",(VLOOKUP(K12,List1678356789[],2,FALSE))))</f>
        <v>1</v>
      </c>
      <c r="BN12" s="231" t="str">
        <f>IF(L12="---","",IF(L12="","",(VLOOKUP(L12,List1678356789[],2,FALSE))))</f>
        <v/>
      </c>
      <c r="BO12" s="231" t="str">
        <f>IF(M12="---","",IF(M12="","",(VLOOKUP(M12,List1678356789[],2,FALSE))))</f>
        <v/>
      </c>
      <c r="BP12" s="231" t="str">
        <f>IF(N12="---","",IF(N12="","",(VLOOKUP(N12,List1678356789[],2,FALSE))))</f>
        <v/>
      </c>
      <c r="BQ12" s="231" t="str">
        <f>IF(O12="---","",IF(O12="","",(VLOOKUP(O12,List1678356789[],2,FALSE))))</f>
        <v/>
      </c>
      <c r="BR12" s="231" t="str">
        <f>IF(P12="---","",IF(P12="","",(VLOOKUP(P12,List1678356789[],2,FALSE))))</f>
        <v/>
      </c>
      <c r="BS12" s="231" t="str">
        <f>IF(Q12="---","",IF(Q12="","",(VLOOKUP(Q12,List1678356789[],2,FALSE))))</f>
        <v/>
      </c>
      <c r="BT12" s="231" t="str">
        <f>IF(R12="---","",IF(R12="","",(VLOOKUP(R12,List1678356789[],2,FALSE))))</f>
        <v/>
      </c>
      <c r="BU12" s="252" t="s">
        <v>269</v>
      </c>
      <c r="BV12" s="231">
        <f>IF(Y12="---","",IF(Y12="","",VLOOKUP(Y12,List1678356789[],2,FALSE)))</f>
        <v>0.5</v>
      </c>
      <c r="BW12" s="231">
        <f>IF(Z12="---","",IF(Z12="","",VLOOKUP(Z12,List1678356789[],2,FALSE)))</f>
        <v>1</v>
      </c>
      <c r="BX12" s="231">
        <f>IF(AA12="---","",IF(AA12="","",VLOOKUP(AA12,List1678356789[],2,FALSE)))</f>
        <v>1</v>
      </c>
      <c r="BY12" s="231">
        <f>IF(AB12="---","",IF(AB12="","",VLOOKUP(AB12,List1678356789[],2,FALSE)))</f>
        <v>1</v>
      </c>
      <c r="BZ12" s="231">
        <f>IF(AC12="---","",IF(AC12="","",VLOOKUP(AC12,List1678356789[],2,FALSE)))</f>
        <v>1</v>
      </c>
      <c r="CA12" s="231" t="str">
        <f>IF(AD12="---","",IF(AD12="","",VLOOKUP(AD12,List1678356789[],2,FALSE)))</f>
        <v/>
      </c>
      <c r="CB12" s="231" t="str">
        <f>IF(AE12="---","",IF(AE12="","",VLOOKUP(AE12,List1678356789[],2,FALSE)))</f>
        <v/>
      </c>
      <c r="CC12" s="231" t="str">
        <f>IF(AF12="---","",IF(AF12="","",VLOOKUP(AF12,List1678356789[],2,FALSE)))</f>
        <v/>
      </c>
      <c r="CD12" s="231" t="str">
        <f>IF(AG12="---","",IF(AG12="","",VLOOKUP(AG12,List1678356789[],2,FALSE)))</f>
        <v/>
      </c>
      <c r="CE12" s="231" t="str">
        <f>IF(AH12="---","",IF(AH12="","",VLOOKUP(AH12,List1678356789[],2,FALSE)))</f>
        <v/>
      </c>
      <c r="CF12" s="252" t="s">
        <v>269</v>
      </c>
      <c r="CG12" s="231">
        <f t="shared" si="7"/>
        <v>0</v>
      </c>
      <c r="CH12" s="231">
        <f t="shared" si="5"/>
        <v>1</v>
      </c>
      <c r="CI12" s="231">
        <f t="shared" si="5"/>
        <v>0</v>
      </c>
      <c r="CJ12" s="231" t="str">
        <f t="shared" si="5"/>
        <v>NA</v>
      </c>
      <c r="CK12" s="231" t="str">
        <f t="shared" si="5"/>
        <v>NA</v>
      </c>
      <c r="CL12" s="231" t="str">
        <f t="shared" si="5"/>
        <v>NA</v>
      </c>
      <c r="CM12" s="231" t="str">
        <f t="shared" si="5"/>
        <v>NA</v>
      </c>
      <c r="CN12" s="231" t="str">
        <f t="shared" si="5"/>
        <v>NA</v>
      </c>
      <c r="CO12" s="231" t="str">
        <f t="shared" si="5"/>
        <v>NA</v>
      </c>
      <c r="CP12" s="231" t="str">
        <f t="shared" si="5"/>
        <v>NA</v>
      </c>
      <c r="CQ12" s="252" t="s">
        <v>269</v>
      </c>
      <c r="CR12" s="231" t="str">
        <f t="shared" si="8"/>
        <v>NA</v>
      </c>
      <c r="CS12" s="231" t="str">
        <f t="shared" si="6"/>
        <v>Achieved</v>
      </c>
      <c r="CT12" s="231" t="str">
        <f t="shared" si="6"/>
        <v>NA</v>
      </c>
      <c r="CU12" s="231" t="str">
        <f t="shared" si="6"/>
        <v>NA</v>
      </c>
      <c r="CV12" s="231" t="str">
        <f t="shared" si="6"/>
        <v>NA</v>
      </c>
      <c r="CW12" s="231" t="str">
        <f t="shared" si="6"/>
        <v>NA</v>
      </c>
      <c r="CX12" s="231" t="str">
        <f t="shared" si="6"/>
        <v>NA</v>
      </c>
      <c r="CY12" s="231" t="str">
        <f t="shared" si="6"/>
        <v>NA</v>
      </c>
      <c r="CZ12" s="231" t="str">
        <f t="shared" si="6"/>
        <v>NA</v>
      </c>
      <c r="DA12" s="231" t="str">
        <f t="shared" si="6"/>
        <v>NA</v>
      </c>
    </row>
    <row r="13" spans="2:105" ht="13.9" customHeight="1" thickBot="1">
      <c r="B13" s="386"/>
      <c r="C13" s="415"/>
      <c r="D13" s="416"/>
      <c r="E13" s="215" t="s">
        <v>127</v>
      </c>
      <c r="F13" s="218"/>
      <c r="G13" s="219"/>
      <c r="H13" s="25" t="s">
        <v>108</v>
      </c>
      <c r="I13" s="25" t="s">
        <v>108</v>
      </c>
      <c r="J13" s="25" t="s">
        <v>110</v>
      </c>
      <c r="K13" s="25" t="s">
        <v>110</v>
      </c>
      <c r="L13" s="25" t="s">
        <v>109</v>
      </c>
      <c r="M13" s="25" t="s">
        <v>109</v>
      </c>
      <c r="N13" s="25" t="s">
        <v>109</v>
      </c>
      <c r="O13" s="25" t="s">
        <v>109</v>
      </c>
      <c r="P13" s="25" t="s">
        <v>109</v>
      </c>
      <c r="Q13" s="25" t="s">
        <v>109</v>
      </c>
      <c r="R13" s="202" t="s">
        <v>109</v>
      </c>
      <c r="Y13" s="25" t="s">
        <v>108</v>
      </c>
      <c r="Z13" s="25" t="s">
        <v>110</v>
      </c>
      <c r="AA13" s="25" t="s">
        <v>110</v>
      </c>
      <c r="AB13" s="25" t="s">
        <v>110</v>
      </c>
      <c r="AC13" s="202" t="s">
        <v>110</v>
      </c>
      <c r="AD13" s="25" t="s">
        <v>109</v>
      </c>
      <c r="AE13" s="25" t="s">
        <v>109</v>
      </c>
      <c r="AF13" s="25" t="s">
        <v>109</v>
      </c>
      <c r="AG13" s="25" t="s">
        <v>109</v>
      </c>
      <c r="AH13" s="32" t="s">
        <v>109</v>
      </c>
      <c r="AK13" s="27" t="str">
        <f t="shared" si="0"/>
        <v>On Target</v>
      </c>
      <c r="AL13" s="27" t="str">
        <f t="shared" si="0"/>
        <v>On Target</v>
      </c>
      <c r="AM13" s="27" t="str">
        <f t="shared" si="0"/>
        <v>On Target</v>
      </c>
      <c r="AN13" s="27" t="str">
        <f t="shared" si="0"/>
        <v/>
      </c>
      <c r="AO13" s="27" t="str">
        <f t="shared" si="0"/>
        <v/>
      </c>
      <c r="AP13" s="27" t="str">
        <f t="shared" si="0"/>
        <v/>
      </c>
      <c r="AQ13" s="27" t="str">
        <f t="shared" si="0"/>
        <v/>
      </c>
      <c r="AR13" s="27" t="str">
        <f t="shared" si="0"/>
        <v/>
      </c>
      <c r="AS13" s="27" t="str">
        <f t="shared" si="0"/>
        <v/>
      </c>
      <c r="AT13" s="27" t="str">
        <f t="shared" si="0"/>
        <v/>
      </c>
      <c r="AV13" s="28"/>
      <c r="AW13" s="231" t="s">
        <v>271</v>
      </c>
      <c r="AX13" s="231" t="str">
        <f t="shared" si="1"/>
        <v>≥80</v>
      </c>
      <c r="AY13" s="231">
        <f>VALUE(IF(AX13="---","",VLOOKUP(AX13,List1678356789[],2,FALSE)))</f>
        <v>1</v>
      </c>
      <c r="AZ13" s="231" t="str">
        <f t="shared" si="2"/>
        <v>≥80</v>
      </c>
      <c r="BA13" s="231">
        <f>VALUE(IF(AZ13="---","",VLOOKUP(AZ13,List1678356789[],2,FALSE)))</f>
        <v>1</v>
      </c>
      <c r="BB13" s="231" t="str">
        <f t="shared" si="3"/>
        <v>On Target</v>
      </c>
      <c r="BC13" s="231" t="str">
        <f t="shared" si="4"/>
        <v>Actual Year 3</v>
      </c>
      <c r="BI13" s="231" t="s">
        <v>271</v>
      </c>
      <c r="BJ13" s="231">
        <f>IF(H13="---","",IF(H13="","",(VLOOKUP(H13,List1678356789[],2,FALSE))))</f>
        <v>0.5</v>
      </c>
      <c r="BK13" s="231">
        <f>IF(I13="---","",IF(I13="","",(VLOOKUP(I13,List1678356789[],2,FALSE))))</f>
        <v>0.5</v>
      </c>
      <c r="BL13" s="231">
        <f>IF(J13="---","",IF(J13="","",(VLOOKUP(J13,List1678356789[],2,FALSE))))</f>
        <v>1</v>
      </c>
      <c r="BM13" s="231">
        <f>IF(K13="---","",IF(K13="","",(VLOOKUP(K13,List1678356789[],2,FALSE))))</f>
        <v>1</v>
      </c>
      <c r="BN13" s="231" t="str">
        <f>IF(L13="---","",IF(L13="","",(VLOOKUP(L13,List1678356789[],2,FALSE))))</f>
        <v/>
      </c>
      <c r="BO13" s="231" t="str">
        <f>IF(M13="---","",IF(M13="","",(VLOOKUP(M13,List1678356789[],2,FALSE))))</f>
        <v/>
      </c>
      <c r="BP13" s="231" t="str">
        <f>IF(N13="---","",IF(N13="","",(VLOOKUP(N13,List1678356789[],2,FALSE))))</f>
        <v/>
      </c>
      <c r="BQ13" s="231" t="str">
        <f>IF(O13="---","",IF(O13="","",(VLOOKUP(O13,List1678356789[],2,FALSE))))</f>
        <v/>
      </c>
      <c r="BR13" s="231" t="str">
        <f>IF(P13="---","",IF(P13="","",(VLOOKUP(P13,List1678356789[],2,FALSE))))</f>
        <v/>
      </c>
      <c r="BS13" s="231" t="str">
        <f>IF(Q13="---","",IF(Q13="","",(VLOOKUP(Q13,List1678356789[],2,FALSE))))</f>
        <v/>
      </c>
      <c r="BT13" s="231" t="str">
        <f>IF(R13="---","",IF(R13="","",(VLOOKUP(R13,List1678356789[],2,FALSE))))</f>
        <v/>
      </c>
      <c r="BU13" s="252" t="s">
        <v>271</v>
      </c>
      <c r="BV13" s="231">
        <f>IF(Y13="---","",IF(Y13="","",VLOOKUP(Y13,List1678356789[],2,FALSE)))</f>
        <v>0.5</v>
      </c>
      <c r="BW13" s="231">
        <f>IF(Z13="---","",IF(Z13="","",VLOOKUP(Z13,List1678356789[],2,FALSE)))</f>
        <v>1</v>
      </c>
      <c r="BX13" s="231">
        <f>IF(AA13="---","",IF(AA13="","",VLOOKUP(AA13,List1678356789[],2,FALSE)))</f>
        <v>1</v>
      </c>
      <c r="BY13" s="231">
        <f>IF(AB13="---","",IF(AB13="","",VLOOKUP(AB13,List1678356789[],2,FALSE)))</f>
        <v>1</v>
      </c>
      <c r="BZ13" s="231">
        <f>IF(AC13="---","",IF(AC13="","",VLOOKUP(AC13,List1678356789[],2,FALSE)))</f>
        <v>1</v>
      </c>
      <c r="CA13" s="231" t="str">
        <f>IF(AD13="---","",IF(AD13="","",VLOOKUP(AD13,List1678356789[],2,FALSE)))</f>
        <v/>
      </c>
      <c r="CB13" s="231" t="str">
        <f>IF(AE13="---","",IF(AE13="","",VLOOKUP(AE13,List1678356789[],2,FALSE)))</f>
        <v/>
      </c>
      <c r="CC13" s="231" t="str">
        <f>IF(AF13="---","",IF(AF13="","",VLOOKUP(AF13,List1678356789[],2,FALSE)))</f>
        <v/>
      </c>
      <c r="CD13" s="231" t="str">
        <f>IF(AG13="---","",IF(AG13="","",VLOOKUP(AG13,List1678356789[],2,FALSE)))</f>
        <v/>
      </c>
      <c r="CE13" s="231" t="str">
        <f>IF(AH13="---","",IF(AH13="","",VLOOKUP(AH13,List1678356789[],2,FALSE)))</f>
        <v/>
      </c>
      <c r="CF13" s="252" t="s">
        <v>271</v>
      </c>
      <c r="CG13" s="231">
        <f t="shared" si="7"/>
        <v>0</v>
      </c>
      <c r="CH13" s="231">
        <f t="shared" si="5"/>
        <v>1</v>
      </c>
      <c r="CI13" s="231">
        <f t="shared" si="5"/>
        <v>0</v>
      </c>
      <c r="CJ13" s="231" t="str">
        <f t="shared" si="5"/>
        <v>NA</v>
      </c>
      <c r="CK13" s="231" t="str">
        <f t="shared" si="5"/>
        <v>NA</v>
      </c>
      <c r="CL13" s="231" t="str">
        <f t="shared" si="5"/>
        <v>NA</v>
      </c>
      <c r="CM13" s="231" t="str">
        <f t="shared" si="5"/>
        <v>NA</v>
      </c>
      <c r="CN13" s="231" t="str">
        <f t="shared" si="5"/>
        <v>NA</v>
      </c>
      <c r="CO13" s="231" t="str">
        <f t="shared" si="5"/>
        <v>NA</v>
      </c>
      <c r="CP13" s="231" t="str">
        <f t="shared" si="5"/>
        <v>NA</v>
      </c>
      <c r="CQ13" s="252" t="s">
        <v>271</v>
      </c>
      <c r="CR13" s="231" t="str">
        <f t="shared" si="8"/>
        <v>NA</v>
      </c>
      <c r="CS13" s="231" t="str">
        <f t="shared" si="6"/>
        <v>Achieved</v>
      </c>
      <c r="CT13" s="231" t="str">
        <f t="shared" si="6"/>
        <v>NA</v>
      </c>
      <c r="CU13" s="231" t="str">
        <f t="shared" si="6"/>
        <v>NA</v>
      </c>
      <c r="CV13" s="231" t="str">
        <f t="shared" si="6"/>
        <v>NA</v>
      </c>
      <c r="CW13" s="231" t="str">
        <f t="shared" si="6"/>
        <v>NA</v>
      </c>
      <c r="CX13" s="231" t="str">
        <f t="shared" si="6"/>
        <v>NA</v>
      </c>
      <c r="CY13" s="231" t="str">
        <f t="shared" si="6"/>
        <v>NA</v>
      </c>
      <c r="CZ13" s="231" t="str">
        <f t="shared" si="6"/>
        <v>NA</v>
      </c>
      <c r="DA13" s="231" t="str">
        <f t="shared" si="6"/>
        <v>NA</v>
      </c>
    </row>
    <row r="14" spans="2:105" ht="13.9" customHeight="1" thickBot="1">
      <c r="B14" s="386"/>
      <c r="C14" s="417"/>
      <c r="D14" s="418"/>
      <c r="E14" s="215" t="s">
        <v>129</v>
      </c>
      <c r="F14" s="218"/>
      <c r="G14" s="219"/>
      <c r="H14" s="25" t="s">
        <v>108</v>
      </c>
      <c r="I14" s="25" t="s">
        <v>108</v>
      </c>
      <c r="J14" s="25" t="s">
        <v>110</v>
      </c>
      <c r="K14" s="25" t="s">
        <v>110</v>
      </c>
      <c r="L14" s="25" t="s">
        <v>109</v>
      </c>
      <c r="M14" s="25" t="s">
        <v>109</v>
      </c>
      <c r="N14" s="25" t="s">
        <v>109</v>
      </c>
      <c r="O14" s="25" t="s">
        <v>109</v>
      </c>
      <c r="P14" s="25" t="s">
        <v>109</v>
      </c>
      <c r="Q14" s="25" t="s">
        <v>109</v>
      </c>
      <c r="R14" s="202" t="s">
        <v>109</v>
      </c>
      <c r="Y14" s="25" t="s">
        <v>108</v>
      </c>
      <c r="Z14" s="25" t="s">
        <v>110</v>
      </c>
      <c r="AA14" s="25" t="s">
        <v>110</v>
      </c>
      <c r="AB14" s="25" t="s">
        <v>110</v>
      </c>
      <c r="AC14" s="202" t="s">
        <v>110</v>
      </c>
      <c r="AD14" s="25" t="s">
        <v>109</v>
      </c>
      <c r="AE14" s="25" t="s">
        <v>109</v>
      </c>
      <c r="AF14" s="25" t="s">
        <v>109</v>
      </c>
      <c r="AG14" s="25" t="s">
        <v>109</v>
      </c>
      <c r="AH14" s="32" t="s">
        <v>109</v>
      </c>
      <c r="AK14" s="27" t="str">
        <f t="shared" si="0"/>
        <v>On Target</v>
      </c>
      <c r="AL14" s="27" t="str">
        <f t="shared" si="0"/>
        <v>On Target</v>
      </c>
      <c r="AM14" s="27" t="str">
        <f t="shared" si="0"/>
        <v>On Target</v>
      </c>
      <c r="AN14" s="27" t="str">
        <f t="shared" si="0"/>
        <v/>
      </c>
      <c r="AO14" s="27" t="str">
        <f t="shared" si="0"/>
        <v/>
      </c>
      <c r="AP14" s="27" t="str">
        <f t="shared" si="0"/>
        <v/>
      </c>
      <c r="AQ14" s="27" t="str">
        <f t="shared" si="0"/>
        <v/>
      </c>
      <c r="AR14" s="27" t="str">
        <f t="shared" si="0"/>
        <v/>
      </c>
      <c r="AS14" s="27" t="str">
        <f t="shared" si="0"/>
        <v/>
      </c>
      <c r="AT14" s="27" t="str">
        <f t="shared" si="0"/>
        <v/>
      </c>
      <c r="AV14" s="28"/>
      <c r="AW14" s="231" t="s">
        <v>272</v>
      </c>
      <c r="AX14" s="231" t="str">
        <f t="shared" si="1"/>
        <v>≥80</v>
      </c>
      <c r="AY14" s="231">
        <f>VALUE(IF(AX14="---","",VLOOKUP(AX14,List1678356789[],2,FALSE)))</f>
        <v>1</v>
      </c>
      <c r="AZ14" s="231" t="str">
        <f t="shared" si="2"/>
        <v>≥80</v>
      </c>
      <c r="BA14" s="231">
        <f>VALUE(IF(AZ14="---","",VLOOKUP(AZ14,List1678356789[],2,FALSE)))</f>
        <v>1</v>
      </c>
      <c r="BB14" s="231" t="str">
        <f t="shared" si="3"/>
        <v>On Target</v>
      </c>
      <c r="BC14" s="231" t="str">
        <f t="shared" si="4"/>
        <v>Actual Year 3</v>
      </c>
      <c r="BI14" s="231" t="s">
        <v>272</v>
      </c>
      <c r="BJ14" s="231">
        <f>IF(H14="---","",IF(H14="","",(VLOOKUP(H14,List1678356789[],2,FALSE))))</f>
        <v>0.5</v>
      </c>
      <c r="BK14" s="231">
        <f>IF(I14="---","",IF(I14="","",(VLOOKUP(I14,List1678356789[],2,FALSE))))</f>
        <v>0.5</v>
      </c>
      <c r="BL14" s="231">
        <f>IF(J14="---","",IF(J14="","",(VLOOKUP(J14,List1678356789[],2,FALSE))))</f>
        <v>1</v>
      </c>
      <c r="BM14" s="231">
        <f>IF(K14="---","",IF(K14="","",(VLOOKUP(K14,List1678356789[],2,FALSE))))</f>
        <v>1</v>
      </c>
      <c r="BN14" s="231" t="str">
        <f>IF(L14="---","",IF(L14="","",(VLOOKUP(L14,List1678356789[],2,FALSE))))</f>
        <v/>
      </c>
      <c r="BO14" s="231" t="str">
        <f>IF(M14="---","",IF(M14="","",(VLOOKUP(M14,List1678356789[],2,FALSE))))</f>
        <v/>
      </c>
      <c r="BP14" s="231" t="str">
        <f>IF(N14="---","",IF(N14="","",(VLOOKUP(N14,List1678356789[],2,FALSE))))</f>
        <v/>
      </c>
      <c r="BQ14" s="231" t="str">
        <f>IF(O14="---","",IF(O14="","",(VLOOKUP(O14,List1678356789[],2,FALSE))))</f>
        <v/>
      </c>
      <c r="BR14" s="231" t="str">
        <f>IF(P14="---","",IF(P14="","",(VLOOKUP(P14,List1678356789[],2,FALSE))))</f>
        <v/>
      </c>
      <c r="BS14" s="231" t="str">
        <f>IF(Q14="---","",IF(Q14="","",(VLOOKUP(Q14,List1678356789[],2,FALSE))))</f>
        <v/>
      </c>
      <c r="BT14" s="231" t="str">
        <f>IF(R14="---","",IF(R14="","",(VLOOKUP(R14,List1678356789[],2,FALSE))))</f>
        <v/>
      </c>
      <c r="BU14" s="252" t="s">
        <v>272</v>
      </c>
      <c r="BV14" s="231">
        <f>IF(Y14="---","",IF(Y14="","",VLOOKUP(Y14,List1678356789[],2,FALSE)))</f>
        <v>0.5</v>
      </c>
      <c r="BW14" s="231">
        <f>IF(Z14="---","",IF(Z14="","",VLOOKUP(Z14,List1678356789[],2,FALSE)))</f>
        <v>1</v>
      </c>
      <c r="BX14" s="231">
        <f>IF(AA14="---","",IF(AA14="","",VLOOKUP(AA14,List1678356789[],2,FALSE)))</f>
        <v>1</v>
      </c>
      <c r="BY14" s="231">
        <f>IF(AB14="---","",IF(AB14="","",VLOOKUP(AB14,List1678356789[],2,FALSE)))</f>
        <v>1</v>
      </c>
      <c r="BZ14" s="231">
        <f>IF(AC14="---","",IF(AC14="","",VLOOKUP(AC14,List1678356789[],2,FALSE)))</f>
        <v>1</v>
      </c>
      <c r="CA14" s="231" t="str">
        <f>IF(AD14="---","",IF(AD14="","",VLOOKUP(AD14,List1678356789[],2,FALSE)))</f>
        <v/>
      </c>
      <c r="CB14" s="231" t="str">
        <f>IF(AE14="---","",IF(AE14="","",VLOOKUP(AE14,List1678356789[],2,FALSE)))</f>
        <v/>
      </c>
      <c r="CC14" s="231" t="str">
        <f>IF(AF14="---","",IF(AF14="","",VLOOKUP(AF14,List1678356789[],2,FALSE)))</f>
        <v/>
      </c>
      <c r="CD14" s="231" t="str">
        <f>IF(AG14="---","",IF(AG14="","",VLOOKUP(AG14,List1678356789[],2,FALSE)))</f>
        <v/>
      </c>
      <c r="CE14" s="231" t="str">
        <f>IF(AH14="---","",IF(AH14="","",VLOOKUP(AH14,List1678356789[],2,FALSE)))</f>
        <v/>
      </c>
      <c r="CF14" s="252" t="s">
        <v>272</v>
      </c>
      <c r="CG14" s="231">
        <f t="shared" si="7"/>
        <v>0</v>
      </c>
      <c r="CH14" s="231">
        <f t="shared" si="5"/>
        <v>1</v>
      </c>
      <c r="CI14" s="231">
        <f t="shared" si="5"/>
        <v>0</v>
      </c>
      <c r="CJ14" s="231" t="str">
        <f t="shared" si="5"/>
        <v>NA</v>
      </c>
      <c r="CK14" s="231" t="str">
        <f t="shared" si="5"/>
        <v>NA</v>
      </c>
      <c r="CL14" s="231" t="str">
        <f t="shared" si="5"/>
        <v>NA</v>
      </c>
      <c r="CM14" s="231" t="str">
        <f t="shared" si="5"/>
        <v>NA</v>
      </c>
      <c r="CN14" s="231" t="str">
        <f t="shared" si="5"/>
        <v>NA</v>
      </c>
      <c r="CO14" s="231" t="str">
        <f t="shared" si="5"/>
        <v>NA</v>
      </c>
      <c r="CP14" s="231" t="str">
        <f t="shared" si="5"/>
        <v>NA</v>
      </c>
      <c r="CQ14" s="252" t="s">
        <v>272</v>
      </c>
      <c r="CR14" s="231" t="str">
        <f t="shared" si="8"/>
        <v>NA</v>
      </c>
      <c r="CS14" s="231" t="str">
        <f t="shared" si="6"/>
        <v>Achieved</v>
      </c>
      <c r="CT14" s="231" t="str">
        <f t="shared" si="6"/>
        <v>NA</v>
      </c>
      <c r="CU14" s="231" t="str">
        <f t="shared" si="6"/>
        <v>NA</v>
      </c>
      <c r="CV14" s="231" t="str">
        <f t="shared" si="6"/>
        <v>NA</v>
      </c>
      <c r="CW14" s="231" t="str">
        <f t="shared" si="6"/>
        <v>NA</v>
      </c>
      <c r="CX14" s="231" t="str">
        <f t="shared" si="6"/>
        <v>NA</v>
      </c>
      <c r="CY14" s="231" t="str">
        <f t="shared" si="6"/>
        <v>NA</v>
      </c>
      <c r="CZ14" s="231" t="str">
        <f t="shared" si="6"/>
        <v>NA</v>
      </c>
      <c r="DA14" s="231" t="str">
        <f t="shared" si="6"/>
        <v>NA</v>
      </c>
    </row>
    <row r="15" spans="2:105" ht="13.9" customHeight="1" thickBot="1">
      <c r="B15" s="386"/>
      <c r="C15" s="398" t="s">
        <v>131</v>
      </c>
      <c r="D15" s="399"/>
      <c r="E15" s="218" t="s">
        <v>132</v>
      </c>
      <c r="F15" s="218"/>
      <c r="G15" s="219"/>
      <c r="H15" s="25" t="s">
        <v>116</v>
      </c>
      <c r="I15" s="25" t="s">
        <v>116</v>
      </c>
      <c r="J15" s="25" t="s">
        <v>108</v>
      </c>
      <c r="K15" s="25" t="s">
        <v>108</v>
      </c>
      <c r="L15" s="25" t="s">
        <v>109</v>
      </c>
      <c r="M15" s="25" t="s">
        <v>109</v>
      </c>
      <c r="N15" s="25" t="s">
        <v>109</v>
      </c>
      <c r="O15" s="25" t="s">
        <v>109</v>
      </c>
      <c r="P15" s="25" t="s">
        <v>109</v>
      </c>
      <c r="Q15" s="25" t="s">
        <v>109</v>
      </c>
      <c r="R15" s="202" t="s">
        <v>109</v>
      </c>
      <c r="Y15" s="25" t="s">
        <v>116</v>
      </c>
      <c r="Z15" s="25" t="s">
        <v>108</v>
      </c>
      <c r="AA15" s="25" t="s">
        <v>108</v>
      </c>
      <c r="AB15" s="25" t="s">
        <v>108</v>
      </c>
      <c r="AC15" s="202" t="s">
        <v>110</v>
      </c>
      <c r="AD15" s="25" t="s">
        <v>109</v>
      </c>
      <c r="AE15" s="25" t="s">
        <v>109</v>
      </c>
      <c r="AF15" s="25" t="s">
        <v>109</v>
      </c>
      <c r="AG15" s="25" t="s">
        <v>109</v>
      </c>
      <c r="AH15" s="32" t="s">
        <v>109</v>
      </c>
      <c r="AK15" s="27" t="str">
        <f t="shared" si="0"/>
        <v>On Target</v>
      </c>
      <c r="AL15" s="27" t="str">
        <f t="shared" si="0"/>
        <v>On Target</v>
      </c>
      <c r="AM15" s="27" t="str">
        <f t="shared" si="0"/>
        <v>On Target</v>
      </c>
      <c r="AN15" s="27" t="str">
        <f t="shared" si="0"/>
        <v/>
      </c>
      <c r="AO15" s="27" t="str">
        <f t="shared" si="0"/>
        <v/>
      </c>
      <c r="AP15" s="27" t="str">
        <f t="shared" si="0"/>
        <v/>
      </c>
      <c r="AQ15" s="27" t="str">
        <f t="shared" si="0"/>
        <v/>
      </c>
      <c r="AR15" s="27" t="str">
        <f t="shared" si="0"/>
        <v/>
      </c>
      <c r="AS15" s="27" t="str">
        <f t="shared" si="0"/>
        <v/>
      </c>
      <c r="AT15" s="27" t="str">
        <f t="shared" si="0"/>
        <v/>
      </c>
      <c r="AV15" s="28"/>
      <c r="AW15" s="231" t="s">
        <v>126</v>
      </c>
      <c r="AX15" s="231" t="str">
        <f t="shared" si="1"/>
        <v>60-79</v>
      </c>
      <c r="AY15" s="231">
        <f>VALUE(IF(AX15="---","",VLOOKUP(AX15,List1678356789[],2,FALSE)))</f>
        <v>0.5</v>
      </c>
      <c r="AZ15" s="231" t="str">
        <f t="shared" si="2"/>
        <v>60-79</v>
      </c>
      <c r="BA15" s="231">
        <f>VALUE(IF(AZ15="---","",VLOOKUP(AZ15,List1678356789[],2,FALSE)))</f>
        <v>0.5</v>
      </c>
      <c r="BB15" s="231" t="str">
        <f t="shared" si="3"/>
        <v>On Target</v>
      </c>
      <c r="BC15" s="231" t="str">
        <f t="shared" si="4"/>
        <v>Actual Year 3</v>
      </c>
      <c r="BI15" s="231" t="s">
        <v>126</v>
      </c>
      <c r="BJ15" s="231">
        <f>IF(H15="---","",IF(H15="","",(VLOOKUP(H15,List1678356789[],2,FALSE))))</f>
        <v>0</v>
      </c>
      <c r="BK15" s="231">
        <f>IF(I15="---","",IF(I15="","",(VLOOKUP(I15,List1678356789[],2,FALSE))))</f>
        <v>0</v>
      </c>
      <c r="BL15" s="231">
        <f>IF(J15="---","",IF(J15="","",(VLOOKUP(J15,List1678356789[],2,FALSE))))</f>
        <v>0.5</v>
      </c>
      <c r="BM15" s="231">
        <f>IF(K15="---","",IF(K15="","",(VLOOKUP(K15,List1678356789[],2,FALSE))))</f>
        <v>0.5</v>
      </c>
      <c r="BN15" s="231" t="str">
        <f>IF(L15="---","",IF(L15="","",(VLOOKUP(L15,List1678356789[],2,FALSE))))</f>
        <v/>
      </c>
      <c r="BO15" s="231" t="str">
        <f>IF(M15="---","",IF(M15="","",(VLOOKUP(M15,List1678356789[],2,FALSE))))</f>
        <v/>
      </c>
      <c r="BP15" s="231" t="str">
        <f>IF(N15="---","",IF(N15="","",(VLOOKUP(N15,List1678356789[],2,FALSE))))</f>
        <v/>
      </c>
      <c r="BQ15" s="231" t="str">
        <f>IF(O15="---","",IF(O15="","",(VLOOKUP(O15,List1678356789[],2,FALSE))))</f>
        <v/>
      </c>
      <c r="BR15" s="231" t="str">
        <f>IF(P15="---","",IF(P15="","",(VLOOKUP(P15,List1678356789[],2,FALSE))))</f>
        <v/>
      </c>
      <c r="BS15" s="231" t="str">
        <f>IF(Q15="---","",IF(Q15="","",(VLOOKUP(Q15,List1678356789[],2,FALSE))))</f>
        <v/>
      </c>
      <c r="BT15" s="231" t="str">
        <f>IF(R15="---","",IF(R15="","",(VLOOKUP(R15,List1678356789[],2,FALSE))))</f>
        <v/>
      </c>
      <c r="BU15" s="252" t="s">
        <v>126</v>
      </c>
      <c r="BV15" s="231">
        <f>IF(Y15="---","",IF(Y15="","",VLOOKUP(Y15,List1678356789[],2,FALSE)))</f>
        <v>0</v>
      </c>
      <c r="BW15" s="231">
        <f>IF(Z15="---","",IF(Z15="","",VLOOKUP(Z15,List1678356789[],2,FALSE)))</f>
        <v>0.5</v>
      </c>
      <c r="BX15" s="231">
        <f>IF(AA15="---","",IF(AA15="","",VLOOKUP(AA15,List1678356789[],2,FALSE)))</f>
        <v>0.5</v>
      </c>
      <c r="BY15" s="231">
        <f>IF(AB15="---","",IF(AB15="","",VLOOKUP(AB15,List1678356789[],2,FALSE)))</f>
        <v>0.5</v>
      </c>
      <c r="BZ15" s="231">
        <f>IF(AC15="---","",IF(AC15="","",VLOOKUP(AC15,List1678356789[],2,FALSE)))</f>
        <v>1</v>
      </c>
      <c r="CA15" s="231" t="str">
        <f>IF(AD15="---","",IF(AD15="","",VLOOKUP(AD15,List1678356789[],2,FALSE)))</f>
        <v/>
      </c>
      <c r="CB15" s="231" t="str">
        <f>IF(AE15="---","",IF(AE15="","",VLOOKUP(AE15,List1678356789[],2,FALSE)))</f>
        <v/>
      </c>
      <c r="CC15" s="231" t="str">
        <f>IF(AF15="---","",IF(AF15="","",VLOOKUP(AF15,List1678356789[],2,FALSE)))</f>
        <v/>
      </c>
      <c r="CD15" s="231" t="str">
        <f>IF(AG15="---","",IF(AG15="","",VLOOKUP(AG15,List1678356789[],2,FALSE)))</f>
        <v/>
      </c>
      <c r="CE15" s="231" t="str">
        <f>IF(AH15="---","",IF(AH15="","",VLOOKUP(AH15,List1678356789[],2,FALSE)))</f>
        <v/>
      </c>
      <c r="CF15" s="252" t="s">
        <v>126</v>
      </c>
      <c r="CG15" s="231">
        <f t="shared" si="7"/>
        <v>0</v>
      </c>
      <c r="CH15" s="231">
        <f t="shared" si="5"/>
        <v>1</v>
      </c>
      <c r="CI15" s="231">
        <f t="shared" si="5"/>
        <v>0</v>
      </c>
      <c r="CJ15" s="231" t="str">
        <f t="shared" si="5"/>
        <v>NA</v>
      </c>
      <c r="CK15" s="231" t="str">
        <f t="shared" si="5"/>
        <v>NA</v>
      </c>
      <c r="CL15" s="231" t="str">
        <f t="shared" si="5"/>
        <v>NA</v>
      </c>
      <c r="CM15" s="231" t="str">
        <f t="shared" si="5"/>
        <v>NA</v>
      </c>
      <c r="CN15" s="231" t="str">
        <f t="shared" si="5"/>
        <v>NA</v>
      </c>
      <c r="CO15" s="231" t="str">
        <f t="shared" si="5"/>
        <v>NA</v>
      </c>
      <c r="CP15" s="231" t="str">
        <f t="shared" si="5"/>
        <v>NA</v>
      </c>
      <c r="CQ15" s="252" t="s">
        <v>126</v>
      </c>
      <c r="CR15" s="231" t="str">
        <f t="shared" si="8"/>
        <v>NA</v>
      </c>
      <c r="CS15" s="231" t="str">
        <f t="shared" si="6"/>
        <v>Achieved</v>
      </c>
      <c r="CT15" s="231" t="str">
        <f t="shared" si="6"/>
        <v>NA</v>
      </c>
      <c r="CU15" s="231" t="str">
        <f t="shared" si="6"/>
        <v>NA</v>
      </c>
      <c r="CV15" s="231" t="str">
        <f t="shared" si="6"/>
        <v>NA</v>
      </c>
      <c r="CW15" s="231" t="str">
        <f t="shared" si="6"/>
        <v>NA</v>
      </c>
      <c r="CX15" s="231" t="str">
        <f t="shared" si="6"/>
        <v>NA</v>
      </c>
      <c r="CY15" s="231" t="str">
        <f t="shared" si="6"/>
        <v>NA</v>
      </c>
      <c r="CZ15" s="231" t="str">
        <f t="shared" si="6"/>
        <v>NA</v>
      </c>
      <c r="DA15" s="231" t="str">
        <f t="shared" si="6"/>
        <v>NA</v>
      </c>
    </row>
    <row r="16" spans="2:105" ht="13.9" customHeight="1" thickBot="1">
      <c r="B16" s="386"/>
      <c r="C16" s="400"/>
      <c r="D16" s="401"/>
      <c r="E16" s="218" t="s">
        <v>134</v>
      </c>
      <c r="F16" s="218"/>
      <c r="G16" s="219"/>
      <c r="H16" s="25" t="s">
        <v>108</v>
      </c>
      <c r="I16" s="25" t="s">
        <v>108</v>
      </c>
      <c r="J16" s="25" t="s">
        <v>110</v>
      </c>
      <c r="K16" s="25" t="s">
        <v>110</v>
      </c>
      <c r="L16" s="25" t="s">
        <v>109</v>
      </c>
      <c r="M16" s="25" t="s">
        <v>109</v>
      </c>
      <c r="N16" s="25" t="s">
        <v>109</v>
      </c>
      <c r="O16" s="25" t="s">
        <v>109</v>
      </c>
      <c r="P16" s="25" t="s">
        <v>109</v>
      </c>
      <c r="Q16" s="25" t="s">
        <v>109</v>
      </c>
      <c r="R16" s="202" t="s">
        <v>109</v>
      </c>
      <c r="Y16" s="25" t="s">
        <v>108</v>
      </c>
      <c r="Z16" s="25" t="s">
        <v>108</v>
      </c>
      <c r="AA16" s="25" t="s">
        <v>110</v>
      </c>
      <c r="AB16" s="25" t="s">
        <v>110</v>
      </c>
      <c r="AC16" s="202" t="s">
        <v>110</v>
      </c>
      <c r="AD16" s="25" t="s">
        <v>109</v>
      </c>
      <c r="AE16" s="25" t="s">
        <v>109</v>
      </c>
      <c r="AF16" s="25" t="s">
        <v>109</v>
      </c>
      <c r="AG16" s="25" t="s">
        <v>109</v>
      </c>
      <c r="AH16" s="32" t="s">
        <v>109</v>
      </c>
      <c r="AK16" s="27" t="str">
        <f t="shared" si="0"/>
        <v>On Target</v>
      </c>
      <c r="AL16" s="27" t="str">
        <f t="shared" si="0"/>
        <v>On Target</v>
      </c>
      <c r="AM16" s="27" t="str">
        <f t="shared" si="0"/>
        <v>On Target</v>
      </c>
      <c r="AN16" s="27" t="str">
        <f t="shared" si="0"/>
        <v/>
      </c>
      <c r="AO16" s="27" t="str">
        <f t="shared" si="0"/>
        <v/>
      </c>
      <c r="AP16" s="27" t="str">
        <f t="shared" si="0"/>
        <v/>
      </c>
      <c r="AQ16" s="27" t="str">
        <f t="shared" si="0"/>
        <v/>
      </c>
      <c r="AR16" s="27" t="str">
        <f t="shared" si="0"/>
        <v/>
      </c>
      <c r="AS16" s="27" t="str">
        <f t="shared" si="0"/>
        <v/>
      </c>
      <c r="AT16" s="27" t="str">
        <f t="shared" si="0"/>
        <v/>
      </c>
      <c r="AV16" s="28"/>
      <c r="AW16" s="231" t="s">
        <v>128</v>
      </c>
      <c r="AX16" s="231" t="str">
        <f t="shared" si="1"/>
        <v>≥80</v>
      </c>
      <c r="AY16" s="231">
        <f>VALUE(IF(AX16="---","",VLOOKUP(AX16,List1678356789[],2,FALSE)))</f>
        <v>1</v>
      </c>
      <c r="AZ16" s="231" t="str">
        <f t="shared" si="2"/>
        <v>≥80</v>
      </c>
      <c r="BA16" s="231">
        <f>VALUE(IF(AZ16="---","",VLOOKUP(AZ16,List1678356789[],2,FALSE)))</f>
        <v>1</v>
      </c>
      <c r="BB16" s="231" t="str">
        <f t="shared" si="3"/>
        <v>On Target</v>
      </c>
      <c r="BC16" s="231" t="str">
        <f t="shared" si="4"/>
        <v>Actual Year 3</v>
      </c>
      <c r="BI16" s="231" t="s">
        <v>128</v>
      </c>
      <c r="BJ16" s="231">
        <f>IF(H16="---","",IF(H16="","",(VLOOKUP(H16,List1678356789[],2,FALSE))))</f>
        <v>0.5</v>
      </c>
      <c r="BK16" s="231">
        <f>IF(I16="---","",IF(I16="","",(VLOOKUP(I16,List1678356789[],2,FALSE))))</f>
        <v>0.5</v>
      </c>
      <c r="BL16" s="231">
        <f>IF(J16="---","",IF(J16="","",(VLOOKUP(J16,List1678356789[],2,FALSE))))</f>
        <v>1</v>
      </c>
      <c r="BM16" s="231">
        <f>IF(K16="---","",IF(K16="","",(VLOOKUP(K16,List1678356789[],2,FALSE))))</f>
        <v>1</v>
      </c>
      <c r="BN16" s="231" t="str">
        <f>IF(L16="---","",IF(L16="","",(VLOOKUP(L16,List1678356789[],2,FALSE))))</f>
        <v/>
      </c>
      <c r="BO16" s="231" t="str">
        <f>IF(M16="---","",IF(M16="","",(VLOOKUP(M16,List1678356789[],2,FALSE))))</f>
        <v/>
      </c>
      <c r="BP16" s="231" t="str">
        <f>IF(N16="---","",IF(N16="","",(VLOOKUP(N16,List1678356789[],2,FALSE))))</f>
        <v/>
      </c>
      <c r="BQ16" s="231" t="str">
        <f>IF(O16="---","",IF(O16="","",(VLOOKUP(O16,List1678356789[],2,FALSE))))</f>
        <v/>
      </c>
      <c r="BR16" s="231" t="str">
        <f>IF(P16="---","",IF(P16="","",(VLOOKUP(P16,List1678356789[],2,FALSE))))</f>
        <v/>
      </c>
      <c r="BS16" s="231" t="str">
        <f>IF(Q16="---","",IF(Q16="","",(VLOOKUP(Q16,List1678356789[],2,FALSE))))</f>
        <v/>
      </c>
      <c r="BT16" s="231" t="str">
        <f>IF(R16="---","",IF(R16="","",(VLOOKUP(R16,List1678356789[],2,FALSE))))</f>
        <v/>
      </c>
      <c r="BU16" s="252" t="s">
        <v>128</v>
      </c>
      <c r="BV16" s="231">
        <f>IF(Y16="---","",IF(Y16="","",VLOOKUP(Y16,List1678356789[],2,FALSE)))</f>
        <v>0.5</v>
      </c>
      <c r="BW16" s="231">
        <f>IF(Z16="---","",IF(Z16="","",VLOOKUP(Z16,List1678356789[],2,FALSE)))</f>
        <v>0.5</v>
      </c>
      <c r="BX16" s="231">
        <f>IF(AA16="---","",IF(AA16="","",VLOOKUP(AA16,List1678356789[],2,FALSE)))</f>
        <v>1</v>
      </c>
      <c r="BY16" s="231">
        <f>IF(AB16="---","",IF(AB16="","",VLOOKUP(AB16,List1678356789[],2,FALSE)))</f>
        <v>1</v>
      </c>
      <c r="BZ16" s="231">
        <f>IF(AC16="---","",IF(AC16="","",VLOOKUP(AC16,List1678356789[],2,FALSE)))</f>
        <v>1</v>
      </c>
      <c r="CA16" s="231" t="str">
        <f>IF(AD16="---","",IF(AD16="","",VLOOKUP(AD16,List1678356789[],2,FALSE)))</f>
        <v/>
      </c>
      <c r="CB16" s="231" t="str">
        <f>IF(AE16="---","",IF(AE16="","",VLOOKUP(AE16,List1678356789[],2,FALSE)))</f>
        <v/>
      </c>
      <c r="CC16" s="231" t="str">
        <f>IF(AF16="---","",IF(AF16="","",VLOOKUP(AF16,List1678356789[],2,FALSE)))</f>
        <v/>
      </c>
      <c r="CD16" s="231" t="str">
        <f>IF(AG16="---","",IF(AG16="","",VLOOKUP(AG16,List1678356789[],2,FALSE)))</f>
        <v/>
      </c>
      <c r="CE16" s="231" t="str">
        <f>IF(AH16="---","",IF(AH16="","",VLOOKUP(AH16,List1678356789[],2,FALSE)))</f>
        <v/>
      </c>
      <c r="CF16" s="252" t="s">
        <v>128</v>
      </c>
      <c r="CG16" s="231">
        <f t="shared" si="7"/>
        <v>0</v>
      </c>
      <c r="CH16" s="231">
        <f t="shared" si="5"/>
        <v>0</v>
      </c>
      <c r="CI16" s="231">
        <f t="shared" si="5"/>
        <v>1</v>
      </c>
      <c r="CJ16" s="231" t="str">
        <f t="shared" si="5"/>
        <v>NA</v>
      </c>
      <c r="CK16" s="231" t="str">
        <f t="shared" si="5"/>
        <v>NA</v>
      </c>
      <c r="CL16" s="231" t="str">
        <f t="shared" si="5"/>
        <v>NA</v>
      </c>
      <c r="CM16" s="231" t="str">
        <f t="shared" si="5"/>
        <v>NA</v>
      </c>
      <c r="CN16" s="231" t="str">
        <f t="shared" si="5"/>
        <v>NA</v>
      </c>
      <c r="CO16" s="231" t="str">
        <f t="shared" si="5"/>
        <v>NA</v>
      </c>
      <c r="CP16" s="231" t="str">
        <f t="shared" si="5"/>
        <v>NA</v>
      </c>
      <c r="CQ16" s="252" t="s">
        <v>128</v>
      </c>
      <c r="CR16" s="231" t="str">
        <f t="shared" si="8"/>
        <v>NA</v>
      </c>
      <c r="CS16" s="231" t="str">
        <f t="shared" si="6"/>
        <v>NA</v>
      </c>
      <c r="CT16" s="231" t="str">
        <f t="shared" si="6"/>
        <v>Achieved</v>
      </c>
      <c r="CU16" s="231" t="str">
        <f t="shared" si="6"/>
        <v>NA</v>
      </c>
      <c r="CV16" s="231" t="str">
        <f t="shared" si="6"/>
        <v>NA</v>
      </c>
      <c r="CW16" s="231" t="str">
        <f t="shared" si="6"/>
        <v>NA</v>
      </c>
      <c r="CX16" s="231" t="str">
        <f t="shared" si="6"/>
        <v>NA</v>
      </c>
      <c r="CY16" s="231" t="str">
        <f t="shared" si="6"/>
        <v>NA</v>
      </c>
      <c r="CZ16" s="231" t="str">
        <f t="shared" si="6"/>
        <v>NA</v>
      </c>
      <c r="DA16" s="231" t="str">
        <f t="shared" si="6"/>
        <v>NA</v>
      </c>
    </row>
    <row r="17" spans="2:105" s="8" customFormat="1" ht="13.9" customHeight="1" thickBot="1">
      <c r="B17" s="386"/>
      <c r="C17" s="402"/>
      <c r="D17" s="403"/>
      <c r="E17" s="218" t="s">
        <v>136</v>
      </c>
      <c r="F17" s="218"/>
      <c r="G17" s="219"/>
      <c r="H17" s="25" t="s">
        <v>108</v>
      </c>
      <c r="I17" s="25" t="s">
        <v>108</v>
      </c>
      <c r="J17" s="25" t="s">
        <v>110</v>
      </c>
      <c r="K17" s="25" t="s">
        <v>110</v>
      </c>
      <c r="L17" s="25" t="s">
        <v>109</v>
      </c>
      <c r="M17" s="25" t="s">
        <v>109</v>
      </c>
      <c r="N17" s="25" t="s">
        <v>109</v>
      </c>
      <c r="O17" s="25" t="s">
        <v>109</v>
      </c>
      <c r="P17" s="25" t="s">
        <v>109</v>
      </c>
      <c r="Q17" s="25" t="s">
        <v>109</v>
      </c>
      <c r="R17" s="202" t="s">
        <v>109</v>
      </c>
      <c r="S17" s="1"/>
      <c r="T17" s="1"/>
      <c r="U17" s="1"/>
      <c r="V17" s="1"/>
      <c r="W17" s="1"/>
      <c r="X17" s="1"/>
      <c r="Y17" s="25" t="s">
        <v>108</v>
      </c>
      <c r="Z17" s="25" t="s">
        <v>108</v>
      </c>
      <c r="AA17" s="25" t="s">
        <v>110</v>
      </c>
      <c r="AB17" s="25" t="s">
        <v>110</v>
      </c>
      <c r="AC17" s="202" t="s">
        <v>110</v>
      </c>
      <c r="AD17" s="25" t="s">
        <v>109</v>
      </c>
      <c r="AE17" s="25" t="s">
        <v>109</v>
      </c>
      <c r="AF17" s="25" t="s">
        <v>109</v>
      </c>
      <c r="AG17" s="25" t="s">
        <v>109</v>
      </c>
      <c r="AH17" s="32" t="s">
        <v>109</v>
      </c>
      <c r="AK17" s="27" t="str">
        <f t="shared" si="0"/>
        <v>On Target</v>
      </c>
      <c r="AL17" s="27" t="str">
        <f t="shared" si="0"/>
        <v>On Target</v>
      </c>
      <c r="AM17" s="27" t="str">
        <f t="shared" si="0"/>
        <v>On Target</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31" t="s">
        <v>130</v>
      </c>
      <c r="AX17" s="231" t="str">
        <f t="shared" si="1"/>
        <v>≥80</v>
      </c>
      <c r="AY17" s="231">
        <f>VALUE(IF(AX17="---","",VLOOKUP(AX17,List1678356789[],2,FALSE)))</f>
        <v>1</v>
      </c>
      <c r="AZ17" s="231" t="str">
        <f t="shared" si="2"/>
        <v>≥80</v>
      </c>
      <c r="BA17" s="231">
        <f>VALUE(IF(AZ17="---","",VLOOKUP(AZ17,List1678356789[],2,FALSE)))</f>
        <v>1</v>
      </c>
      <c r="BB17" s="231" t="str">
        <f t="shared" si="3"/>
        <v>On Target</v>
      </c>
      <c r="BC17" s="231" t="str">
        <f t="shared" si="4"/>
        <v>Actual Year 3</v>
      </c>
      <c r="BD17" s="1"/>
      <c r="BE17" s="1"/>
      <c r="BF17" s="1"/>
      <c r="BG17" s="1"/>
      <c r="BH17" s="1"/>
      <c r="BI17" s="231" t="s">
        <v>130</v>
      </c>
      <c r="BJ17" s="231">
        <f>IF(H17="---","",IF(H17="","",(VLOOKUP(H17,List1678356789[],2,FALSE))))</f>
        <v>0.5</v>
      </c>
      <c r="BK17" s="231">
        <f>IF(I17="---","",IF(I17="","",(VLOOKUP(I17,List1678356789[],2,FALSE))))</f>
        <v>0.5</v>
      </c>
      <c r="BL17" s="231">
        <f>IF(J17="---","",IF(J17="","",(VLOOKUP(J17,List1678356789[],2,FALSE))))</f>
        <v>1</v>
      </c>
      <c r="BM17" s="231">
        <f>IF(K17="---","",IF(K17="","",(VLOOKUP(K17,List1678356789[],2,FALSE))))</f>
        <v>1</v>
      </c>
      <c r="BN17" s="231" t="str">
        <f>IF(L17="---","",IF(L17="","",(VLOOKUP(L17,List1678356789[],2,FALSE))))</f>
        <v/>
      </c>
      <c r="BO17" s="231" t="str">
        <f>IF(M17="---","",IF(M17="","",(VLOOKUP(M17,List1678356789[],2,FALSE))))</f>
        <v/>
      </c>
      <c r="BP17" s="231" t="str">
        <f>IF(N17="---","",IF(N17="","",(VLOOKUP(N17,List1678356789[],2,FALSE))))</f>
        <v/>
      </c>
      <c r="BQ17" s="231" t="str">
        <f>IF(O17="---","",IF(O17="","",(VLOOKUP(O17,List1678356789[],2,FALSE))))</f>
        <v/>
      </c>
      <c r="BR17" s="231" t="str">
        <f>IF(P17="---","",IF(P17="","",(VLOOKUP(P17,List1678356789[],2,FALSE))))</f>
        <v/>
      </c>
      <c r="BS17" s="231" t="str">
        <f>IF(Q17="---","",IF(Q17="","",(VLOOKUP(Q17,List1678356789[],2,FALSE))))</f>
        <v/>
      </c>
      <c r="BT17" s="231" t="str">
        <f>IF(R17="---","",IF(R17="","",(VLOOKUP(R17,List1678356789[],2,FALSE))))</f>
        <v/>
      </c>
      <c r="BU17" s="252" t="s">
        <v>130</v>
      </c>
      <c r="BV17" s="231">
        <f>IF(Y17="---","",IF(Y17="","",VLOOKUP(Y17,List1678356789[],2,FALSE)))</f>
        <v>0.5</v>
      </c>
      <c r="BW17" s="231">
        <f>IF(Z17="---","",IF(Z17="","",VLOOKUP(Z17,List1678356789[],2,FALSE)))</f>
        <v>0.5</v>
      </c>
      <c r="BX17" s="231">
        <f>IF(AA17="---","",IF(AA17="","",VLOOKUP(AA17,List1678356789[],2,FALSE)))</f>
        <v>1</v>
      </c>
      <c r="BY17" s="231">
        <f>IF(AB17="---","",IF(AB17="","",VLOOKUP(AB17,List1678356789[],2,FALSE)))</f>
        <v>1</v>
      </c>
      <c r="BZ17" s="231">
        <f>IF(AC17="---","",IF(AC17="","",VLOOKUP(AC17,List1678356789[],2,FALSE)))</f>
        <v>1</v>
      </c>
      <c r="CA17" s="231" t="str">
        <f>IF(AD17="---","",IF(AD17="","",VLOOKUP(AD17,List1678356789[],2,FALSE)))</f>
        <v/>
      </c>
      <c r="CB17" s="231" t="str">
        <f>IF(AE17="---","",IF(AE17="","",VLOOKUP(AE17,List1678356789[],2,FALSE)))</f>
        <v/>
      </c>
      <c r="CC17" s="231" t="str">
        <f>IF(AF17="---","",IF(AF17="","",VLOOKUP(AF17,List1678356789[],2,FALSE)))</f>
        <v/>
      </c>
      <c r="CD17" s="231" t="str">
        <f>IF(AG17="---","",IF(AG17="","",VLOOKUP(AG17,List1678356789[],2,FALSE)))</f>
        <v/>
      </c>
      <c r="CE17" s="231" t="str">
        <f>IF(AH17="---","",IF(AH17="","",VLOOKUP(AH17,List1678356789[],2,FALSE)))</f>
        <v/>
      </c>
      <c r="CF17" s="252" t="s">
        <v>130</v>
      </c>
      <c r="CG17" s="231">
        <f t="shared" si="7"/>
        <v>0</v>
      </c>
      <c r="CH17" s="231">
        <f t="shared" si="5"/>
        <v>0</v>
      </c>
      <c r="CI17" s="231">
        <f t="shared" si="5"/>
        <v>1</v>
      </c>
      <c r="CJ17" s="231" t="str">
        <f t="shared" si="5"/>
        <v>NA</v>
      </c>
      <c r="CK17" s="231" t="str">
        <f t="shared" si="5"/>
        <v>NA</v>
      </c>
      <c r="CL17" s="231" t="str">
        <f t="shared" si="5"/>
        <v>NA</v>
      </c>
      <c r="CM17" s="231" t="str">
        <f t="shared" si="5"/>
        <v>NA</v>
      </c>
      <c r="CN17" s="231" t="str">
        <f t="shared" si="5"/>
        <v>NA</v>
      </c>
      <c r="CO17" s="231" t="str">
        <f t="shared" si="5"/>
        <v>NA</v>
      </c>
      <c r="CP17" s="231" t="str">
        <f t="shared" si="5"/>
        <v>NA</v>
      </c>
      <c r="CQ17" s="252" t="s">
        <v>130</v>
      </c>
      <c r="CR17" s="231" t="str">
        <f t="shared" si="8"/>
        <v>NA</v>
      </c>
      <c r="CS17" s="231" t="str">
        <f t="shared" si="6"/>
        <v>NA</v>
      </c>
      <c r="CT17" s="231" t="str">
        <f t="shared" si="6"/>
        <v>Achieved</v>
      </c>
      <c r="CU17" s="231" t="str">
        <f t="shared" si="6"/>
        <v>NA</v>
      </c>
      <c r="CV17" s="231" t="str">
        <f t="shared" si="6"/>
        <v>NA</v>
      </c>
      <c r="CW17" s="231" t="str">
        <f t="shared" si="6"/>
        <v>NA</v>
      </c>
      <c r="CX17" s="231" t="str">
        <f t="shared" si="6"/>
        <v>NA</v>
      </c>
      <c r="CY17" s="231" t="str">
        <f t="shared" si="6"/>
        <v>NA</v>
      </c>
      <c r="CZ17" s="231" t="str">
        <f t="shared" si="6"/>
        <v>NA</v>
      </c>
      <c r="DA17" s="231" t="str">
        <f t="shared" si="6"/>
        <v>NA</v>
      </c>
    </row>
    <row r="18" spans="2:105" s="8" customFormat="1" ht="13.9" customHeight="1" thickBot="1">
      <c r="B18" s="386"/>
      <c r="C18" s="398" t="s">
        <v>138</v>
      </c>
      <c r="D18" s="399"/>
      <c r="E18" s="218" t="s">
        <v>139</v>
      </c>
      <c r="F18" s="218"/>
      <c r="G18" s="219"/>
      <c r="H18" s="25" t="s">
        <v>108</v>
      </c>
      <c r="I18" s="25" t="s">
        <v>108</v>
      </c>
      <c r="J18" s="25" t="s">
        <v>110</v>
      </c>
      <c r="K18" s="25" t="s">
        <v>110</v>
      </c>
      <c r="L18" s="25" t="s">
        <v>109</v>
      </c>
      <c r="M18" s="25" t="s">
        <v>109</v>
      </c>
      <c r="N18" s="25" t="s">
        <v>109</v>
      </c>
      <c r="O18" s="25" t="s">
        <v>109</v>
      </c>
      <c r="P18" s="25" t="s">
        <v>109</v>
      </c>
      <c r="Q18" s="25" t="s">
        <v>109</v>
      </c>
      <c r="R18" s="202" t="s">
        <v>109</v>
      </c>
      <c r="S18" s="1"/>
      <c r="T18" s="1"/>
      <c r="U18" s="1"/>
      <c r="V18" s="1"/>
      <c r="W18" s="1"/>
      <c r="X18" s="1"/>
      <c r="Y18" s="25" t="s">
        <v>108</v>
      </c>
      <c r="Z18" s="25" t="s">
        <v>108</v>
      </c>
      <c r="AA18" s="25" t="s">
        <v>110</v>
      </c>
      <c r="AB18" s="25" t="s">
        <v>110</v>
      </c>
      <c r="AC18" s="202" t="s">
        <v>110</v>
      </c>
      <c r="AD18" s="25" t="s">
        <v>109</v>
      </c>
      <c r="AE18" s="25" t="s">
        <v>109</v>
      </c>
      <c r="AF18" s="25" t="s">
        <v>109</v>
      </c>
      <c r="AG18" s="25" t="s">
        <v>109</v>
      </c>
      <c r="AH18" s="32" t="s">
        <v>109</v>
      </c>
      <c r="AK18" s="27" t="str">
        <f t="shared" si="0"/>
        <v>On Target</v>
      </c>
      <c r="AL18" s="27" t="str">
        <f t="shared" si="0"/>
        <v>On Target</v>
      </c>
      <c r="AM18" s="27" t="str">
        <f t="shared" si="0"/>
        <v>On Target</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31" t="s">
        <v>133</v>
      </c>
      <c r="AX18" s="231" t="str">
        <f t="shared" si="1"/>
        <v>≥80</v>
      </c>
      <c r="AY18" s="231">
        <f>VALUE(IF(AX18="---","",VLOOKUP(AX18,List1678356789[],2,FALSE)))</f>
        <v>1</v>
      </c>
      <c r="AZ18" s="231" t="str">
        <f t="shared" si="2"/>
        <v>≥80</v>
      </c>
      <c r="BA18" s="231">
        <f>VALUE(IF(AZ18="---","",VLOOKUP(AZ18,List1678356789[],2,FALSE)))</f>
        <v>1</v>
      </c>
      <c r="BB18" s="231" t="str">
        <f t="shared" si="3"/>
        <v>On Target</v>
      </c>
      <c r="BC18" s="231" t="str">
        <f t="shared" si="4"/>
        <v>Actual Year 3</v>
      </c>
      <c r="BD18" s="1"/>
      <c r="BE18" s="1"/>
      <c r="BF18" s="1"/>
      <c r="BG18" s="1"/>
      <c r="BH18" s="1"/>
      <c r="BI18" s="231" t="s">
        <v>133</v>
      </c>
      <c r="BJ18" s="231">
        <f>IF(H18="---","",IF(H18="","",(VLOOKUP(H18,List1678356789[],2,FALSE))))</f>
        <v>0.5</v>
      </c>
      <c r="BK18" s="231">
        <f>IF(I18="---","",IF(I18="","",(VLOOKUP(I18,List1678356789[],2,FALSE))))</f>
        <v>0.5</v>
      </c>
      <c r="BL18" s="231">
        <f>IF(J18="---","",IF(J18="","",(VLOOKUP(J18,List1678356789[],2,FALSE))))</f>
        <v>1</v>
      </c>
      <c r="BM18" s="231">
        <f>IF(K18="---","",IF(K18="","",(VLOOKUP(K18,List1678356789[],2,FALSE))))</f>
        <v>1</v>
      </c>
      <c r="BN18" s="231" t="str">
        <f>IF(L18="---","",IF(L18="","",(VLOOKUP(L18,List1678356789[],2,FALSE))))</f>
        <v/>
      </c>
      <c r="BO18" s="231" t="str">
        <f>IF(M18="---","",IF(M18="","",(VLOOKUP(M18,List1678356789[],2,FALSE))))</f>
        <v/>
      </c>
      <c r="BP18" s="231" t="str">
        <f>IF(N18="---","",IF(N18="","",(VLOOKUP(N18,List1678356789[],2,FALSE))))</f>
        <v/>
      </c>
      <c r="BQ18" s="231" t="str">
        <f>IF(O18="---","",IF(O18="","",(VLOOKUP(O18,List1678356789[],2,FALSE))))</f>
        <v/>
      </c>
      <c r="BR18" s="231" t="str">
        <f>IF(P18="---","",IF(P18="","",(VLOOKUP(P18,List1678356789[],2,FALSE))))</f>
        <v/>
      </c>
      <c r="BS18" s="231" t="str">
        <f>IF(Q18="---","",IF(Q18="","",(VLOOKUP(Q18,List1678356789[],2,FALSE))))</f>
        <v/>
      </c>
      <c r="BT18" s="231" t="str">
        <f>IF(R18="---","",IF(R18="","",(VLOOKUP(R18,List1678356789[],2,FALSE))))</f>
        <v/>
      </c>
      <c r="BU18" s="252" t="s">
        <v>133</v>
      </c>
      <c r="BV18" s="231">
        <f>IF(Y18="---","",IF(Y18="","",VLOOKUP(Y18,List1678356789[],2,FALSE)))</f>
        <v>0.5</v>
      </c>
      <c r="BW18" s="231">
        <f>IF(Z18="---","",IF(Z18="","",VLOOKUP(Z18,List1678356789[],2,FALSE)))</f>
        <v>0.5</v>
      </c>
      <c r="BX18" s="231">
        <f>IF(AA18="---","",IF(AA18="","",VLOOKUP(AA18,List1678356789[],2,FALSE)))</f>
        <v>1</v>
      </c>
      <c r="BY18" s="231">
        <f>IF(AB18="---","",IF(AB18="","",VLOOKUP(AB18,List1678356789[],2,FALSE)))</f>
        <v>1</v>
      </c>
      <c r="BZ18" s="231">
        <f>IF(AC18="---","",IF(AC18="","",VLOOKUP(AC18,List1678356789[],2,FALSE)))</f>
        <v>1</v>
      </c>
      <c r="CA18" s="231" t="str">
        <f>IF(AD18="---","",IF(AD18="","",VLOOKUP(AD18,List1678356789[],2,FALSE)))</f>
        <v/>
      </c>
      <c r="CB18" s="231" t="str">
        <f>IF(AE18="---","",IF(AE18="","",VLOOKUP(AE18,List1678356789[],2,FALSE)))</f>
        <v/>
      </c>
      <c r="CC18" s="231" t="str">
        <f>IF(AF18="---","",IF(AF18="","",VLOOKUP(AF18,List1678356789[],2,FALSE)))</f>
        <v/>
      </c>
      <c r="CD18" s="231" t="str">
        <f>IF(AG18="---","",IF(AG18="","",VLOOKUP(AG18,List1678356789[],2,FALSE)))</f>
        <v/>
      </c>
      <c r="CE18" s="231" t="str">
        <f>IF(AH18="---","",IF(AH18="","",VLOOKUP(AH18,List1678356789[],2,FALSE)))</f>
        <v/>
      </c>
      <c r="CF18" s="252" t="s">
        <v>133</v>
      </c>
      <c r="CG18" s="231">
        <f t="shared" si="7"/>
        <v>0</v>
      </c>
      <c r="CH18" s="231">
        <f t="shared" si="5"/>
        <v>0</v>
      </c>
      <c r="CI18" s="231">
        <f t="shared" si="5"/>
        <v>1</v>
      </c>
      <c r="CJ18" s="231" t="str">
        <f t="shared" si="5"/>
        <v>NA</v>
      </c>
      <c r="CK18" s="231" t="str">
        <f t="shared" si="5"/>
        <v>NA</v>
      </c>
      <c r="CL18" s="231" t="str">
        <f t="shared" si="5"/>
        <v>NA</v>
      </c>
      <c r="CM18" s="231" t="str">
        <f t="shared" si="5"/>
        <v>NA</v>
      </c>
      <c r="CN18" s="231" t="str">
        <f t="shared" si="5"/>
        <v>NA</v>
      </c>
      <c r="CO18" s="231" t="str">
        <f t="shared" si="5"/>
        <v>NA</v>
      </c>
      <c r="CP18" s="231" t="str">
        <f t="shared" si="5"/>
        <v>NA</v>
      </c>
      <c r="CQ18" s="252" t="s">
        <v>133</v>
      </c>
      <c r="CR18" s="231" t="str">
        <f t="shared" si="8"/>
        <v>NA</v>
      </c>
      <c r="CS18" s="231" t="str">
        <f t="shared" si="6"/>
        <v>NA</v>
      </c>
      <c r="CT18" s="231" t="str">
        <f t="shared" si="6"/>
        <v>Achieved</v>
      </c>
      <c r="CU18" s="231" t="str">
        <f t="shared" si="6"/>
        <v>NA</v>
      </c>
      <c r="CV18" s="231" t="str">
        <f t="shared" si="6"/>
        <v>NA</v>
      </c>
      <c r="CW18" s="231" t="str">
        <f t="shared" si="6"/>
        <v>NA</v>
      </c>
      <c r="CX18" s="231" t="str">
        <f t="shared" si="6"/>
        <v>NA</v>
      </c>
      <c r="CY18" s="231" t="str">
        <f t="shared" si="6"/>
        <v>NA</v>
      </c>
      <c r="CZ18" s="231" t="str">
        <f t="shared" si="6"/>
        <v>NA</v>
      </c>
      <c r="DA18" s="231" t="str">
        <f t="shared" si="6"/>
        <v>NA</v>
      </c>
    </row>
    <row r="19" spans="2:105" s="8" customFormat="1" ht="13.9" customHeight="1" thickBot="1">
      <c r="B19" s="386"/>
      <c r="C19" s="400"/>
      <c r="D19" s="401"/>
      <c r="E19" s="218" t="s">
        <v>141</v>
      </c>
      <c r="F19" s="218"/>
      <c r="G19" s="219"/>
      <c r="H19" s="25" t="s">
        <v>108</v>
      </c>
      <c r="I19" s="25" t="s">
        <v>108</v>
      </c>
      <c r="J19" s="25" t="s">
        <v>110</v>
      </c>
      <c r="K19" s="25" t="s">
        <v>110</v>
      </c>
      <c r="L19" s="25" t="s">
        <v>109</v>
      </c>
      <c r="M19" s="25" t="s">
        <v>109</v>
      </c>
      <c r="N19" s="25" t="s">
        <v>109</v>
      </c>
      <c r="O19" s="25" t="s">
        <v>109</v>
      </c>
      <c r="P19" s="25" t="s">
        <v>109</v>
      </c>
      <c r="Q19" s="25" t="s">
        <v>109</v>
      </c>
      <c r="R19" s="202" t="s">
        <v>109</v>
      </c>
      <c r="S19" s="1"/>
      <c r="T19" s="1"/>
      <c r="U19" s="1"/>
      <c r="V19" s="1"/>
      <c r="W19" s="1"/>
      <c r="X19" s="1"/>
      <c r="Y19" s="25" t="s">
        <v>108</v>
      </c>
      <c r="Z19" s="25" t="s">
        <v>108</v>
      </c>
      <c r="AA19" s="25" t="s">
        <v>110</v>
      </c>
      <c r="AB19" s="25" t="s">
        <v>110</v>
      </c>
      <c r="AC19" s="202" t="s">
        <v>110</v>
      </c>
      <c r="AD19" s="25" t="s">
        <v>109</v>
      </c>
      <c r="AE19" s="25" t="s">
        <v>109</v>
      </c>
      <c r="AF19" s="25" t="s">
        <v>109</v>
      </c>
      <c r="AG19" s="25" t="s">
        <v>109</v>
      </c>
      <c r="AH19" s="32" t="s">
        <v>109</v>
      </c>
      <c r="AK19" s="27" t="str">
        <f t="shared" si="0"/>
        <v>On Target</v>
      </c>
      <c r="AL19" s="27" t="str">
        <f t="shared" si="0"/>
        <v>On Target</v>
      </c>
      <c r="AM19" s="27" t="str">
        <f t="shared" si="0"/>
        <v>On Target</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31" t="s">
        <v>135</v>
      </c>
      <c r="AX19" s="231" t="str">
        <f t="shared" si="1"/>
        <v>≥80</v>
      </c>
      <c r="AY19" s="231">
        <f>VALUE(IF(AX19="---","",VLOOKUP(AX19,List1678356789[],2,FALSE)))</f>
        <v>1</v>
      </c>
      <c r="AZ19" s="231" t="str">
        <f t="shared" si="2"/>
        <v>≥80</v>
      </c>
      <c r="BA19" s="231">
        <f>VALUE(IF(AZ19="---","",VLOOKUP(AZ19,List1678356789[],2,FALSE)))</f>
        <v>1</v>
      </c>
      <c r="BB19" s="231" t="str">
        <f t="shared" si="3"/>
        <v>On Target</v>
      </c>
      <c r="BC19" s="231" t="str">
        <f t="shared" si="4"/>
        <v>Actual Year 3</v>
      </c>
      <c r="BD19" s="1"/>
      <c r="BE19" s="1"/>
      <c r="BF19" s="1"/>
      <c r="BG19" s="1"/>
      <c r="BH19" s="1"/>
      <c r="BI19" s="231" t="s">
        <v>135</v>
      </c>
      <c r="BJ19" s="231">
        <f>IF(H19="---","",IF(H19="","",(VLOOKUP(H19,List1678356789[],2,FALSE))))</f>
        <v>0.5</v>
      </c>
      <c r="BK19" s="231">
        <f>IF(I19="---","",IF(I19="","",(VLOOKUP(I19,List1678356789[],2,FALSE))))</f>
        <v>0.5</v>
      </c>
      <c r="BL19" s="231">
        <f>IF(J19="---","",IF(J19="","",(VLOOKUP(J19,List1678356789[],2,FALSE))))</f>
        <v>1</v>
      </c>
      <c r="BM19" s="231">
        <f>IF(K19="---","",IF(K19="","",(VLOOKUP(K19,List1678356789[],2,FALSE))))</f>
        <v>1</v>
      </c>
      <c r="BN19" s="231" t="str">
        <f>IF(L19="---","",IF(L19="","",(VLOOKUP(L19,List1678356789[],2,FALSE))))</f>
        <v/>
      </c>
      <c r="BO19" s="231" t="str">
        <f>IF(M19="---","",IF(M19="","",(VLOOKUP(M19,List1678356789[],2,FALSE))))</f>
        <v/>
      </c>
      <c r="BP19" s="231" t="str">
        <f>IF(N19="---","",IF(N19="","",(VLOOKUP(N19,List1678356789[],2,FALSE))))</f>
        <v/>
      </c>
      <c r="BQ19" s="231" t="str">
        <f>IF(O19="---","",IF(O19="","",(VLOOKUP(O19,List1678356789[],2,FALSE))))</f>
        <v/>
      </c>
      <c r="BR19" s="231" t="str">
        <f>IF(P19="---","",IF(P19="","",(VLOOKUP(P19,List1678356789[],2,FALSE))))</f>
        <v/>
      </c>
      <c r="BS19" s="231" t="str">
        <f>IF(Q19="---","",IF(Q19="","",(VLOOKUP(Q19,List1678356789[],2,FALSE))))</f>
        <v/>
      </c>
      <c r="BT19" s="231" t="str">
        <f>IF(R19="---","",IF(R19="","",(VLOOKUP(R19,List1678356789[],2,FALSE))))</f>
        <v/>
      </c>
      <c r="BU19" s="252" t="s">
        <v>135</v>
      </c>
      <c r="BV19" s="231">
        <f>IF(Y19="---","",IF(Y19="","",VLOOKUP(Y19,List1678356789[],2,FALSE)))</f>
        <v>0.5</v>
      </c>
      <c r="BW19" s="231">
        <f>IF(Z19="---","",IF(Z19="","",VLOOKUP(Z19,List1678356789[],2,FALSE)))</f>
        <v>0.5</v>
      </c>
      <c r="BX19" s="231">
        <f>IF(AA19="---","",IF(AA19="","",VLOOKUP(AA19,List1678356789[],2,FALSE)))</f>
        <v>1</v>
      </c>
      <c r="BY19" s="231">
        <f>IF(AB19="---","",IF(AB19="","",VLOOKUP(AB19,List1678356789[],2,FALSE)))</f>
        <v>1</v>
      </c>
      <c r="BZ19" s="231">
        <f>IF(AC19="---","",IF(AC19="","",VLOOKUP(AC19,List1678356789[],2,FALSE)))</f>
        <v>1</v>
      </c>
      <c r="CA19" s="231" t="str">
        <f>IF(AD19="---","",IF(AD19="","",VLOOKUP(AD19,List1678356789[],2,FALSE)))</f>
        <v/>
      </c>
      <c r="CB19" s="231" t="str">
        <f>IF(AE19="---","",IF(AE19="","",VLOOKUP(AE19,List1678356789[],2,FALSE)))</f>
        <v/>
      </c>
      <c r="CC19" s="231" t="str">
        <f>IF(AF19="---","",IF(AF19="","",VLOOKUP(AF19,List1678356789[],2,FALSE)))</f>
        <v/>
      </c>
      <c r="CD19" s="231" t="str">
        <f>IF(AG19="---","",IF(AG19="","",VLOOKUP(AG19,List1678356789[],2,FALSE)))</f>
        <v/>
      </c>
      <c r="CE19" s="231" t="str">
        <f>IF(AH19="---","",IF(AH19="","",VLOOKUP(AH19,List1678356789[],2,FALSE)))</f>
        <v/>
      </c>
      <c r="CF19" s="252" t="s">
        <v>135</v>
      </c>
      <c r="CG19" s="231">
        <f t="shared" si="7"/>
        <v>0</v>
      </c>
      <c r="CH19" s="231">
        <f t="shared" si="5"/>
        <v>0</v>
      </c>
      <c r="CI19" s="231">
        <f t="shared" si="5"/>
        <v>1</v>
      </c>
      <c r="CJ19" s="231" t="str">
        <f t="shared" si="5"/>
        <v>NA</v>
      </c>
      <c r="CK19" s="231" t="str">
        <f t="shared" si="5"/>
        <v>NA</v>
      </c>
      <c r="CL19" s="231" t="str">
        <f t="shared" si="5"/>
        <v>NA</v>
      </c>
      <c r="CM19" s="231" t="str">
        <f t="shared" si="5"/>
        <v>NA</v>
      </c>
      <c r="CN19" s="231" t="str">
        <f t="shared" si="5"/>
        <v>NA</v>
      </c>
      <c r="CO19" s="231" t="str">
        <f t="shared" si="5"/>
        <v>NA</v>
      </c>
      <c r="CP19" s="231" t="str">
        <f t="shared" si="5"/>
        <v>NA</v>
      </c>
      <c r="CQ19" s="252" t="s">
        <v>135</v>
      </c>
      <c r="CR19" s="231" t="str">
        <f t="shared" si="8"/>
        <v>NA</v>
      </c>
      <c r="CS19" s="231" t="str">
        <f t="shared" ref="CR19:DA30" si="9">IF(AND(OR(CH19=1, CH19=1.1),BL19&gt;=BW19),"Achieved",IF(AND(OR(CH19=1, CH19=1.1),BL19&lt;BW19),"Not Achieved","NA"))</f>
        <v>NA</v>
      </c>
      <c r="CT19" s="231" t="str">
        <f t="shared" si="9"/>
        <v>Achieved</v>
      </c>
      <c r="CU19" s="231" t="str">
        <f t="shared" si="9"/>
        <v>NA</v>
      </c>
      <c r="CV19" s="231" t="str">
        <f t="shared" si="9"/>
        <v>NA</v>
      </c>
      <c r="CW19" s="231" t="str">
        <f t="shared" si="9"/>
        <v>NA</v>
      </c>
      <c r="CX19" s="231" t="str">
        <f t="shared" si="9"/>
        <v>NA</v>
      </c>
      <c r="CY19" s="231" t="str">
        <f t="shared" si="9"/>
        <v>NA</v>
      </c>
      <c r="CZ19" s="231" t="str">
        <f t="shared" si="9"/>
        <v>NA</v>
      </c>
      <c r="DA19" s="231" t="str">
        <f t="shared" si="9"/>
        <v>NA</v>
      </c>
    </row>
    <row r="20" spans="2:105" s="8" customFormat="1" ht="13.9" customHeight="1" thickBot="1">
      <c r="B20" s="386"/>
      <c r="C20" s="402"/>
      <c r="D20" s="403"/>
      <c r="E20" s="218" t="s">
        <v>143</v>
      </c>
      <c r="F20" s="218"/>
      <c r="G20" s="219"/>
      <c r="H20" s="25" t="s">
        <v>108</v>
      </c>
      <c r="I20" s="25" t="s">
        <v>108</v>
      </c>
      <c r="J20" s="25" t="s">
        <v>108</v>
      </c>
      <c r="K20" s="25" t="s">
        <v>110</v>
      </c>
      <c r="L20" s="25" t="s">
        <v>109</v>
      </c>
      <c r="M20" s="25" t="s">
        <v>109</v>
      </c>
      <c r="N20" s="25" t="s">
        <v>109</v>
      </c>
      <c r="O20" s="25" t="s">
        <v>109</v>
      </c>
      <c r="P20" s="25" t="s">
        <v>109</v>
      </c>
      <c r="Q20" s="25" t="s">
        <v>109</v>
      </c>
      <c r="R20" s="202" t="s">
        <v>109</v>
      </c>
      <c r="S20" s="1"/>
      <c r="T20" s="1"/>
      <c r="U20" s="1"/>
      <c r="V20" s="1"/>
      <c r="W20" s="1"/>
      <c r="X20" s="1"/>
      <c r="Y20" s="25" t="s">
        <v>108</v>
      </c>
      <c r="Z20" s="25" t="s">
        <v>108</v>
      </c>
      <c r="AA20" s="25" t="s">
        <v>110</v>
      </c>
      <c r="AB20" s="25" t="s">
        <v>110</v>
      </c>
      <c r="AC20" s="202" t="s">
        <v>110</v>
      </c>
      <c r="AD20" s="25" t="s">
        <v>109</v>
      </c>
      <c r="AE20" s="25" t="s">
        <v>109</v>
      </c>
      <c r="AF20" s="25" t="s">
        <v>109</v>
      </c>
      <c r="AG20" s="25" t="s">
        <v>109</v>
      </c>
      <c r="AH20" s="32" t="s">
        <v>109</v>
      </c>
      <c r="AK20" s="27" t="str">
        <f t="shared" si="0"/>
        <v>On Target</v>
      </c>
      <c r="AL20" s="27" t="str">
        <f t="shared" si="0"/>
        <v>On Target</v>
      </c>
      <c r="AM20" s="27" t="str">
        <f t="shared" si="0"/>
        <v>On Target</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31" t="s">
        <v>137</v>
      </c>
      <c r="AX20" s="231" t="str">
        <f t="shared" si="1"/>
        <v>≥80</v>
      </c>
      <c r="AY20" s="231">
        <f>VALUE(IF(AX20="---","",VLOOKUP(AX20,List1678356789[],2,FALSE)))</f>
        <v>1</v>
      </c>
      <c r="AZ20" s="231" t="str">
        <f t="shared" si="2"/>
        <v>≥80</v>
      </c>
      <c r="BA20" s="231">
        <f>VALUE(IF(AZ20="---","",VLOOKUP(AZ20,List1678356789[],2,FALSE)))</f>
        <v>1</v>
      </c>
      <c r="BB20" s="231" t="str">
        <f t="shared" si="3"/>
        <v>On Target</v>
      </c>
      <c r="BC20" s="231" t="str">
        <f t="shared" si="4"/>
        <v>Actual Year 3</v>
      </c>
      <c r="BD20" s="1"/>
      <c r="BE20" s="1"/>
      <c r="BF20" s="1"/>
      <c r="BG20" s="1"/>
      <c r="BH20" s="1"/>
      <c r="BI20" s="231" t="s">
        <v>137</v>
      </c>
      <c r="BJ20" s="231">
        <f>IF(H20="---","",IF(H20="","",(VLOOKUP(H20,List1678356789[],2,FALSE))))</f>
        <v>0.5</v>
      </c>
      <c r="BK20" s="231">
        <f>IF(I20="---","",IF(I20="","",(VLOOKUP(I20,List1678356789[],2,FALSE))))</f>
        <v>0.5</v>
      </c>
      <c r="BL20" s="231">
        <f>IF(J20="---","",IF(J20="","",(VLOOKUP(J20,List1678356789[],2,FALSE))))</f>
        <v>0.5</v>
      </c>
      <c r="BM20" s="231">
        <f>IF(K20="---","",IF(K20="","",(VLOOKUP(K20,List1678356789[],2,FALSE))))</f>
        <v>1</v>
      </c>
      <c r="BN20" s="231" t="str">
        <f>IF(L20="---","",IF(L20="","",(VLOOKUP(L20,List1678356789[],2,FALSE))))</f>
        <v/>
      </c>
      <c r="BO20" s="231" t="str">
        <f>IF(M20="---","",IF(M20="","",(VLOOKUP(M20,List1678356789[],2,FALSE))))</f>
        <v/>
      </c>
      <c r="BP20" s="231" t="str">
        <f>IF(N20="---","",IF(N20="","",(VLOOKUP(N20,List1678356789[],2,FALSE))))</f>
        <v/>
      </c>
      <c r="BQ20" s="231" t="str">
        <f>IF(O20="---","",IF(O20="","",(VLOOKUP(O20,List1678356789[],2,FALSE))))</f>
        <v/>
      </c>
      <c r="BR20" s="231" t="str">
        <f>IF(P20="---","",IF(P20="","",(VLOOKUP(P20,List1678356789[],2,FALSE))))</f>
        <v/>
      </c>
      <c r="BS20" s="231" t="str">
        <f>IF(Q20="---","",IF(Q20="","",(VLOOKUP(Q20,List1678356789[],2,FALSE))))</f>
        <v/>
      </c>
      <c r="BT20" s="231" t="str">
        <f>IF(R20="---","",IF(R20="","",(VLOOKUP(R20,List1678356789[],2,FALSE))))</f>
        <v/>
      </c>
      <c r="BU20" s="252" t="s">
        <v>137</v>
      </c>
      <c r="BV20" s="231">
        <f>IF(Y20="---","",IF(Y20="","",VLOOKUP(Y20,List1678356789[],2,FALSE)))</f>
        <v>0.5</v>
      </c>
      <c r="BW20" s="231">
        <f>IF(Z20="---","",IF(Z20="","",VLOOKUP(Z20,List1678356789[],2,FALSE)))</f>
        <v>0.5</v>
      </c>
      <c r="BX20" s="231">
        <f>IF(AA20="---","",IF(AA20="","",VLOOKUP(AA20,List1678356789[],2,FALSE)))</f>
        <v>1</v>
      </c>
      <c r="BY20" s="231">
        <f>IF(AB20="---","",IF(AB20="","",VLOOKUP(AB20,List1678356789[],2,FALSE)))</f>
        <v>1</v>
      </c>
      <c r="BZ20" s="231">
        <f>IF(AC20="---","",IF(AC20="","",VLOOKUP(AC20,List1678356789[],2,FALSE)))</f>
        <v>1</v>
      </c>
      <c r="CA20" s="231" t="str">
        <f>IF(AD20="---","",IF(AD20="","",VLOOKUP(AD20,List1678356789[],2,FALSE)))</f>
        <v/>
      </c>
      <c r="CB20" s="231" t="str">
        <f>IF(AE20="---","",IF(AE20="","",VLOOKUP(AE20,List1678356789[],2,FALSE)))</f>
        <v/>
      </c>
      <c r="CC20" s="231" t="str">
        <f>IF(AF20="---","",IF(AF20="","",VLOOKUP(AF20,List1678356789[],2,FALSE)))</f>
        <v/>
      </c>
      <c r="CD20" s="231" t="str">
        <f>IF(AG20="---","",IF(AG20="","",VLOOKUP(AG20,List1678356789[],2,FALSE)))</f>
        <v/>
      </c>
      <c r="CE20" s="231" t="str">
        <f>IF(AH20="---","",IF(AH20="","",VLOOKUP(AH20,List1678356789[],2,FALSE)))</f>
        <v/>
      </c>
      <c r="CF20" s="252" t="s">
        <v>137</v>
      </c>
      <c r="CG20" s="231">
        <f t="shared" si="7"/>
        <v>0</v>
      </c>
      <c r="CH20" s="231">
        <f t="shared" si="5"/>
        <v>0</v>
      </c>
      <c r="CI20" s="231">
        <f t="shared" si="5"/>
        <v>1</v>
      </c>
      <c r="CJ20" s="231" t="str">
        <f t="shared" si="5"/>
        <v>NA</v>
      </c>
      <c r="CK20" s="231" t="str">
        <f t="shared" si="5"/>
        <v>NA</v>
      </c>
      <c r="CL20" s="231" t="str">
        <f t="shared" si="5"/>
        <v>NA</v>
      </c>
      <c r="CM20" s="231" t="str">
        <f t="shared" si="5"/>
        <v>NA</v>
      </c>
      <c r="CN20" s="231" t="str">
        <f t="shared" si="5"/>
        <v>NA</v>
      </c>
      <c r="CO20" s="231" t="str">
        <f t="shared" si="5"/>
        <v>NA</v>
      </c>
      <c r="CP20" s="231" t="str">
        <f t="shared" si="5"/>
        <v>NA</v>
      </c>
      <c r="CQ20" s="252" t="s">
        <v>137</v>
      </c>
      <c r="CR20" s="231" t="str">
        <f t="shared" si="8"/>
        <v>NA</v>
      </c>
      <c r="CS20" s="231" t="str">
        <f t="shared" si="9"/>
        <v>NA</v>
      </c>
      <c r="CT20" s="231" t="str">
        <f t="shared" si="9"/>
        <v>Achieved</v>
      </c>
      <c r="CU20" s="231" t="str">
        <f t="shared" si="9"/>
        <v>NA</v>
      </c>
      <c r="CV20" s="231" t="str">
        <f t="shared" si="9"/>
        <v>NA</v>
      </c>
      <c r="CW20" s="231" t="str">
        <f t="shared" si="9"/>
        <v>NA</v>
      </c>
      <c r="CX20" s="231" t="str">
        <f t="shared" si="9"/>
        <v>NA</v>
      </c>
      <c r="CY20" s="231" t="str">
        <f t="shared" si="9"/>
        <v>NA</v>
      </c>
      <c r="CZ20" s="231" t="str">
        <f t="shared" si="9"/>
        <v>NA</v>
      </c>
      <c r="DA20" s="231" t="str">
        <f t="shared" si="9"/>
        <v>NA</v>
      </c>
    </row>
    <row r="21" spans="2:105" s="8" customFormat="1" ht="13.9" customHeight="1" thickBot="1">
      <c r="B21" s="386"/>
      <c r="C21" s="398" t="s">
        <v>145</v>
      </c>
      <c r="D21" s="399"/>
      <c r="E21" s="218" t="s">
        <v>146</v>
      </c>
      <c r="F21" s="218"/>
      <c r="G21" s="219"/>
      <c r="H21" s="25" t="s">
        <v>108</v>
      </c>
      <c r="I21" s="25" t="s">
        <v>108</v>
      </c>
      <c r="J21" s="25" t="s">
        <v>108</v>
      </c>
      <c r="K21" s="25" t="s">
        <v>108</v>
      </c>
      <c r="L21" s="25" t="s">
        <v>109</v>
      </c>
      <c r="M21" s="25" t="s">
        <v>109</v>
      </c>
      <c r="N21" s="25" t="s">
        <v>109</v>
      </c>
      <c r="O21" s="25" t="s">
        <v>109</v>
      </c>
      <c r="P21" s="25" t="s">
        <v>109</v>
      </c>
      <c r="Q21" s="25" t="s">
        <v>109</v>
      </c>
      <c r="R21" s="202" t="s">
        <v>109</v>
      </c>
      <c r="S21" s="1"/>
      <c r="T21" s="1"/>
      <c r="U21" s="1"/>
      <c r="V21" s="1"/>
      <c r="W21" s="1"/>
      <c r="X21" s="1"/>
      <c r="Y21" s="25" t="s">
        <v>108</v>
      </c>
      <c r="Z21" s="25" t="s">
        <v>108</v>
      </c>
      <c r="AA21" s="25" t="s">
        <v>108</v>
      </c>
      <c r="AB21" s="25" t="s">
        <v>108</v>
      </c>
      <c r="AC21" s="202" t="s">
        <v>110</v>
      </c>
      <c r="AD21" s="25" t="s">
        <v>109</v>
      </c>
      <c r="AE21" s="25" t="s">
        <v>109</v>
      </c>
      <c r="AF21" s="25" t="s">
        <v>109</v>
      </c>
      <c r="AG21" s="25" t="s">
        <v>109</v>
      </c>
      <c r="AH21" s="32" t="s">
        <v>109</v>
      </c>
      <c r="AK21" s="27" t="str">
        <f t="shared" si="0"/>
        <v>On Target</v>
      </c>
      <c r="AL21" s="27" t="str">
        <f t="shared" si="0"/>
        <v>On Target</v>
      </c>
      <c r="AM21" s="27" t="str">
        <f t="shared" si="0"/>
        <v>On Target</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31" t="s">
        <v>140</v>
      </c>
      <c r="AX21" s="231" t="str">
        <f t="shared" si="1"/>
        <v>60-79</v>
      </c>
      <c r="AY21" s="231">
        <f>VALUE(IF(AX21="---","",VLOOKUP(AX21,List1678356789[],2,FALSE)))</f>
        <v>0.5</v>
      </c>
      <c r="AZ21" s="231" t="str">
        <f t="shared" si="2"/>
        <v>60-79</v>
      </c>
      <c r="BA21" s="231">
        <f>VALUE(IF(AZ21="---","",VLOOKUP(AZ21,List1678356789[],2,FALSE)))</f>
        <v>0.5</v>
      </c>
      <c r="BB21" s="231" t="str">
        <f t="shared" si="3"/>
        <v>On Target</v>
      </c>
      <c r="BC21" s="231" t="str">
        <f t="shared" si="4"/>
        <v>Actual Year 3</v>
      </c>
      <c r="BD21" s="1"/>
      <c r="BE21" s="1"/>
      <c r="BF21" s="1"/>
      <c r="BG21" s="1"/>
      <c r="BH21" s="1"/>
      <c r="BI21" s="231" t="s">
        <v>140</v>
      </c>
      <c r="BJ21" s="231">
        <f>IF(H21="---","",IF(H21="","",(VLOOKUP(H21,List1678356789[],2,FALSE))))</f>
        <v>0.5</v>
      </c>
      <c r="BK21" s="231">
        <f>IF(I21="---","",IF(I21="","",(VLOOKUP(I21,List1678356789[],2,FALSE))))</f>
        <v>0.5</v>
      </c>
      <c r="BL21" s="231">
        <f>IF(J21="---","",IF(J21="","",(VLOOKUP(J21,List1678356789[],2,FALSE))))</f>
        <v>0.5</v>
      </c>
      <c r="BM21" s="231">
        <f>IF(K21="---","",IF(K21="","",(VLOOKUP(K21,List1678356789[],2,FALSE))))</f>
        <v>0.5</v>
      </c>
      <c r="BN21" s="231" t="str">
        <f>IF(L21="---","",IF(L21="","",(VLOOKUP(L21,List1678356789[],2,FALSE))))</f>
        <v/>
      </c>
      <c r="BO21" s="231" t="str">
        <f>IF(M21="---","",IF(M21="","",(VLOOKUP(M21,List1678356789[],2,FALSE))))</f>
        <v/>
      </c>
      <c r="BP21" s="231" t="str">
        <f>IF(N21="---","",IF(N21="","",(VLOOKUP(N21,List1678356789[],2,FALSE))))</f>
        <v/>
      </c>
      <c r="BQ21" s="231" t="str">
        <f>IF(O21="---","",IF(O21="","",(VLOOKUP(O21,List1678356789[],2,FALSE))))</f>
        <v/>
      </c>
      <c r="BR21" s="231" t="str">
        <f>IF(P21="---","",IF(P21="","",(VLOOKUP(P21,List1678356789[],2,FALSE))))</f>
        <v/>
      </c>
      <c r="BS21" s="231" t="str">
        <f>IF(Q21="---","",IF(Q21="","",(VLOOKUP(Q21,List1678356789[],2,FALSE))))</f>
        <v/>
      </c>
      <c r="BT21" s="231" t="str">
        <f>IF(R21="---","",IF(R21="","",(VLOOKUP(R21,List1678356789[],2,FALSE))))</f>
        <v/>
      </c>
      <c r="BU21" s="252" t="s">
        <v>140</v>
      </c>
      <c r="BV21" s="231">
        <f>IF(Y21="---","",IF(Y21="","",VLOOKUP(Y21,List1678356789[],2,FALSE)))</f>
        <v>0.5</v>
      </c>
      <c r="BW21" s="231">
        <f>IF(Z21="---","",IF(Z21="","",VLOOKUP(Z21,List1678356789[],2,FALSE)))</f>
        <v>0.5</v>
      </c>
      <c r="BX21" s="231">
        <f>IF(AA21="---","",IF(AA21="","",VLOOKUP(AA21,List1678356789[],2,FALSE)))</f>
        <v>0.5</v>
      </c>
      <c r="BY21" s="231">
        <f>IF(AB21="---","",IF(AB21="","",VLOOKUP(AB21,List1678356789[],2,FALSE)))</f>
        <v>0.5</v>
      </c>
      <c r="BZ21" s="231">
        <f>IF(AC21="---","",IF(AC21="","",VLOOKUP(AC21,List1678356789[],2,FALSE)))</f>
        <v>1</v>
      </c>
      <c r="CA21" s="231" t="str">
        <f>IF(AD21="---","",IF(AD21="","",VLOOKUP(AD21,List1678356789[],2,FALSE)))</f>
        <v/>
      </c>
      <c r="CB21" s="231" t="str">
        <f>IF(AE21="---","",IF(AE21="","",VLOOKUP(AE21,List1678356789[],2,FALSE)))</f>
        <v/>
      </c>
      <c r="CC21" s="231" t="str">
        <f>IF(AF21="---","",IF(AF21="","",VLOOKUP(AF21,List1678356789[],2,FALSE)))</f>
        <v/>
      </c>
      <c r="CD21" s="231" t="str">
        <f>IF(AG21="---","",IF(AG21="","",VLOOKUP(AG21,List1678356789[],2,FALSE)))</f>
        <v/>
      </c>
      <c r="CE21" s="231" t="str">
        <f>IF(AH21="---","",IF(AH21="","",VLOOKUP(AH21,List1678356789[],2,FALSE)))</f>
        <v/>
      </c>
      <c r="CF21" s="252" t="s">
        <v>140</v>
      </c>
      <c r="CG21" s="231">
        <f t="shared" si="7"/>
        <v>0</v>
      </c>
      <c r="CH21" s="231">
        <f t="shared" si="5"/>
        <v>0</v>
      </c>
      <c r="CI21" s="231">
        <f t="shared" si="5"/>
        <v>0</v>
      </c>
      <c r="CJ21" s="231" t="str">
        <f t="shared" si="5"/>
        <v>NA</v>
      </c>
      <c r="CK21" s="231" t="str">
        <f t="shared" si="5"/>
        <v>NA</v>
      </c>
      <c r="CL21" s="231" t="str">
        <f t="shared" si="5"/>
        <v>NA</v>
      </c>
      <c r="CM21" s="231" t="str">
        <f t="shared" si="5"/>
        <v>NA</v>
      </c>
      <c r="CN21" s="231" t="str">
        <f t="shared" si="5"/>
        <v>NA</v>
      </c>
      <c r="CO21" s="231" t="str">
        <f t="shared" si="5"/>
        <v>NA</v>
      </c>
      <c r="CP21" s="231" t="str">
        <f t="shared" si="5"/>
        <v>NA</v>
      </c>
      <c r="CQ21" s="252" t="s">
        <v>140</v>
      </c>
      <c r="CR21" s="231" t="str">
        <f t="shared" si="8"/>
        <v>NA</v>
      </c>
      <c r="CS21" s="231" t="str">
        <f t="shared" si="9"/>
        <v>NA</v>
      </c>
      <c r="CT21" s="231" t="str">
        <f t="shared" si="9"/>
        <v>NA</v>
      </c>
      <c r="CU21" s="231" t="str">
        <f t="shared" si="9"/>
        <v>NA</v>
      </c>
      <c r="CV21" s="231" t="str">
        <f t="shared" si="9"/>
        <v>NA</v>
      </c>
      <c r="CW21" s="231" t="str">
        <f t="shared" si="9"/>
        <v>NA</v>
      </c>
      <c r="CX21" s="231" t="str">
        <f t="shared" si="9"/>
        <v>NA</v>
      </c>
      <c r="CY21" s="231" t="str">
        <f t="shared" si="9"/>
        <v>NA</v>
      </c>
      <c r="CZ21" s="231" t="str">
        <f t="shared" si="9"/>
        <v>NA</v>
      </c>
      <c r="DA21" s="231" t="str">
        <f t="shared" si="9"/>
        <v>NA</v>
      </c>
    </row>
    <row r="22" spans="2:105" s="8" customFormat="1" ht="13.9" customHeight="1" thickBot="1">
      <c r="B22" s="386"/>
      <c r="C22" s="400"/>
      <c r="D22" s="401"/>
      <c r="E22" s="218" t="s">
        <v>148</v>
      </c>
      <c r="F22" s="218"/>
      <c r="G22" s="219"/>
      <c r="H22" s="25" t="s">
        <v>108</v>
      </c>
      <c r="I22" s="25" t="s">
        <v>108</v>
      </c>
      <c r="J22" s="25" t="s">
        <v>108</v>
      </c>
      <c r="K22" s="25" t="s">
        <v>108</v>
      </c>
      <c r="L22" s="25" t="s">
        <v>109</v>
      </c>
      <c r="M22" s="25" t="s">
        <v>109</v>
      </c>
      <c r="N22" s="25" t="s">
        <v>109</v>
      </c>
      <c r="O22" s="25" t="s">
        <v>109</v>
      </c>
      <c r="P22" s="25" t="s">
        <v>109</v>
      </c>
      <c r="Q22" s="25" t="s">
        <v>109</v>
      </c>
      <c r="R22" s="202" t="s">
        <v>109</v>
      </c>
      <c r="S22" s="1"/>
      <c r="T22" s="1"/>
      <c r="U22" s="1"/>
      <c r="V22" s="1"/>
      <c r="W22" s="1"/>
      <c r="X22" s="1"/>
      <c r="Y22" s="25" t="s">
        <v>108</v>
      </c>
      <c r="Z22" s="25" t="s">
        <v>108</v>
      </c>
      <c r="AA22" s="25" t="s">
        <v>108</v>
      </c>
      <c r="AB22" s="25" t="s">
        <v>110</v>
      </c>
      <c r="AC22" s="202" t="s">
        <v>110</v>
      </c>
      <c r="AD22" s="25" t="s">
        <v>109</v>
      </c>
      <c r="AE22" s="25" t="s">
        <v>109</v>
      </c>
      <c r="AF22" s="25" t="s">
        <v>109</v>
      </c>
      <c r="AG22" s="25" t="s">
        <v>109</v>
      </c>
      <c r="AH22" s="32" t="s">
        <v>109</v>
      </c>
      <c r="AK22" s="27" t="str">
        <f t="shared" si="0"/>
        <v>On Target</v>
      </c>
      <c r="AL22" s="27" t="str">
        <f t="shared" si="0"/>
        <v>On Target</v>
      </c>
      <c r="AM22" s="27" t="str">
        <f t="shared" si="0"/>
        <v>On Target</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31" t="s">
        <v>142</v>
      </c>
      <c r="AX22" s="231" t="str">
        <f t="shared" si="1"/>
        <v>60-79</v>
      </c>
      <c r="AY22" s="231">
        <f>VALUE(IF(AX22="---","",VLOOKUP(AX22,List1678356789[],2,FALSE)))</f>
        <v>0.5</v>
      </c>
      <c r="AZ22" s="231" t="str">
        <f t="shared" si="2"/>
        <v>60-79</v>
      </c>
      <c r="BA22" s="231">
        <f>VALUE(IF(AZ22="---","",VLOOKUP(AZ22,List1678356789[],2,FALSE)))</f>
        <v>0.5</v>
      </c>
      <c r="BB22" s="231" t="str">
        <f t="shared" si="3"/>
        <v>On Target</v>
      </c>
      <c r="BC22" s="231" t="str">
        <f t="shared" si="4"/>
        <v>Actual Year 3</v>
      </c>
      <c r="BD22" s="1"/>
      <c r="BE22" s="1"/>
      <c r="BF22" s="1"/>
      <c r="BG22" s="1"/>
      <c r="BH22" s="1"/>
      <c r="BI22" s="231" t="s">
        <v>142</v>
      </c>
      <c r="BJ22" s="231">
        <f>IF(H22="---","",IF(H22="","",(VLOOKUP(H22,List1678356789[],2,FALSE))))</f>
        <v>0.5</v>
      </c>
      <c r="BK22" s="231">
        <f>IF(I22="---","",IF(I22="","",(VLOOKUP(I22,List1678356789[],2,FALSE))))</f>
        <v>0.5</v>
      </c>
      <c r="BL22" s="231">
        <f>IF(J22="---","",IF(J22="","",(VLOOKUP(J22,List1678356789[],2,FALSE))))</f>
        <v>0.5</v>
      </c>
      <c r="BM22" s="231">
        <f>IF(K22="---","",IF(K22="","",(VLOOKUP(K22,List1678356789[],2,FALSE))))</f>
        <v>0.5</v>
      </c>
      <c r="BN22" s="231" t="str">
        <f>IF(L22="---","",IF(L22="","",(VLOOKUP(L22,List1678356789[],2,FALSE))))</f>
        <v/>
      </c>
      <c r="BO22" s="231" t="str">
        <f>IF(M22="---","",IF(M22="","",(VLOOKUP(M22,List1678356789[],2,FALSE))))</f>
        <v/>
      </c>
      <c r="BP22" s="231" t="str">
        <f>IF(N22="---","",IF(N22="","",(VLOOKUP(N22,List1678356789[],2,FALSE))))</f>
        <v/>
      </c>
      <c r="BQ22" s="231" t="str">
        <f>IF(O22="---","",IF(O22="","",(VLOOKUP(O22,List1678356789[],2,FALSE))))</f>
        <v/>
      </c>
      <c r="BR22" s="231" t="str">
        <f>IF(P22="---","",IF(P22="","",(VLOOKUP(P22,List1678356789[],2,FALSE))))</f>
        <v/>
      </c>
      <c r="BS22" s="231" t="str">
        <f>IF(Q22="---","",IF(Q22="","",(VLOOKUP(Q22,List1678356789[],2,FALSE))))</f>
        <v/>
      </c>
      <c r="BT22" s="231" t="str">
        <f>IF(R22="---","",IF(R22="","",(VLOOKUP(R22,List1678356789[],2,FALSE))))</f>
        <v/>
      </c>
      <c r="BU22" s="252" t="s">
        <v>142</v>
      </c>
      <c r="BV22" s="231">
        <f>IF(Y22="---","",IF(Y22="","",VLOOKUP(Y22,List1678356789[],2,FALSE)))</f>
        <v>0.5</v>
      </c>
      <c r="BW22" s="231">
        <f>IF(Z22="---","",IF(Z22="","",VLOOKUP(Z22,List1678356789[],2,FALSE)))</f>
        <v>0.5</v>
      </c>
      <c r="BX22" s="231">
        <f>IF(AA22="---","",IF(AA22="","",VLOOKUP(AA22,List1678356789[],2,FALSE)))</f>
        <v>0.5</v>
      </c>
      <c r="BY22" s="231">
        <f>IF(AB22="---","",IF(AB22="","",VLOOKUP(AB22,List1678356789[],2,FALSE)))</f>
        <v>1</v>
      </c>
      <c r="BZ22" s="231">
        <f>IF(AC22="---","",IF(AC22="","",VLOOKUP(AC22,List1678356789[],2,FALSE)))</f>
        <v>1</v>
      </c>
      <c r="CA22" s="231" t="str">
        <f>IF(AD22="---","",IF(AD22="","",VLOOKUP(AD22,List1678356789[],2,FALSE)))</f>
        <v/>
      </c>
      <c r="CB22" s="231" t="str">
        <f>IF(AE22="---","",IF(AE22="","",VLOOKUP(AE22,List1678356789[],2,FALSE)))</f>
        <v/>
      </c>
      <c r="CC22" s="231" t="str">
        <f>IF(AF22="---","",IF(AF22="","",VLOOKUP(AF22,List1678356789[],2,FALSE)))</f>
        <v/>
      </c>
      <c r="CD22" s="231" t="str">
        <f>IF(AG22="---","",IF(AG22="","",VLOOKUP(AG22,List1678356789[],2,FALSE)))</f>
        <v/>
      </c>
      <c r="CE22" s="231" t="str">
        <f>IF(AH22="---","",IF(AH22="","",VLOOKUP(AH22,List1678356789[],2,FALSE)))</f>
        <v/>
      </c>
      <c r="CF22" s="252" t="s">
        <v>142</v>
      </c>
      <c r="CG22" s="231">
        <f t="shared" si="7"/>
        <v>0</v>
      </c>
      <c r="CH22" s="231">
        <f t="shared" si="5"/>
        <v>0</v>
      </c>
      <c r="CI22" s="231">
        <f t="shared" si="5"/>
        <v>0</v>
      </c>
      <c r="CJ22" s="231" t="str">
        <f t="shared" si="5"/>
        <v>NA</v>
      </c>
      <c r="CK22" s="231" t="str">
        <f t="shared" si="5"/>
        <v>NA</v>
      </c>
      <c r="CL22" s="231" t="str">
        <f t="shared" si="5"/>
        <v>NA</v>
      </c>
      <c r="CM22" s="231" t="str">
        <f t="shared" si="5"/>
        <v>NA</v>
      </c>
      <c r="CN22" s="231" t="str">
        <f t="shared" si="5"/>
        <v>NA</v>
      </c>
      <c r="CO22" s="231" t="str">
        <f t="shared" si="5"/>
        <v>NA</v>
      </c>
      <c r="CP22" s="231" t="str">
        <f t="shared" si="5"/>
        <v>NA</v>
      </c>
      <c r="CQ22" s="252" t="s">
        <v>142</v>
      </c>
      <c r="CR22" s="231" t="str">
        <f t="shared" si="8"/>
        <v>NA</v>
      </c>
      <c r="CS22" s="231" t="str">
        <f t="shared" si="9"/>
        <v>NA</v>
      </c>
      <c r="CT22" s="231" t="str">
        <f t="shared" si="9"/>
        <v>NA</v>
      </c>
      <c r="CU22" s="231" t="str">
        <f t="shared" si="9"/>
        <v>NA</v>
      </c>
      <c r="CV22" s="231" t="str">
        <f t="shared" si="9"/>
        <v>NA</v>
      </c>
      <c r="CW22" s="231" t="str">
        <f t="shared" si="9"/>
        <v>NA</v>
      </c>
      <c r="CX22" s="231" t="str">
        <f t="shared" si="9"/>
        <v>NA</v>
      </c>
      <c r="CY22" s="231" t="str">
        <f t="shared" si="9"/>
        <v>NA</v>
      </c>
      <c r="CZ22" s="231" t="str">
        <f t="shared" si="9"/>
        <v>NA</v>
      </c>
      <c r="DA22" s="231" t="str">
        <f t="shared" si="9"/>
        <v>NA</v>
      </c>
    </row>
    <row r="23" spans="2:105" s="8" customFormat="1" ht="13.9" customHeight="1" thickBot="1">
      <c r="B23" s="387"/>
      <c r="C23" s="402"/>
      <c r="D23" s="403"/>
      <c r="E23" s="218" t="s">
        <v>150</v>
      </c>
      <c r="F23" s="218"/>
      <c r="G23" s="219"/>
      <c r="H23" s="25" t="s">
        <v>108</v>
      </c>
      <c r="I23" s="25" t="s">
        <v>108</v>
      </c>
      <c r="J23" s="25" t="s">
        <v>108</v>
      </c>
      <c r="K23" s="25" t="s">
        <v>110</v>
      </c>
      <c r="L23" s="25" t="s">
        <v>109</v>
      </c>
      <c r="M23" s="25" t="s">
        <v>109</v>
      </c>
      <c r="N23" s="25" t="s">
        <v>109</v>
      </c>
      <c r="O23" s="25" t="s">
        <v>109</v>
      </c>
      <c r="P23" s="25" t="s">
        <v>109</v>
      </c>
      <c r="Q23" s="25" t="s">
        <v>109</v>
      </c>
      <c r="R23" s="202" t="s">
        <v>109</v>
      </c>
      <c r="S23" s="1"/>
      <c r="T23" s="1"/>
      <c r="U23" s="1"/>
      <c r="V23" s="1"/>
      <c r="W23" s="1"/>
      <c r="X23" s="1"/>
      <c r="Y23" s="25" t="s">
        <v>108</v>
      </c>
      <c r="Z23" s="25" t="s">
        <v>108</v>
      </c>
      <c r="AA23" s="25" t="s">
        <v>110</v>
      </c>
      <c r="AB23" s="25" t="s">
        <v>110</v>
      </c>
      <c r="AC23" s="202" t="s">
        <v>110</v>
      </c>
      <c r="AD23" s="25" t="s">
        <v>109</v>
      </c>
      <c r="AE23" s="25" t="s">
        <v>109</v>
      </c>
      <c r="AF23" s="25" t="s">
        <v>109</v>
      </c>
      <c r="AG23" s="25" t="s">
        <v>109</v>
      </c>
      <c r="AH23" s="32" t="s">
        <v>109</v>
      </c>
      <c r="AK23" s="27" t="str">
        <f t="shared" si="0"/>
        <v>On Target</v>
      </c>
      <c r="AL23" s="27" t="str">
        <f t="shared" si="0"/>
        <v>On Target</v>
      </c>
      <c r="AM23" s="27" t="str">
        <f t="shared" si="0"/>
        <v>On Target</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31" t="s">
        <v>144</v>
      </c>
      <c r="AX23" s="231" t="str">
        <f t="shared" si="1"/>
        <v>≥80</v>
      </c>
      <c r="AY23" s="231">
        <f>VALUE(IF(AX23="---","",VLOOKUP(AX23,List1678356789[],2,FALSE)))</f>
        <v>1</v>
      </c>
      <c r="AZ23" s="231" t="str">
        <f t="shared" si="2"/>
        <v>≥80</v>
      </c>
      <c r="BA23" s="231">
        <f>VALUE(IF(AZ23="---","",VLOOKUP(AZ23,List1678356789[],2,FALSE)))</f>
        <v>1</v>
      </c>
      <c r="BB23" s="231" t="str">
        <f t="shared" si="3"/>
        <v>On Target</v>
      </c>
      <c r="BC23" s="231" t="str">
        <f t="shared" si="4"/>
        <v>Actual Year 3</v>
      </c>
      <c r="BD23" s="1"/>
      <c r="BE23" s="1"/>
      <c r="BF23" s="1"/>
      <c r="BG23" s="1"/>
      <c r="BH23" s="1"/>
      <c r="BI23" s="231" t="s">
        <v>144</v>
      </c>
      <c r="BJ23" s="231">
        <f>IF(H23="---","",IF(H23="","",(VLOOKUP(H23,List1678356789[],2,FALSE))))</f>
        <v>0.5</v>
      </c>
      <c r="BK23" s="231">
        <f>IF(I23="---","",IF(I23="","",(VLOOKUP(I23,List1678356789[],2,FALSE))))</f>
        <v>0.5</v>
      </c>
      <c r="BL23" s="231">
        <f>IF(J23="---","",IF(J23="","",(VLOOKUP(J23,List1678356789[],2,FALSE))))</f>
        <v>0.5</v>
      </c>
      <c r="BM23" s="231">
        <f>IF(K23="---","",IF(K23="","",(VLOOKUP(K23,List1678356789[],2,FALSE))))</f>
        <v>1</v>
      </c>
      <c r="BN23" s="231" t="str">
        <f>IF(L23="---","",IF(L23="","",(VLOOKUP(L23,List1678356789[],2,FALSE))))</f>
        <v/>
      </c>
      <c r="BO23" s="231" t="str">
        <f>IF(M23="---","",IF(M23="","",(VLOOKUP(M23,List1678356789[],2,FALSE))))</f>
        <v/>
      </c>
      <c r="BP23" s="231" t="str">
        <f>IF(N23="---","",IF(N23="","",(VLOOKUP(N23,List1678356789[],2,FALSE))))</f>
        <v/>
      </c>
      <c r="BQ23" s="231" t="str">
        <f>IF(O23="---","",IF(O23="","",(VLOOKUP(O23,List1678356789[],2,FALSE))))</f>
        <v/>
      </c>
      <c r="BR23" s="231" t="str">
        <f>IF(P23="---","",IF(P23="","",(VLOOKUP(P23,List1678356789[],2,FALSE))))</f>
        <v/>
      </c>
      <c r="BS23" s="231" t="str">
        <f>IF(Q23="---","",IF(Q23="","",(VLOOKUP(Q23,List1678356789[],2,FALSE))))</f>
        <v/>
      </c>
      <c r="BT23" s="231" t="str">
        <f>IF(R23="---","",IF(R23="","",(VLOOKUP(R23,List1678356789[],2,FALSE))))</f>
        <v/>
      </c>
      <c r="BU23" s="252" t="s">
        <v>144</v>
      </c>
      <c r="BV23" s="231">
        <f>IF(Y23="---","",IF(Y23="","",VLOOKUP(Y23,List1678356789[],2,FALSE)))</f>
        <v>0.5</v>
      </c>
      <c r="BW23" s="231">
        <f>IF(Z23="---","",IF(Z23="","",VLOOKUP(Z23,List1678356789[],2,FALSE)))</f>
        <v>0.5</v>
      </c>
      <c r="BX23" s="231">
        <f>IF(AA23="---","",IF(AA23="","",VLOOKUP(AA23,List1678356789[],2,FALSE)))</f>
        <v>1</v>
      </c>
      <c r="BY23" s="231">
        <f>IF(AB23="---","",IF(AB23="","",VLOOKUP(AB23,List1678356789[],2,FALSE)))</f>
        <v>1</v>
      </c>
      <c r="BZ23" s="231">
        <f>IF(AC23="---","",IF(AC23="","",VLOOKUP(AC23,List1678356789[],2,FALSE)))</f>
        <v>1</v>
      </c>
      <c r="CA23" s="231" t="str">
        <f>IF(AD23="---","",IF(AD23="","",VLOOKUP(AD23,List1678356789[],2,FALSE)))</f>
        <v/>
      </c>
      <c r="CB23" s="231" t="str">
        <f>IF(AE23="---","",IF(AE23="","",VLOOKUP(AE23,List1678356789[],2,FALSE)))</f>
        <v/>
      </c>
      <c r="CC23" s="231" t="str">
        <f>IF(AF23="---","",IF(AF23="","",VLOOKUP(AF23,List1678356789[],2,FALSE)))</f>
        <v/>
      </c>
      <c r="CD23" s="231" t="str">
        <f>IF(AG23="---","",IF(AG23="","",VLOOKUP(AG23,List1678356789[],2,FALSE)))</f>
        <v/>
      </c>
      <c r="CE23" s="231" t="str">
        <f>IF(AH23="---","",IF(AH23="","",VLOOKUP(AH23,List1678356789[],2,FALSE)))</f>
        <v/>
      </c>
      <c r="CF23" s="252" t="s">
        <v>144</v>
      </c>
      <c r="CG23" s="231">
        <f t="shared" si="7"/>
        <v>0</v>
      </c>
      <c r="CH23" s="231">
        <f t="shared" si="5"/>
        <v>0</v>
      </c>
      <c r="CI23" s="231">
        <f t="shared" si="5"/>
        <v>1</v>
      </c>
      <c r="CJ23" s="231" t="str">
        <f t="shared" si="5"/>
        <v>NA</v>
      </c>
      <c r="CK23" s="231" t="str">
        <f t="shared" si="5"/>
        <v>NA</v>
      </c>
      <c r="CL23" s="231" t="str">
        <f t="shared" si="5"/>
        <v>NA</v>
      </c>
      <c r="CM23" s="231" t="str">
        <f t="shared" si="5"/>
        <v>NA</v>
      </c>
      <c r="CN23" s="231" t="str">
        <f t="shared" si="5"/>
        <v>NA</v>
      </c>
      <c r="CO23" s="231" t="str">
        <f t="shared" si="5"/>
        <v>NA</v>
      </c>
      <c r="CP23" s="231" t="str">
        <f t="shared" si="5"/>
        <v>NA</v>
      </c>
      <c r="CQ23" s="252" t="s">
        <v>144</v>
      </c>
      <c r="CR23" s="231" t="str">
        <f t="shared" si="8"/>
        <v>NA</v>
      </c>
      <c r="CS23" s="231" t="str">
        <f t="shared" si="9"/>
        <v>NA</v>
      </c>
      <c r="CT23" s="231" t="str">
        <f t="shared" si="9"/>
        <v>Achieved</v>
      </c>
      <c r="CU23" s="231" t="str">
        <f t="shared" si="9"/>
        <v>NA</v>
      </c>
      <c r="CV23" s="231" t="str">
        <f t="shared" si="9"/>
        <v>NA</v>
      </c>
      <c r="CW23" s="231" t="str">
        <f t="shared" si="9"/>
        <v>NA</v>
      </c>
      <c r="CX23" s="231" t="str">
        <f t="shared" si="9"/>
        <v>NA</v>
      </c>
      <c r="CY23" s="231" t="str">
        <f t="shared" si="9"/>
        <v>NA</v>
      </c>
      <c r="CZ23" s="231" t="str">
        <f t="shared" si="9"/>
        <v>NA</v>
      </c>
      <c r="DA23" s="231" t="str">
        <f t="shared" si="9"/>
        <v>NA</v>
      </c>
    </row>
    <row r="24" spans="2:105" s="8" customFormat="1" ht="13.9" customHeight="1" thickBot="1">
      <c r="B24" s="385">
        <v>3</v>
      </c>
      <c r="C24" s="404" t="s">
        <v>152</v>
      </c>
      <c r="D24" s="405"/>
      <c r="E24" s="218" t="s">
        <v>153</v>
      </c>
      <c r="F24" s="218"/>
      <c r="G24" s="219"/>
      <c r="H24" s="25" t="s">
        <v>110</v>
      </c>
      <c r="I24" s="25" t="s">
        <v>110</v>
      </c>
      <c r="J24" s="25" t="s">
        <v>110</v>
      </c>
      <c r="K24" s="25" t="s">
        <v>110</v>
      </c>
      <c r="L24" s="25" t="s">
        <v>109</v>
      </c>
      <c r="M24" s="25" t="s">
        <v>109</v>
      </c>
      <c r="N24" s="25" t="s">
        <v>109</v>
      </c>
      <c r="O24" s="25" t="s">
        <v>109</v>
      </c>
      <c r="P24" s="25" t="s">
        <v>109</v>
      </c>
      <c r="Q24" s="25" t="s">
        <v>109</v>
      </c>
      <c r="R24" s="202" t="s">
        <v>109</v>
      </c>
      <c r="S24" s="1"/>
      <c r="T24" s="1"/>
      <c r="U24" s="1"/>
      <c r="V24" s="1"/>
      <c r="W24" s="1"/>
      <c r="X24" s="1"/>
      <c r="Y24" s="25" t="s">
        <v>110</v>
      </c>
      <c r="Z24" s="25" t="s">
        <v>110</v>
      </c>
      <c r="AA24" s="25" t="s">
        <v>110</v>
      </c>
      <c r="AB24" s="25" t="s">
        <v>110</v>
      </c>
      <c r="AC24" s="202" t="s">
        <v>110</v>
      </c>
      <c r="AD24" s="25" t="s">
        <v>109</v>
      </c>
      <c r="AE24" s="25" t="s">
        <v>109</v>
      </c>
      <c r="AF24" s="25" t="s">
        <v>109</v>
      </c>
      <c r="AG24" s="25" t="s">
        <v>109</v>
      </c>
      <c r="AH24" s="32" t="s">
        <v>109</v>
      </c>
      <c r="AK24" s="27" t="str">
        <f t="shared" si="0"/>
        <v>On Target</v>
      </c>
      <c r="AL24" s="27" t="str">
        <f t="shared" si="0"/>
        <v>On Target</v>
      </c>
      <c r="AM24" s="27" t="str">
        <f t="shared" si="0"/>
        <v>On Target</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32" t="s">
        <v>154</v>
      </c>
      <c r="AX24" s="232" t="str">
        <f t="shared" si="1"/>
        <v>≥80</v>
      </c>
      <c r="AY24" s="232">
        <f>VALUE(IF(AX24="---","",VLOOKUP(AX24,List1678356789[],2,FALSE)))</f>
        <v>1</v>
      </c>
      <c r="AZ24" s="232" t="str">
        <f t="shared" si="2"/>
        <v>≥80</v>
      </c>
      <c r="BA24" s="232">
        <f>VALUE(IF(AZ24="---","",VLOOKUP(AZ24,List1678356789[],2,FALSE)))</f>
        <v>1</v>
      </c>
      <c r="BB24" s="232" t="str">
        <f t="shared" si="3"/>
        <v>On Target</v>
      </c>
      <c r="BC24" s="232" t="str">
        <f t="shared" si="4"/>
        <v>Actual Year 3</v>
      </c>
      <c r="BD24" s="1"/>
      <c r="BE24" s="1"/>
      <c r="BF24" s="1"/>
      <c r="BG24" s="1"/>
      <c r="BH24" s="1"/>
      <c r="BI24" s="232" t="s">
        <v>154</v>
      </c>
      <c r="BJ24" s="232">
        <f>IF(H24="---","",IF(H24="","",(VLOOKUP(H24,List1678356789[],2,FALSE))))</f>
        <v>1</v>
      </c>
      <c r="BK24" s="232">
        <f>IF(I24="---","",IF(I24="","",(VLOOKUP(I24,List1678356789[],2,FALSE))))</f>
        <v>1</v>
      </c>
      <c r="BL24" s="232">
        <f>IF(J24="---","",IF(J24="","",(VLOOKUP(J24,List1678356789[],2,FALSE))))</f>
        <v>1</v>
      </c>
      <c r="BM24" s="232">
        <f>IF(K24="---","",IF(K24="","",(VLOOKUP(K24,List1678356789[],2,FALSE))))</f>
        <v>1</v>
      </c>
      <c r="BN24" s="232" t="str">
        <f>IF(L24="---","",IF(L24="","",(VLOOKUP(L24,List1678356789[],2,FALSE))))</f>
        <v/>
      </c>
      <c r="BO24" s="232" t="str">
        <f>IF(M24="---","",IF(M24="","",(VLOOKUP(M24,List1678356789[],2,FALSE))))</f>
        <v/>
      </c>
      <c r="BP24" s="232" t="str">
        <f>IF(N24="---","",IF(N24="","",(VLOOKUP(N24,List1678356789[],2,FALSE))))</f>
        <v/>
      </c>
      <c r="BQ24" s="232" t="str">
        <f>IF(O24="---","",IF(O24="","",(VLOOKUP(O24,List1678356789[],2,FALSE))))</f>
        <v/>
      </c>
      <c r="BR24" s="232" t="str">
        <f>IF(P24="---","",IF(P24="","",(VLOOKUP(P24,List1678356789[],2,FALSE))))</f>
        <v/>
      </c>
      <c r="BS24" s="232" t="str">
        <f>IF(Q24="---","",IF(Q24="","",(VLOOKUP(Q24,List1678356789[],2,FALSE))))</f>
        <v/>
      </c>
      <c r="BT24" s="232" t="str">
        <f>IF(R24="---","",IF(R24="","",(VLOOKUP(R24,List1678356789[],2,FALSE))))</f>
        <v/>
      </c>
      <c r="BU24" s="252" t="s">
        <v>154</v>
      </c>
      <c r="BV24" s="232">
        <f>IF(Y24="---","",IF(Y24="","",VLOOKUP(Y24,List1678356789[],2,FALSE)))</f>
        <v>1</v>
      </c>
      <c r="BW24" s="232">
        <f>IF(Z24="---","",IF(Z24="","",VLOOKUP(Z24,List1678356789[],2,FALSE)))</f>
        <v>1</v>
      </c>
      <c r="BX24" s="232">
        <f>IF(AA24="---","",IF(AA24="","",VLOOKUP(AA24,List1678356789[],2,FALSE)))</f>
        <v>1</v>
      </c>
      <c r="BY24" s="232">
        <f>IF(AB24="---","",IF(AB24="","",VLOOKUP(AB24,List1678356789[],2,FALSE)))</f>
        <v>1</v>
      </c>
      <c r="BZ24" s="232">
        <f>IF(AC24="---","",IF(AC24="","",VLOOKUP(AC24,List1678356789[],2,FALSE)))</f>
        <v>1</v>
      </c>
      <c r="CA24" s="232" t="str">
        <f>IF(AD24="---","",IF(AD24="","",VLOOKUP(AD24,List1678356789[],2,FALSE)))</f>
        <v/>
      </c>
      <c r="CB24" s="232" t="str">
        <f>IF(AE24="---","",IF(AE24="","",VLOOKUP(AE24,List1678356789[],2,FALSE)))</f>
        <v/>
      </c>
      <c r="CC24" s="232" t="str">
        <f>IF(AF24="---","",IF(AF24="","",VLOOKUP(AF24,List1678356789[],2,FALSE)))</f>
        <v/>
      </c>
      <c r="CD24" s="232" t="str">
        <f>IF(AG24="---","",IF(AG24="","",VLOOKUP(AG24,List1678356789[],2,FALSE)))</f>
        <v/>
      </c>
      <c r="CE24" s="232" t="str">
        <f>IF(AH24="---","",IF(AH24="","",VLOOKUP(AH24,List1678356789[],2,FALSE)))</f>
        <v/>
      </c>
      <c r="CF24" s="252" t="s">
        <v>154</v>
      </c>
      <c r="CG24" s="232">
        <f t="shared" si="7"/>
        <v>0</v>
      </c>
      <c r="CH24" s="232">
        <f t="shared" si="5"/>
        <v>0</v>
      </c>
      <c r="CI24" s="232">
        <f t="shared" si="5"/>
        <v>0</v>
      </c>
      <c r="CJ24" s="232" t="str">
        <f t="shared" si="5"/>
        <v>NA</v>
      </c>
      <c r="CK24" s="232" t="str">
        <f t="shared" si="5"/>
        <v>NA</v>
      </c>
      <c r="CL24" s="232" t="str">
        <f t="shared" si="5"/>
        <v>NA</v>
      </c>
      <c r="CM24" s="232" t="str">
        <f t="shared" si="5"/>
        <v>NA</v>
      </c>
      <c r="CN24" s="232" t="str">
        <f t="shared" si="5"/>
        <v>NA</v>
      </c>
      <c r="CO24" s="232" t="str">
        <f t="shared" si="5"/>
        <v>NA</v>
      </c>
      <c r="CP24" s="232" t="str">
        <f t="shared" si="5"/>
        <v>NA</v>
      </c>
      <c r="CQ24" s="252" t="s">
        <v>154</v>
      </c>
      <c r="CR24" s="232" t="str">
        <f t="shared" si="8"/>
        <v>NA</v>
      </c>
      <c r="CS24" s="232" t="str">
        <f t="shared" si="9"/>
        <v>NA</v>
      </c>
      <c r="CT24" s="232" t="str">
        <f t="shared" si="9"/>
        <v>NA</v>
      </c>
      <c r="CU24" s="232" t="str">
        <f t="shared" si="9"/>
        <v>NA</v>
      </c>
      <c r="CV24" s="232" t="str">
        <f t="shared" si="9"/>
        <v>NA</v>
      </c>
      <c r="CW24" s="232" t="str">
        <f t="shared" si="9"/>
        <v>NA</v>
      </c>
      <c r="CX24" s="232" t="str">
        <f t="shared" si="9"/>
        <v>NA</v>
      </c>
      <c r="CY24" s="232" t="str">
        <f t="shared" si="9"/>
        <v>NA</v>
      </c>
      <c r="CZ24" s="232" t="str">
        <f t="shared" si="9"/>
        <v>NA</v>
      </c>
      <c r="DA24" s="232" t="str">
        <f t="shared" si="9"/>
        <v>NA</v>
      </c>
    </row>
    <row r="25" spans="2:105" s="8" customFormat="1" ht="13.9" customHeight="1" thickBot="1">
      <c r="B25" s="386"/>
      <c r="C25" s="406"/>
      <c r="D25" s="407"/>
      <c r="E25" s="218" t="s">
        <v>155</v>
      </c>
      <c r="F25" s="218"/>
      <c r="G25" s="219"/>
      <c r="H25" s="25" t="s">
        <v>110</v>
      </c>
      <c r="I25" s="25" t="s">
        <v>110</v>
      </c>
      <c r="J25" s="25" t="s">
        <v>110</v>
      </c>
      <c r="K25" s="25" t="s">
        <v>110</v>
      </c>
      <c r="L25" s="25" t="s">
        <v>109</v>
      </c>
      <c r="M25" s="25" t="s">
        <v>109</v>
      </c>
      <c r="N25" s="25" t="s">
        <v>109</v>
      </c>
      <c r="O25" s="25" t="s">
        <v>109</v>
      </c>
      <c r="P25" s="25" t="s">
        <v>109</v>
      </c>
      <c r="Q25" s="25" t="s">
        <v>109</v>
      </c>
      <c r="R25" s="202" t="s">
        <v>109</v>
      </c>
      <c r="S25" s="1"/>
      <c r="T25" s="1"/>
      <c r="U25" s="1"/>
      <c r="V25" s="1"/>
      <c r="W25" s="1"/>
      <c r="X25" s="1"/>
      <c r="Y25" s="25" t="s">
        <v>110</v>
      </c>
      <c r="Z25" s="25" t="s">
        <v>110</v>
      </c>
      <c r="AA25" s="25" t="s">
        <v>110</v>
      </c>
      <c r="AB25" s="25" t="s">
        <v>110</v>
      </c>
      <c r="AC25" s="202" t="s">
        <v>110</v>
      </c>
      <c r="AD25" s="25" t="s">
        <v>109</v>
      </c>
      <c r="AE25" s="25" t="s">
        <v>109</v>
      </c>
      <c r="AF25" s="25" t="s">
        <v>109</v>
      </c>
      <c r="AG25" s="25" t="s">
        <v>109</v>
      </c>
      <c r="AH25" s="32" t="s">
        <v>109</v>
      </c>
      <c r="AK25" s="27" t="str">
        <f t="shared" si="0"/>
        <v>On Target</v>
      </c>
      <c r="AL25" s="27" t="str">
        <f t="shared" si="0"/>
        <v>On Target</v>
      </c>
      <c r="AM25" s="27" t="str">
        <f t="shared" si="0"/>
        <v>On Target</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32" t="s">
        <v>156</v>
      </c>
      <c r="AX25" s="232" t="str">
        <f t="shared" si="1"/>
        <v>≥80</v>
      </c>
      <c r="AY25" s="232">
        <f>VALUE(IF(AX25="---","",VLOOKUP(AX25,List1678356789[],2,FALSE)))</f>
        <v>1</v>
      </c>
      <c r="AZ25" s="232" t="str">
        <f t="shared" si="2"/>
        <v>≥80</v>
      </c>
      <c r="BA25" s="232">
        <f>VALUE(IF(AZ25="---","",VLOOKUP(AZ25,List1678356789[],2,FALSE)))</f>
        <v>1</v>
      </c>
      <c r="BB25" s="232" t="str">
        <f t="shared" si="3"/>
        <v>On Target</v>
      </c>
      <c r="BC25" s="232" t="str">
        <f t="shared" si="4"/>
        <v>Actual Year 3</v>
      </c>
      <c r="BD25" s="1"/>
      <c r="BE25" s="1"/>
      <c r="BF25" s="1"/>
      <c r="BG25" s="1"/>
      <c r="BH25" s="1"/>
      <c r="BI25" s="232" t="s">
        <v>156</v>
      </c>
      <c r="BJ25" s="232">
        <f>IF(H25="---","",IF(H25="","",(VLOOKUP(H25,List1678356789[],2,FALSE))))</f>
        <v>1</v>
      </c>
      <c r="BK25" s="232">
        <f>IF(I25="---","",IF(I25="","",(VLOOKUP(I25,List1678356789[],2,FALSE))))</f>
        <v>1</v>
      </c>
      <c r="BL25" s="232">
        <f>IF(J25="---","",IF(J25="","",(VLOOKUP(J25,List1678356789[],2,FALSE))))</f>
        <v>1</v>
      </c>
      <c r="BM25" s="232">
        <f>IF(K25="---","",IF(K25="","",(VLOOKUP(K25,List1678356789[],2,FALSE))))</f>
        <v>1</v>
      </c>
      <c r="BN25" s="232" t="str">
        <f>IF(L25="---","",IF(L25="","",(VLOOKUP(L25,List1678356789[],2,FALSE))))</f>
        <v/>
      </c>
      <c r="BO25" s="232" t="str">
        <f>IF(M25="---","",IF(M25="","",(VLOOKUP(M25,List1678356789[],2,FALSE))))</f>
        <v/>
      </c>
      <c r="BP25" s="232" t="str">
        <f>IF(N25="---","",IF(N25="","",(VLOOKUP(N25,List1678356789[],2,FALSE))))</f>
        <v/>
      </c>
      <c r="BQ25" s="232" t="str">
        <f>IF(O25="---","",IF(O25="","",(VLOOKUP(O25,List1678356789[],2,FALSE))))</f>
        <v/>
      </c>
      <c r="BR25" s="232" t="str">
        <f>IF(P25="---","",IF(P25="","",(VLOOKUP(P25,List1678356789[],2,FALSE))))</f>
        <v/>
      </c>
      <c r="BS25" s="232" t="str">
        <f>IF(Q25="---","",IF(Q25="","",(VLOOKUP(Q25,List1678356789[],2,FALSE))))</f>
        <v/>
      </c>
      <c r="BT25" s="232" t="str">
        <f>IF(R25="---","",IF(R25="","",(VLOOKUP(R25,List1678356789[],2,FALSE))))</f>
        <v/>
      </c>
      <c r="BU25" s="252" t="s">
        <v>156</v>
      </c>
      <c r="BV25" s="232">
        <f>IF(Y25="---","",IF(Y25="","",VLOOKUP(Y25,List1678356789[],2,FALSE)))</f>
        <v>1</v>
      </c>
      <c r="BW25" s="232">
        <f>IF(Z25="---","",IF(Z25="","",VLOOKUP(Z25,List1678356789[],2,FALSE)))</f>
        <v>1</v>
      </c>
      <c r="BX25" s="232">
        <f>IF(AA25="---","",IF(AA25="","",VLOOKUP(AA25,List1678356789[],2,FALSE)))</f>
        <v>1</v>
      </c>
      <c r="BY25" s="232">
        <f>IF(AB25="---","",IF(AB25="","",VLOOKUP(AB25,List1678356789[],2,FALSE)))</f>
        <v>1</v>
      </c>
      <c r="BZ25" s="232">
        <f>IF(AC25="---","",IF(AC25="","",VLOOKUP(AC25,List1678356789[],2,FALSE)))</f>
        <v>1</v>
      </c>
      <c r="CA25" s="232" t="str">
        <f>IF(AD25="---","",IF(AD25="","",VLOOKUP(AD25,List1678356789[],2,FALSE)))</f>
        <v/>
      </c>
      <c r="CB25" s="232" t="str">
        <f>IF(AE25="---","",IF(AE25="","",VLOOKUP(AE25,List1678356789[],2,FALSE)))</f>
        <v/>
      </c>
      <c r="CC25" s="232" t="str">
        <f>IF(AF25="---","",IF(AF25="","",VLOOKUP(AF25,List1678356789[],2,FALSE)))</f>
        <v/>
      </c>
      <c r="CD25" s="232" t="str">
        <f>IF(AG25="---","",IF(AG25="","",VLOOKUP(AG25,List1678356789[],2,FALSE)))</f>
        <v/>
      </c>
      <c r="CE25" s="232" t="str">
        <f>IF(AH25="---","",IF(AH25="","",VLOOKUP(AH25,List1678356789[],2,FALSE)))</f>
        <v/>
      </c>
      <c r="CF25" s="252" t="s">
        <v>156</v>
      </c>
      <c r="CG25" s="232">
        <f t="shared" si="7"/>
        <v>0</v>
      </c>
      <c r="CH25" s="232">
        <f t="shared" si="5"/>
        <v>0</v>
      </c>
      <c r="CI25" s="232">
        <f t="shared" si="5"/>
        <v>0</v>
      </c>
      <c r="CJ25" s="232" t="str">
        <f t="shared" si="5"/>
        <v>NA</v>
      </c>
      <c r="CK25" s="232" t="str">
        <f t="shared" si="5"/>
        <v>NA</v>
      </c>
      <c r="CL25" s="232" t="str">
        <f t="shared" si="5"/>
        <v>NA</v>
      </c>
      <c r="CM25" s="232" t="str">
        <f t="shared" si="5"/>
        <v>NA</v>
      </c>
      <c r="CN25" s="232" t="str">
        <f t="shared" si="5"/>
        <v>NA</v>
      </c>
      <c r="CO25" s="232" t="str">
        <f t="shared" si="5"/>
        <v>NA</v>
      </c>
      <c r="CP25" s="232" t="str">
        <f t="shared" si="5"/>
        <v>NA</v>
      </c>
      <c r="CQ25" s="252" t="s">
        <v>156</v>
      </c>
      <c r="CR25" s="232" t="str">
        <f t="shared" si="8"/>
        <v>NA</v>
      </c>
      <c r="CS25" s="232" t="str">
        <f t="shared" si="9"/>
        <v>NA</v>
      </c>
      <c r="CT25" s="232" t="str">
        <f t="shared" si="9"/>
        <v>NA</v>
      </c>
      <c r="CU25" s="232" t="str">
        <f t="shared" si="9"/>
        <v>NA</v>
      </c>
      <c r="CV25" s="232" t="str">
        <f t="shared" si="9"/>
        <v>NA</v>
      </c>
      <c r="CW25" s="232" t="str">
        <f t="shared" si="9"/>
        <v>NA</v>
      </c>
      <c r="CX25" s="232" t="str">
        <f t="shared" si="9"/>
        <v>NA</v>
      </c>
      <c r="CY25" s="232" t="str">
        <f t="shared" si="9"/>
        <v>NA</v>
      </c>
      <c r="CZ25" s="232" t="str">
        <f t="shared" si="9"/>
        <v>NA</v>
      </c>
      <c r="DA25" s="232" t="str">
        <f t="shared" si="9"/>
        <v>NA</v>
      </c>
    </row>
    <row r="26" spans="2:105" s="8" customFormat="1" ht="13.9" customHeight="1" thickBot="1">
      <c r="B26" s="386"/>
      <c r="C26" s="408"/>
      <c r="D26" s="409"/>
      <c r="E26" s="218" t="s">
        <v>157</v>
      </c>
      <c r="F26" s="218"/>
      <c r="G26" s="219"/>
      <c r="H26" s="25" t="s">
        <v>110</v>
      </c>
      <c r="I26" s="25" t="s">
        <v>110</v>
      </c>
      <c r="J26" s="25" t="s">
        <v>110</v>
      </c>
      <c r="K26" s="25" t="s">
        <v>110</v>
      </c>
      <c r="L26" s="25" t="s">
        <v>109</v>
      </c>
      <c r="M26" s="25" t="s">
        <v>109</v>
      </c>
      <c r="N26" s="25" t="s">
        <v>109</v>
      </c>
      <c r="O26" s="25" t="s">
        <v>109</v>
      </c>
      <c r="P26" s="25" t="s">
        <v>109</v>
      </c>
      <c r="Q26" s="25" t="s">
        <v>109</v>
      </c>
      <c r="R26" s="202" t="s">
        <v>109</v>
      </c>
      <c r="S26" s="1"/>
      <c r="T26" s="1"/>
      <c r="U26" s="1"/>
      <c r="V26" s="1"/>
      <c r="W26" s="1"/>
      <c r="X26" s="1"/>
      <c r="Y26" s="25" t="s">
        <v>110</v>
      </c>
      <c r="Z26" s="25" t="s">
        <v>110</v>
      </c>
      <c r="AA26" s="25" t="s">
        <v>110</v>
      </c>
      <c r="AB26" s="25" t="s">
        <v>110</v>
      </c>
      <c r="AC26" s="202" t="s">
        <v>110</v>
      </c>
      <c r="AD26" s="25" t="s">
        <v>109</v>
      </c>
      <c r="AE26" s="25" t="s">
        <v>109</v>
      </c>
      <c r="AF26" s="25" t="s">
        <v>109</v>
      </c>
      <c r="AG26" s="25" t="s">
        <v>109</v>
      </c>
      <c r="AH26" s="32" t="s">
        <v>109</v>
      </c>
      <c r="AK26" s="27" t="str">
        <f t="shared" si="0"/>
        <v>On Target</v>
      </c>
      <c r="AL26" s="27" t="str">
        <f t="shared" si="0"/>
        <v>On Target</v>
      </c>
      <c r="AM26" s="27" t="str">
        <f t="shared" si="0"/>
        <v>On Target</v>
      </c>
      <c r="AN26" s="27" t="str">
        <f t="shared" si="0"/>
        <v/>
      </c>
      <c r="AO26" s="27" t="str">
        <f t="shared" si="0"/>
        <v/>
      </c>
      <c r="AP26" s="27" t="str">
        <f t="shared" si="0"/>
        <v/>
      </c>
      <c r="AQ26" s="27" t="str">
        <f t="shared" si="0"/>
        <v/>
      </c>
      <c r="AR26" s="27" t="str">
        <f t="shared" si="0"/>
        <v/>
      </c>
      <c r="AS26" s="27" t="str">
        <f t="shared" si="0"/>
        <v/>
      </c>
      <c r="AT26" s="27" t="str">
        <f t="shared" si="0"/>
        <v/>
      </c>
      <c r="AU26" s="1"/>
      <c r="AV26" s="28"/>
      <c r="AW26" s="232" t="s">
        <v>158</v>
      </c>
      <c r="AX26" s="232" t="str">
        <f t="shared" si="1"/>
        <v>≥80</v>
      </c>
      <c r="AY26" s="232">
        <f>VALUE(IF(AX26="---","",VLOOKUP(AX26,List1678356789[],2,FALSE)))</f>
        <v>1</v>
      </c>
      <c r="AZ26" s="232" t="str">
        <f t="shared" si="2"/>
        <v>≥80</v>
      </c>
      <c r="BA26" s="232">
        <f>VALUE(IF(AZ26="---","",VLOOKUP(AZ26,List1678356789[],2,FALSE)))</f>
        <v>1</v>
      </c>
      <c r="BB26" s="232" t="str">
        <f t="shared" si="3"/>
        <v>On Target</v>
      </c>
      <c r="BC26" s="232" t="str">
        <f t="shared" si="4"/>
        <v>Actual Year 3</v>
      </c>
      <c r="BD26" s="1"/>
      <c r="BE26" s="1"/>
      <c r="BF26" s="1"/>
      <c r="BG26" s="1"/>
      <c r="BH26" s="1"/>
      <c r="BI26" s="232" t="s">
        <v>158</v>
      </c>
      <c r="BJ26" s="232">
        <f>IF(H26="---","",IF(H26="","",(VLOOKUP(H26,List1678356789[],2,FALSE))))</f>
        <v>1</v>
      </c>
      <c r="BK26" s="232">
        <f>IF(I26="---","",IF(I26="","",(VLOOKUP(I26,List1678356789[],2,FALSE))))</f>
        <v>1</v>
      </c>
      <c r="BL26" s="232">
        <f>IF(J26="---","",IF(J26="","",(VLOOKUP(J26,List1678356789[],2,FALSE))))</f>
        <v>1</v>
      </c>
      <c r="BM26" s="232">
        <f>IF(K26="---","",IF(K26="","",(VLOOKUP(K26,List1678356789[],2,FALSE))))</f>
        <v>1</v>
      </c>
      <c r="BN26" s="232" t="str">
        <f>IF(L26="---","",IF(L26="","",(VLOOKUP(L26,List1678356789[],2,FALSE))))</f>
        <v/>
      </c>
      <c r="BO26" s="232" t="str">
        <f>IF(M26="---","",IF(M26="","",(VLOOKUP(M26,List1678356789[],2,FALSE))))</f>
        <v/>
      </c>
      <c r="BP26" s="232" t="str">
        <f>IF(N26="---","",IF(N26="","",(VLOOKUP(N26,List1678356789[],2,FALSE))))</f>
        <v/>
      </c>
      <c r="BQ26" s="232" t="str">
        <f>IF(O26="---","",IF(O26="","",(VLOOKUP(O26,List1678356789[],2,FALSE))))</f>
        <v/>
      </c>
      <c r="BR26" s="232" t="str">
        <f>IF(P26="---","",IF(P26="","",(VLOOKUP(P26,List1678356789[],2,FALSE))))</f>
        <v/>
      </c>
      <c r="BS26" s="232" t="str">
        <f>IF(Q26="---","",IF(Q26="","",(VLOOKUP(Q26,List1678356789[],2,FALSE))))</f>
        <v/>
      </c>
      <c r="BT26" s="232" t="str">
        <f>IF(R26="---","",IF(R26="","",(VLOOKUP(R26,List1678356789[],2,FALSE))))</f>
        <v/>
      </c>
      <c r="BU26" s="252" t="s">
        <v>158</v>
      </c>
      <c r="BV26" s="232">
        <f>IF(Y26="---","",IF(Y26="","",VLOOKUP(Y26,List1678356789[],2,FALSE)))</f>
        <v>1</v>
      </c>
      <c r="BW26" s="232">
        <f>IF(Z26="---","",IF(Z26="","",VLOOKUP(Z26,List1678356789[],2,FALSE)))</f>
        <v>1</v>
      </c>
      <c r="BX26" s="232">
        <f>IF(AA26="---","",IF(AA26="","",VLOOKUP(AA26,List1678356789[],2,FALSE)))</f>
        <v>1</v>
      </c>
      <c r="BY26" s="232">
        <f>IF(AB26="---","",IF(AB26="","",VLOOKUP(AB26,List1678356789[],2,FALSE)))</f>
        <v>1</v>
      </c>
      <c r="BZ26" s="232">
        <f>IF(AC26="---","",IF(AC26="","",VLOOKUP(AC26,List1678356789[],2,FALSE)))</f>
        <v>1</v>
      </c>
      <c r="CA26" s="232" t="str">
        <f>IF(AD26="---","",IF(AD26="","",VLOOKUP(AD26,List1678356789[],2,FALSE)))</f>
        <v/>
      </c>
      <c r="CB26" s="232" t="str">
        <f>IF(AE26="---","",IF(AE26="","",VLOOKUP(AE26,List1678356789[],2,FALSE)))</f>
        <v/>
      </c>
      <c r="CC26" s="232" t="str">
        <f>IF(AF26="---","",IF(AF26="","",VLOOKUP(AF26,List1678356789[],2,FALSE)))</f>
        <v/>
      </c>
      <c r="CD26" s="232" t="str">
        <f>IF(AG26="---","",IF(AG26="","",VLOOKUP(AG26,List1678356789[],2,FALSE)))</f>
        <v/>
      </c>
      <c r="CE26" s="232" t="str">
        <f>IF(AH26="---","",IF(AH26="","",VLOOKUP(AH26,List1678356789[],2,FALSE)))</f>
        <v/>
      </c>
      <c r="CF26" s="252" t="s">
        <v>158</v>
      </c>
      <c r="CG26" s="232">
        <f t="shared" si="7"/>
        <v>0</v>
      </c>
      <c r="CH26" s="232">
        <f t="shared" si="5"/>
        <v>0</v>
      </c>
      <c r="CI26" s="232">
        <f t="shared" si="5"/>
        <v>0</v>
      </c>
      <c r="CJ26" s="232" t="str">
        <f t="shared" si="5"/>
        <v>NA</v>
      </c>
      <c r="CK26" s="232" t="str">
        <f t="shared" si="5"/>
        <v>NA</v>
      </c>
      <c r="CL26" s="232" t="str">
        <f t="shared" si="5"/>
        <v>NA</v>
      </c>
      <c r="CM26" s="232" t="str">
        <f t="shared" si="5"/>
        <v>NA</v>
      </c>
      <c r="CN26" s="232" t="str">
        <f t="shared" si="5"/>
        <v>NA</v>
      </c>
      <c r="CO26" s="232" t="str">
        <f t="shared" si="5"/>
        <v>NA</v>
      </c>
      <c r="CP26" s="232" t="str">
        <f t="shared" si="5"/>
        <v>NA</v>
      </c>
      <c r="CQ26" s="252" t="s">
        <v>158</v>
      </c>
      <c r="CR26" s="232" t="str">
        <f t="shared" si="8"/>
        <v>NA</v>
      </c>
      <c r="CS26" s="232" t="str">
        <f t="shared" si="9"/>
        <v>NA</v>
      </c>
      <c r="CT26" s="232" t="str">
        <f t="shared" si="9"/>
        <v>NA</v>
      </c>
      <c r="CU26" s="232" t="str">
        <f t="shared" si="9"/>
        <v>NA</v>
      </c>
      <c r="CV26" s="232" t="str">
        <f t="shared" si="9"/>
        <v>NA</v>
      </c>
      <c r="CW26" s="232" t="str">
        <f t="shared" si="9"/>
        <v>NA</v>
      </c>
      <c r="CX26" s="232" t="str">
        <f t="shared" si="9"/>
        <v>NA</v>
      </c>
      <c r="CY26" s="232" t="str">
        <f t="shared" si="9"/>
        <v>NA</v>
      </c>
      <c r="CZ26" s="232" t="str">
        <f t="shared" si="9"/>
        <v>NA</v>
      </c>
      <c r="DA26" s="232" t="str">
        <f t="shared" si="9"/>
        <v>NA</v>
      </c>
    </row>
    <row r="27" spans="2:105" s="8" customFormat="1" ht="13.9" customHeight="1" thickBot="1">
      <c r="B27" s="386"/>
      <c r="C27" s="404" t="s">
        <v>159</v>
      </c>
      <c r="D27" s="405"/>
      <c r="E27" s="218" t="s">
        <v>231</v>
      </c>
      <c r="F27" s="218"/>
      <c r="G27" s="219"/>
      <c r="H27" s="25" t="s">
        <v>108</v>
      </c>
      <c r="I27" s="25" t="s">
        <v>108</v>
      </c>
      <c r="J27" s="25" t="s">
        <v>110</v>
      </c>
      <c r="K27" s="25" t="s">
        <v>110</v>
      </c>
      <c r="L27" s="25" t="s">
        <v>109</v>
      </c>
      <c r="M27" s="25" t="s">
        <v>109</v>
      </c>
      <c r="N27" s="25" t="s">
        <v>109</v>
      </c>
      <c r="O27" s="25" t="s">
        <v>109</v>
      </c>
      <c r="P27" s="25" t="s">
        <v>109</v>
      </c>
      <c r="Q27" s="25" t="s">
        <v>109</v>
      </c>
      <c r="R27" s="202" t="s">
        <v>109</v>
      </c>
      <c r="S27" s="1"/>
      <c r="T27" s="1"/>
      <c r="U27" s="1"/>
      <c r="V27" s="1"/>
      <c r="W27" s="1"/>
      <c r="X27" s="1"/>
      <c r="Y27" s="25" t="s">
        <v>108</v>
      </c>
      <c r="Z27" s="25" t="s">
        <v>108</v>
      </c>
      <c r="AA27" s="25" t="s">
        <v>108</v>
      </c>
      <c r="AB27" s="25" t="s">
        <v>108</v>
      </c>
      <c r="AC27" s="202" t="s">
        <v>108</v>
      </c>
      <c r="AD27" s="25" t="s">
        <v>109</v>
      </c>
      <c r="AE27" s="25" t="s">
        <v>109</v>
      </c>
      <c r="AF27" s="25" t="s">
        <v>109</v>
      </c>
      <c r="AG27" s="25" t="s">
        <v>109</v>
      </c>
      <c r="AH27" s="32" t="s">
        <v>109</v>
      </c>
      <c r="AK27" s="27" t="str">
        <f t="shared" si="0"/>
        <v>On Target</v>
      </c>
      <c r="AL27" s="27" t="str">
        <f t="shared" si="0"/>
        <v>On Target</v>
      </c>
      <c r="AM27" s="27" t="str">
        <f t="shared" si="0"/>
        <v>On Target</v>
      </c>
      <c r="AN27" s="27" t="str">
        <f t="shared" si="0"/>
        <v/>
      </c>
      <c r="AO27" s="27" t="str">
        <f t="shared" si="0"/>
        <v/>
      </c>
      <c r="AP27" s="27" t="str">
        <f t="shared" si="0"/>
        <v/>
      </c>
      <c r="AQ27" s="27" t="str">
        <f t="shared" si="0"/>
        <v/>
      </c>
      <c r="AR27" s="27" t="str">
        <f t="shared" si="0"/>
        <v/>
      </c>
      <c r="AS27" s="27" t="str">
        <f t="shared" si="0"/>
        <v/>
      </c>
      <c r="AT27" s="27" t="str">
        <f t="shared" si="0"/>
        <v/>
      </c>
      <c r="AU27" s="1"/>
      <c r="AV27" s="28"/>
      <c r="AW27" s="232" t="s">
        <v>161</v>
      </c>
      <c r="AX27" s="232" t="str">
        <f t="shared" si="1"/>
        <v>≥80</v>
      </c>
      <c r="AY27" s="232">
        <f>VALUE(IF(AX27="---","",VLOOKUP(AX27,List1678356789[],2,FALSE)))</f>
        <v>1</v>
      </c>
      <c r="AZ27" s="232" t="str">
        <f t="shared" si="2"/>
        <v>60-79</v>
      </c>
      <c r="BA27" s="232">
        <f>VALUE(IF(AZ27="---","",VLOOKUP(AZ27,List1678356789[],2,FALSE)))</f>
        <v>0.5</v>
      </c>
      <c r="BB27" s="232" t="str">
        <f t="shared" si="3"/>
        <v>On Target</v>
      </c>
      <c r="BC27" s="232" t="str">
        <f t="shared" si="4"/>
        <v>Actual Year 3</v>
      </c>
      <c r="BD27" s="1"/>
      <c r="BE27" s="1"/>
      <c r="BF27" s="1"/>
      <c r="BG27" s="1"/>
      <c r="BH27" s="1"/>
      <c r="BI27" s="232" t="s">
        <v>161</v>
      </c>
      <c r="BJ27" s="232">
        <f>IF(H27="---","",IF(H27="","",(VLOOKUP(H27,List1678356789[],2,FALSE))))</f>
        <v>0.5</v>
      </c>
      <c r="BK27" s="232">
        <f>IF(I27="---","",IF(I27="","",(VLOOKUP(I27,List1678356789[],2,FALSE))))</f>
        <v>0.5</v>
      </c>
      <c r="BL27" s="232">
        <f>IF(J27="---","",IF(J27="","",(VLOOKUP(J27,List1678356789[],2,FALSE))))</f>
        <v>1</v>
      </c>
      <c r="BM27" s="232">
        <f>IF(K27="---","",IF(K27="","",(VLOOKUP(K27,List1678356789[],2,FALSE))))</f>
        <v>1</v>
      </c>
      <c r="BN27" s="232" t="str">
        <f>IF(L27="---","",IF(L27="","",(VLOOKUP(L27,List1678356789[],2,FALSE))))</f>
        <v/>
      </c>
      <c r="BO27" s="232" t="str">
        <f>IF(M27="---","",IF(M27="","",(VLOOKUP(M27,List1678356789[],2,FALSE))))</f>
        <v/>
      </c>
      <c r="BP27" s="232" t="str">
        <f>IF(N27="---","",IF(N27="","",(VLOOKUP(N27,List1678356789[],2,FALSE))))</f>
        <v/>
      </c>
      <c r="BQ27" s="232" t="str">
        <f>IF(O27="---","",IF(O27="","",(VLOOKUP(O27,List1678356789[],2,FALSE))))</f>
        <v/>
      </c>
      <c r="BR27" s="232" t="str">
        <f>IF(P27="---","",IF(P27="","",(VLOOKUP(P27,List1678356789[],2,FALSE))))</f>
        <v/>
      </c>
      <c r="BS27" s="232" t="str">
        <f>IF(Q27="---","",IF(Q27="","",(VLOOKUP(Q27,List1678356789[],2,FALSE))))</f>
        <v/>
      </c>
      <c r="BT27" s="232" t="str">
        <f>IF(R27="---","",IF(R27="","",(VLOOKUP(R27,List1678356789[],2,FALSE))))</f>
        <v/>
      </c>
      <c r="BU27" s="252" t="s">
        <v>161</v>
      </c>
      <c r="BV27" s="232">
        <f>IF(Y27="---","",IF(Y27="","",VLOOKUP(Y27,List1678356789[],2,FALSE)))</f>
        <v>0.5</v>
      </c>
      <c r="BW27" s="232">
        <f>IF(Z27="---","",IF(Z27="","",VLOOKUP(Z27,List1678356789[],2,FALSE)))</f>
        <v>0.5</v>
      </c>
      <c r="BX27" s="232">
        <f>IF(AA27="---","",IF(AA27="","",VLOOKUP(AA27,List1678356789[],2,FALSE)))</f>
        <v>0.5</v>
      </c>
      <c r="BY27" s="232">
        <f>IF(AB27="---","",IF(AB27="","",VLOOKUP(AB27,List1678356789[],2,FALSE)))</f>
        <v>0.5</v>
      </c>
      <c r="BZ27" s="232">
        <f>IF(AC27="---","",IF(AC27="","",VLOOKUP(AC27,List1678356789[],2,FALSE)))</f>
        <v>0.5</v>
      </c>
      <c r="CA27" s="232" t="str">
        <f>IF(AD27="---","",IF(AD27="","",VLOOKUP(AD27,List1678356789[],2,FALSE)))</f>
        <v/>
      </c>
      <c r="CB27" s="232" t="str">
        <f>IF(AE27="---","",IF(AE27="","",VLOOKUP(AE27,List1678356789[],2,FALSE)))</f>
        <v/>
      </c>
      <c r="CC27" s="232" t="str">
        <f>IF(AF27="---","",IF(AF27="","",VLOOKUP(AF27,List1678356789[],2,FALSE)))</f>
        <v/>
      </c>
      <c r="CD27" s="232" t="str">
        <f>IF(AG27="---","",IF(AG27="","",VLOOKUP(AG27,List1678356789[],2,FALSE)))</f>
        <v/>
      </c>
      <c r="CE27" s="232" t="str">
        <f>IF(AH27="---","",IF(AH27="","",VLOOKUP(AH27,List1678356789[],2,FALSE)))</f>
        <v/>
      </c>
      <c r="CF27" s="252" t="s">
        <v>161</v>
      </c>
      <c r="CG27" s="232">
        <f t="shared" si="7"/>
        <v>0</v>
      </c>
      <c r="CH27" s="232">
        <f t="shared" si="5"/>
        <v>0</v>
      </c>
      <c r="CI27" s="232">
        <f t="shared" si="5"/>
        <v>0</v>
      </c>
      <c r="CJ27" s="232" t="str">
        <f t="shared" si="5"/>
        <v>NA</v>
      </c>
      <c r="CK27" s="232" t="str">
        <f t="shared" si="5"/>
        <v>NA</v>
      </c>
      <c r="CL27" s="232" t="str">
        <f t="shared" si="5"/>
        <v>NA</v>
      </c>
      <c r="CM27" s="232" t="str">
        <f t="shared" si="5"/>
        <v>NA</v>
      </c>
      <c r="CN27" s="232" t="str">
        <f t="shared" si="5"/>
        <v>NA</v>
      </c>
      <c r="CO27" s="232" t="str">
        <f t="shared" si="5"/>
        <v>NA</v>
      </c>
      <c r="CP27" s="232" t="str">
        <f t="shared" si="5"/>
        <v>NA</v>
      </c>
      <c r="CQ27" s="252" t="s">
        <v>161</v>
      </c>
      <c r="CR27" s="232" t="str">
        <f t="shared" si="8"/>
        <v>NA</v>
      </c>
      <c r="CS27" s="232" t="str">
        <f t="shared" si="9"/>
        <v>NA</v>
      </c>
      <c r="CT27" s="232" t="str">
        <f t="shared" si="9"/>
        <v>NA</v>
      </c>
      <c r="CU27" s="232" t="str">
        <f t="shared" si="9"/>
        <v>NA</v>
      </c>
      <c r="CV27" s="232" t="str">
        <f t="shared" si="9"/>
        <v>NA</v>
      </c>
      <c r="CW27" s="232" t="str">
        <f t="shared" si="9"/>
        <v>NA</v>
      </c>
      <c r="CX27" s="232" t="str">
        <f t="shared" si="9"/>
        <v>NA</v>
      </c>
      <c r="CY27" s="232" t="str">
        <f t="shared" si="9"/>
        <v>NA</v>
      </c>
      <c r="CZ27" s="232" t="str">
        <f t="shared" si="9"/>
        <v>NA</v>
      </c>
      <c r="DA27" s="232" t="str">
        <f t="shared" si="9"/>
        <v>NA</v>
      </c>
    </row>
    <row r="28" spans="2:105" s="8" customFormat="1" ht="13.9" customHeight="1" thickBot="1">
      <c r="B28" s="386"/>
      <c r="C28" s="406"/>
      <c r="D28" s="407"/>
      <c r="E28" s="218" t="s">
        <v>232</v>
      </c>
      <c r="F28" s="218"/>
      <c r="G28" s="219"/>
      <c r="H28" s="25" t="s">
        <v>108</v>
      </c>
      <c r="I28" s="25" t="s">
        <v>108</v>
      </c>
      <c r="J28" s="25" t="s">
        <v>108</v>
      </c>
      <c r="K28" s="25" t="s">
        <v>108</v>
      </c>
      <c r="L28" s="25" t="s">
        <v>109</v>
      </c>
      <c r="M28" s="25" t="s">
        <v>109</v>
      </c>
      <c r="N28" s="25" t="s">
        <v>109</v>
      </c>
      <c r="O28" s="25" t="s">
        <v>109</v>
      </c>
      <c r="P28" s="25" t="s">
        <v>109</v>
      </c>
      <c r="Q28" s="25" t="s">
        <v>109</v>
      </c>
      <c r="R28" s="202" t="s">
        <v>109</v>
      </c>
      <c r="S28" s="1"/>
      <c r="T28" s="1"/>
      <c r="U28" s="1"/>
      <c r="V28" s="1"/>
      <c r="W28" s="1"/>
      <c r="X28" s="1"/>
      <c r="Y28" s="25" t="s">
        <v>108</v>
      </c>
      <c r="Z28" s="25" t="s">
        <v>108</v>
      </c>
      <c r="AA28" s="25" t="s">
        <v>108</v>
      </c>
      <c r="AB28" s="25" t="s">
        <v>110</v>
      </c>
      <c r="AC28" s="202" t="s">
        <v>110</v>
      </c>
      <c r="AD28" s="25" t="s">
        <v>109</v>
      </c>
      <c r="AE28" s="25" t="s">
        <v>109</v>
      </c>
      <c r="AF28" s="25" t="s">
        <v>109</v>
      </c>
      <c r="AG28" s="25" t="s">
        <v>109</v>
      </c>
      <c r="AH28" s="32" t="s">
        <v>109</v>
      </c>
      <c r="AK28" s="27" t="str">
        <f t="shared" si="0"/>
        <v>On Target</v>
      </c>
      <c r="AL28" s="27" t="str">
        <f t="shared" si="0"/>
        <v>On Target</v>
      </c>
      <c r="AM28" s="27" t="str">
        <f t="shared" si="0"/>
        <v>On Target</v>
      </c>
      <c r="AN28" s="27" t="str">
        <f t="shared" si="0"/>
        <v/>
      </c>
      <c r="AO28" s="27" t="str">
        <f t="shared" si="0"/>
        <v/>
      </c>
      <c r="AP28" s="27" t="str">
        <f t="shared" ref="AP28:AT30" si="10">IFERROR(IF(N28="---","",IF(AD28="---","No Target Set",IF(CA28=BP28,"On Target",IF(CA28&gt;BP28,"Behind",IF(CA28&lt;BP28,"On Target"))))),"")</f>
        <v/>
      </c>
      <c r="AQ28" s="27" t="str">
        <f t="shared" si="10"/>
        <v/>
      </c>
      <c r="AR28" s="27" t="str">
        <f t="shared" si="10"/>
        <v/>
      </c>
      <c r="AS28" s="27" t="str">
        <f t="shared" si="10"/>
        <v/>
      </c>
      <c r="AT28" s="27" t="str">
        <f t="shared" si="10"/>
        <v/>
      </c>
      <c r="AU28" s="1"/>
      <c r="AV28" s="28"/>
      <c r="AW28" s="232" t="s">
        <v>163</v>
      </c>
      <c r="AX28" s="232" t="str">
        <f t="shared" si="1"/>
        <v>60-79</v>
      </c>
      <c r="AY28" s="232">
        <f>VALUE(IF(AX28="---","",VLOOKUP(AX28,List1678356789[],2,FALSE)))</f>
        <v>0.5</v>
      </c>
      <c r="AZ28" s="232" t="str">
        <f t="shared" si="2"/>
        <v>60-79</v>
      </c>
      <c r="BA28" s="232">
        <f>VALUE(IF(AZ28="---","",VLOOKUP(AZ28,List1678356789[],2,FALSE)))</f>
        <v>0.5</v>
      </c>
      <c r="BB28" s="232" t="str">
        <f t="shared" si="3"/>
        <v>On Target</v>
      </c>
      <c r="BC28" s="232" t="str">
        <f t="shared" si="4"/>
        <v>Actual Year 3</v>
      </c>
      <c r="BD28" s="1"/>
      <c r="BE28" s="1"/>
      <c r="BF28" s="1"/>
      <c r="BG28" s="1"/>
      <c r="BH28" s="1"/>
      <c r="BI28" s="232" t="s">
        <v>163</v>
      </c>
      <c r="BJ28" s="232">
        <f>IF(H28="---","",IF(H28="","",(VLOOKUP(H28,List1678356789[],2,FALSE))))</f>
        <v>0.5</v>
      </c>
      <c r="BK28" s="232">
        <f>IF(I28="---","",IF(I28="","",(VLOOKUP(I28,List1678356789[],2,FALSE))))</f>
        <v>0.5</v>
      </c>
      <c r="BL28" s="232">
        <f>IF(J28="---","",IF(J28="","",(VLOOKUP(J28,List1678356789[],2,FALSE))))</f>
        <v>0.5</v>
      </c>
      <c r="BM28" s="232">
        <f>IF(K28="---","",IF(K28="","",(VLOOKUP(K28,List1678356789[],2,FALSE))))</f>
        <v>0.5</v>
      </c>
      <c r="BN28" s="232" t="str">
        <f>IF(L28="---","",IF(L28="","",(VLOOKUP(L28,List1678356789[],2,FALSE))))</f>
        <v/>
      </c>
      <c r="BO28" s="232" t="str">
        <f>IF(M28="---","",IF(M28="","",(VLOOKUP(M28,List1678356789[],2,FALSE))))</f>
        <v/>
      </c>
      <c r="BP28" s="232" t="str">
        <f>IF(N28="---","",IF(N28="","",(VLOOKUP(N28,List1678356789[],2,FALSE))))</f>
        <v/>
      </c>
      <c r="BQ28" s="232" t="str">
        <f>IF(O28="---","",IF(O28="","",(VLOOKUP(O28,List1678356789[],2,FALSE))))</f>
        <v/>
      </c>
      <c r="BR28" s="232" t="str">
        <f>IF(P28="---","",IF(P28="","",(VLOOKUP(P28,List1678356789[],2,FALSE))))</f>
        <v/>
      </c>
      <c r="BS28" s="232" t="str">
        <f>IF(Q28="---","",IF(Q28="","",(VLOOKUP(Q28,List1678356789[],2,FALSE))))</f>
        <v/>
      </c>
      <c r="BT28" s="232" t="str">
        <f>IF(R28="---","",IF(R28="","",(VLOOKUP(R28,List1678356789[],2,FALSE))))</f>
        <v/>
      </c>
      <c r="BU28" s="252" t="s">
        <v>163</v>
      </c>
      <c r="BV28" s="232">
        <f>IF(Y28="---","",IF(Y28="","",VLOOKUP(Y28,List1678356789[],2,FALSE)))</f>
        <v>0.5</v>
      </c>
      <c r="BW28" s="232">
        <f>IF(Z28="---","",IF(Z28="","",VLOOKUP(Z28,List1678356789[],2,FALSE)))</f>
        <v>0.5</v>
      </c>
      <c r="BX28" s="232">
        <f>IF(AA28="---","",IF(AA28="","",VLOOKUP(AA28,List1678356789[],2,FALSE)))</f>
        <v>0.5</v>
      </c>
      <c r="BY28" s="232">
        <f>IF(AB28="---","",IF(AB28="","",VLOOKUP(AB28,List1678356789[],2,FALSE)))</f>
        <v>1</v>
      </c>
      <c r="BZ28" s="232">
        <f>IF(AC28="---","",IF(AC28="","",VLOOKUP(AC28,List1678356789[],2,FALSE)))</f>
        <v>1</v>
      </c>
      <c r="CA28" s="232" t="str">
        <f>IF(AD28="---","",IF(AD28="","",VLOOKUP(AD28,List1678356789[],2,FALSE)))</f>
        <v/>
      </c>
      <c r="CB28" s="232" t="str">
        <f>IF(AE28="---","",IF(AE28="","",VLOOKUP(AE28,List1678356789[],2,FALSE)))</f>
        <v/>
      </c>
      <c r="CC28" s="232" t="str">
        <f>IF(AF28="---","",IF(AF28="","",VLOOKUP(AF28,List1678356789[],2,FALSE)))</f>
        <v/>
      </c>
      <c r="CD28" s="232" t="str">
        <f>IF(AG28="---","",IF(AG28="","",VLOOKUP(AG28,List1678356789[],2,FALSE)))</f>
        <v/>
      </c>
      <c r="CE28" s="232" t="str">
        <f>IF(AH28="---","",IF(AH28="","",VLOOKUP(AH28,List1678356789[],2,FALSE)))</f>
        <v/>
      </c>
      <c r="CF28" s="252" t="s">
        <v>163</v>
      </c>
      <c r="CG28" s="232">
        <f t="shared" si="7"/>
        <v>0</v>
      </c>
      <c r="CH28" s="232">
        <f t="shared" si="5"/>
        <v>0</v>
      </c>
      <c r="CI28" s="232">
        <f t="shared" si="5"/>
        <v>0</v>
      </c>
      <c r="CJ28" s="232" t="str">
        <f t="shared" si="5"/>
        <v>NA</v>
      </c>
      <c r="CK28" s="232" t="str">
        <f t="shared" si="5"/>
        <v>NA</v>
      </c>
      <c r="CL28" s="232" t="str">
        <f t="shared" si="5"/>
        <v>NA</v>
      </c>
      <c r="CM28" s="232" t="str">
        <f t="shared" si="5"/>
        <v>NA</v>
      </c>
      <c r="CN28" s="232" t="str">
        <f t="shared" si="5"/>
        <v>NA</v>
      </c>
      <c r="CO28" s="232" t="str">
        <f t="shared" si="5"/>
        <v>NA</v>
      </c>
      <c r="CP28" s="232" t="str">
        <f t="shared" si="5"/>
        <v>NA</v>
      </c>
      <c r="CQ28" s="252" t="s">
        <v>163</v>
      </c>
      <c r="CR28" s="232" t="str">
        <f t="shared" si="8"/>
        <v>NA</v>
      </c>
      <c r="CS28" s="232" t="str">
        <f t="shared" si="9"/>
        <v>NA</v>
      </c>
      <c r="CT28" s="232" t="str">
        <f t="shared" si="9"/>
        <v>NA</v>
      </c>
      <c r="CU28" s="232" t="str">
        <f t="shared" si="9"/>
        <v>NA</v>
      </c>
      <c r="CV28" s="232" t="str">
        <f t="shared" si="9"/>
        <v>NA</v>
      </c>
      <c r="CW28" s="232" t="str">
        <f t="shared" si="9"/>
        <v>NA</v>
      </c>
      <c r="CX28" s="232" t="str">
        <f t="shared" si="9"/>
        <v>NA</v>
      </c>
      <c r="CY28" s="232" t="str">
        <f t="shared" si="9"/>
        <v>NA</v>
      </c>
      <c r="CZ28" s="232" t="str">
        <f t="shared" si="9"/>
        <v>NA</v>
      </c>
      <c r="DA28" s="232" t="str">
        <f t="shared" si="9"/>
        <v>NA</v>
      </c>
    </row>
    <row r="29" spans="2:105" s="8" customFormat="1" ht="13.9" customHeight="1" thickBot="1">
      <c r="B29" s="386"/>
      <c r="C29" s="406"/>
      <c r="D29" s="407"/>
      <c r="E29" s="218" t="s">
        <v>164</v>
      </c>
      <c r="F29" s="218"/>
      <c r="G29" s="219"/>
      <c r="H29" s="25" t="s">
        <v>108</v>
      </c>
      <c r="I29" s="25" t="s">
        <v>108</v>
      </c>
      <c r="J29" s="25" t="s">
        <v>108</v>
      </c>
      <c r="K29" s="25" t="s">
        <v>116</v>
      </c>
      <c r="L29" s="25" t="s">
        <v>109</v>
      </c>
      <c r="M29" s="25" t="s">
        <v>109</v>
      </c>
      <c r="N29" s="25" t="s">
        <v>109</v>
      </c>
      <c r="O29" s="25" t="s">
        <v>109</v>
      </c>
      <c r="P29" s="25" t="s">
        <v>109</v>
      </c>
      <c r="Q29" s="25" t="s">
        <v>109</v>
      </c>
      <c r="R29" s="202" t="s">
        <v>109</v>
      </c>
      <c r="S29" s="1"/>
      <c r="T29" s="1"/>
      <c r="U29" s="1"/>
      <c r="V29" s="1"/>
      <c r="W29" s="1"/>
      <c r="X29" s="1"/>
      <c r="Y29" s="25" t="s">
        <v>108</v>
      </c>
      <c r="Z29" s="25" t="s">
        <v>108</v>
      </c>
      <c r="AA29" s="25" t="s">
        <v>108</v>
      </c>
      <c r="AB29" s="25" t="s">
        <v>108</v>
      </c>
      <c r="AC29" s="202" t="s">
        <v>110</v>
      </c>
      <c r="AD29" s="25" t="s">
        <v>109</v>
      </c>
      <c r="AE29" s="25" t="s">
        <v>109</v>
      </c>
      <c r="AF29" s="25" t="s">
        <v>109</v>
      </c>
      <c r="AG29" s="25" t="s">
        <v>109</v>
      </c>
      <c r="AH29" s="32" t="s">
        <v>109</v>
      </c>
      <c r="AK29" s="27" t="str">
        <f t="shared" ref="AK29:AO30" si="11">IFERROR(IF(I29="---","",IF(Y29="---","No Target Set",IF(BV29=BK29,"On Target",IF(BV29&gt;BK29,"Behind",IF(BV29&lt;BK29,"On Target"))))),"")</f>
        <v>On Target</v>
      </c>
      <c r="AL29" s="27" t="str">
        <f t="shared" si="11"/>
        <v>On Target</v>
      </c>
      <c r="AM29" s="27" t="str">
        <f t="shared" si="11"/>
        <v>Behind</v>
      </c>
      <c r="AN29" s="27" t="str">
        <f t="shared" si="11"/>
        <v/>
      </c>
      <c r="AO29" s="27" t="str">
        <f t="shared" si="11"/>
        <v/>
      </c>
      <c r="AP29" s="27" t="str">
        <f t="shared" si="10"/>
        <v/>
      </c>
      <c r="AQ29" s="27" t="str">
        <f t="shared" si="10"/>
        <v/>
      </c>
      <c r="AR29" s="27" t="str">
        <f t="shared" si="10"/>
        <v/>
      </c>
      <c r="AS29" s="27" t="str">
        <f t="shared" si="10"/>
        <v/>
      </c>
      <c r="AT29" s="27" t="str">
        <f t="shared" si="10"/>
        <v/>
      </c>
      <c r="AU29" s="1"/>
      <c r="AV29" s="28"/>
      <c r="AW29" s="232" t="s">
        <v>165</v>
      </c>
      <c r="AX29" s="232" t="str">
        <f t="shared" si="1"/>
        <v>&lt;60</v>
      </c>
      <c r="AY29" s="232">
        <f>VALUE(IF(AX29="---","",VLOOKUP(AX29,List1678356789[],2,FALSE)))</f>
        <v>0</v>
      </c>
      <c r="AZ29" s="232" t="str">
        <f t="shared" si="2"/>
        <v>60-79</v>
      </c>
      <c r="BA29" s="232">
        <f>VALUE(IF(AZ29="---","",VLOOKUP(AZ29,List1678356789[],2,FALSE)))</f>
        <v>0.5</v>
      </c>
      <c r="BB29" s="232" t="str">
        <f t="shared" si="3"/>
        <v>Behind</v>
      </c>
      <c r="BC29" s="232" t="str">
        <f t="shared" si="4"/>
        <v>Actual Year 3</v>
      </c>
      <c r="BD29" s="1"/>
      <c r="BE29" s="1"/>
      <c r="BF29" s="1"/>
      <c r="BG29" s="1"/>
      <c r="BH29" s="1"/>
      <c r="BI29" s="232" t="s">
        <v>165</v>
      </c>
      <c r="BJ29" s="232">
        <f>IF(H29="---","",IF(H29="","",(VLOOKUP(H29,List1678356789[],2,FALSE))))</f>
        <v>0.5</v>
      </c>
      <c r="BK29" s="232">
        <f>IF(I29="---","",IF(I29="","",(VLOOKUP(I29,List1678356789[],2,FALSE))))</f>
        <v>0.5</v>
      </c>
      <c r="BL29" s="232">
        <f>IF(J29="---","",IF(J29="","",(VLOOKUP(J29,List1678356789[],2,FALSE))))</f>
        <v>0.5</v>
      </c>
      <c r="BM29" s="232">
        <f>IF(K29="---","",IF(K29="","",(VLOOKUP(K29,List1678356789[],2,FALSE))))</f>
        <v>0</v>
      </c>
      <c r="BN29" s="232" t="str">
        <f>IF(L29="---","",IF(L29="","",(VLOOKUP(L29,List1678356789[],2,FALSE))))</f>
        <v/>
      </c>
      <c r="BO29" s="232" t="str">
        <f>IF(M29="---","",IF(M29="","",(VLOOKUP(M29,List1678356789[],2,FALSE))))</f>
        <v/>
      </c>
      <c r="BP29" s="232" t="str">
        <f>IF(N29="---","",IF(N29="","",(VLOOKUP(N29,List1678356789[],2,FALSE))))</f>
        <v/>
      </c>
      <c r="BQ29" s="232" t="str">
        <f>IF(O29="---","",IF(O29="","",(VLOOKUP(O29,List1678356789[],2,FALSE))))</f>
        <v/>
      </c>
      <c r="BR29" s="232" t="str">
        <f>IF(P29="---","",IF(P29="","",(VLOOKUP(P29,List1678356789[],2,FALSE))))</f>
        <v/>
      </c>
      <c r="BS29" s="232" t="str">
        <f>IF(Q29="---","",IF(Q29="","",(VLOOKUP(Q29,List1678356789[],2,FALSE))))</f>
        <v/>
      </c>
      <c r="BT29" s="232" t="str">
        <f>IF(R29="---","",IF(R29="","",(VLOOKUP(R29,List1678356789[],2,FALSE))))</f>
        <v/>
      </c>
      <c r="BU29" s="252" t="s">
        <v>165</v>
      </c>
      <c r="BV29" s="232">
        <f>IF(Y29="---","",IF(Y29="","",VLOOKUP(Y29,List1678356789[],2,FALSE)))</f>
        <v>0.5</v>
      </c>
      <c r="BW29" s="232">
        <f>IF(Z29="---","",IF(Z29="","",VLOOKUP(Z29,List1678356789[],2,FALSE)))</f>
        <v>0.5</v>
      </c>
      <c r="BX29" s="232">
        <f>IF(AA29="---","",IF(AA29="","",VLOOKUP(AA29,List1678356789[],2,FALSE)))</f>
        <v>0.5</v>
      </c>
      <c r="BY29" s="232">
        <f>IF(AB29="---","",IF(AB29="","",VLOOKUP(AB29,List1678356789[],2,FALSE)))</f>
        <v>0.5</v>
      </c>
      <c r="BZ29" s="232">
        <f>IF(AC29="---","",IF(AC29="","",VLOOKUP(AC29,List1678356789[],2,FALSE)))</f>
        <v>1</v>
      </c>
      <c r="CA29" s="232" t="str">
        <f>IF(AD29="---","",IF(AD29="","",VLOOKUP(AD29,List1678356789[],2,FALSE)))</f>
        <v/>
      </c>
      <c r="CB29" s="232" t="str">
        <f>IF(AE29="---","",IF(AE29="","",VLOOKUP(AE29,List1678356789[],2,FALSE)))</f>
        <v/>
      </c>
      <c r="CC29" s="232" t="str">
        <f>IF(AF29="---","",IF(AF29="","",VLOOKUP(AF29,List1678356789[],2,FALSE)))</f>
        <v/>
      </c>
      <c r="CD29" s="232" t="str">
        <f>IF(AG29="---","",IF(AG29="","",VLOOKUP(AG29,List1678356789[],2,FALSE)))</f>
        <v/>
      </c>
      <c r="CE29" s="232" t="str">
        <f>IF(AH29="---","",IF(AH29="","",VLOOKUP(AH29,List1678356789[],2,FALSE)))</f>
        <v/>
      </c>
      <c r="CF29" s="252" t="s">
        <v>165</v>
      </c>
      <c r="CG29" s="232">
        <f t="shared" si="7"/>
        <v>0</v>
      </c>
      <c r="CH29" s="232">
        <f t="shared" si="5"/>
        <v>0</v>
      </c>
      <c r="CI29" s="232">
        <f t="shared" si="5"/>
        <v>0.1</v>
      </c>
      <c r="CJ29" s="232" t="str">
        <f t="shared" si="5"/>
        <v>NA</v>
      </c>
      <c r="CK29" s="232" t="str">
        <f t="shared" si="5"/>
        <v>NA</v>
      </c>
      <c r="CL29" s="232" t="str">
        <f t="shared" si="5"/>
        <v>NA</v>
      </c>
      <c r="CM29" s="232" t="str">
        <f t="shared" si="5"/>
        <v>NA</v>
      </c>
      <c r="CN29" s="232" t="str">
        <f t="shared" si="5"/>
        <v>NA</v>
      </c>
      <c r="CO29" s="232" t="str">
        <f t="shared" si="5"/>
        <v>NA</v>
      </c>
      <c r="CP29" s="232" t="str">
        <f t="shared" si="5"/>
        <v>NA</v>
      </c>
      <c r="CQ29" s="252" t="s">
        <v>165</v>
      </c>
      <c r="CR29" s="232" t="str">
        <f t="shared" si="8"/>
        <v>NA</v>
      </c>
      <c r="CS29" s="232" t="str">
        <f t="shared" si="9"/>
        <v>NA</v>
      </c>
      <c r="CT29" s="232" t="str">
        <f t="shared" si="9"/>
        <v>NA</v>
      </c>
      <c r="CU29" s="232" t="str">
        <f t="shared" si="9"/>
        <v>NA</v>
      </c>
      <c r="CV29" s="232" t="str">
        <f t="shared" si="9"/>
        <v>NA</v>
      </c>
      <c r="CW29" s="232" t="str">
        <f t="shared" si="9"/>
        <v>NA</v>
      </c>
      <c r="CX29" s="232" t="str">
        <f t="shared" si="9"/>
        <v>NA</v>
      </c>
      <c r="CY29" s="232" t="str">
        <f t="shared" si="9"/>
        <v>NA</v>
      </c>
      <c r="CZ29" s="232" t="str">
        <f t="shared" si="9"/>
        <v>NA</v>
      </c>
      <c r="DA29" s="232" t="str">
        <f t="shared" si="9"/>
        <v>NA</v>
      </c>
    </row>
    <row r="30" spans="2:105" s="8" customFormat="1" ht="13.9" customHeight="1" thickBot="1">
      <c r="B30" s="387"/>
      <c r="C30" s="408"/>
      <c r="D30" s="409"/>
      <c r="E30" s="218" t="s">
        <v>273</v>
      </c>
      <c r="F30" s="218"/>
      <c r="G30" s="219"/>
      <c r="H30" s="203" t="s">
        <v>108</v>
      </c>
      <c r="I30" s="203" t="s">
        <v>108</v>
      </c>
      <c r="J30" s="203" t="s">
        <v>110</v>
      </c>
      <c r="K30" s="203" t="s">
        <v>110</v>
      </c>
      <c r="L30" s="36" t="s">
        <v>109</v>
      </c>
      <c r="M30" s="36" t="s">
        <v>109</v>
      </c>
      <c r="N30" s="36" t="s">
        <v>109</v>
      </c>
      <c r="O30" s="36" t="s">
        <v>109</v>
      </c>
      <c r="P30" s="36" t="s">
        <v>109</v>
      </c>
      <c r="Q30" s="36" t="s">
        <v>109</v>
      </c>
      <c r="R30" s="203" t="s">
        <v>109</v>
      </c>
      <c r="S30" s="1"/>
      <c r="T30" s="1"/>
      <c r="U30" s="1"/>
      <c r="V30" s="1"/>
      <c r="W30" s="1"/>
      <c r="X30" s="1"/>
      <c r="Y30" s="203" t="s">
        <v>108</v>
      </c>
      <c r="Z30" s="203" t="s">
        <v>110</v>
      </c>
      <c r="AA30" s="203" t="s">
        <v>110</v>
      </c>
      <c r="AB30" s="203" t="s">
        <v>110</v>
      </c>
      <c r="AC30" s="203" t="s">
        <v>110</v>
      </c>
      <c r="AD30" s="25" t="s">
        <v>109</v>
      </c>
      <c r="AE30" s="25" t="s">
        <v>109</v>
      </c>
      <c r="AF30" s="25" t="s">
        <v>109</v>
      </c>
      <c r="AG30" s="25" t="s">
        <v>109</v>
      </c>
      <c r="AH30" s="164" t="s">
        <v>109</v>
      </c>
      <c r="AK30" s="27" t="str">
        <f t="shared" si="11"/>
        <v>On Target</v>
      </c>
      <c r="AL30" s="27" t="str">
        <f t="shared" si="11"/>
        <v>On Target</v>
      </c>
      <c r="AM30" s="27" t="str">
        <f t="shared" si="11"/>
        <v>On Target</v>
      </c>
      <c r="AN30" s="27" t="str">
        <f t="shared" si="11"/>
        <v/>
      </c>
      <c r="AO30" s="27" t="str">
        <f t="shared" si="11"/>
        <v/>
      </c>
      <c r="AP30" s="27" t="str">
        <f t="shared" si="10"/>
        <v/>
      </c>
      <c r="AQ30" s="27" t="str">
        <f t="shared" si="10"/>
        <v/>
      </c>
      <c r="AR30" s="27" t="str">
        <f t="shared" si="10"/>
        <v/>
      </c>
      <c r="AS30" s="27" t="str">
        <f t="shared" si="10"/>
        <v/>
      </c>
      <c r="AT30" s="27" t="str">
        <f t="shared" si="10"/>
        <v/>
      </c>
      <c r="AU30" s="1"/>
      <c r="AV30" s="28"/>
      <c r="AW30" s="232" t="s">
        <v>167</v>
      </c>
      <c r="AX30" s="232" t="str">
        <f t="shared" si="1"/>
        <v>≥80</v>
      </c>
      <c r="AY30" s="232">
        <f>VALUE(IF(AX30="---","",VLOOKUP(AX30,List1678356789[],2,FALSE)))</f>
        <v>1</v>
      </c>
      <c r="AZ30" s="232" t="str">
        <f t="shared" si="2"/>
        <v>≥80</v>
      </c>
      <c r="BA30" s="232">
        <f>VALUE(IF(AZ30="---","",VLOOKUP(AZ30,List1678356789[],2,FALSE)))</f>
        <v>1</v>
      </c>
      <c r="BB30" s="232" t="str">
        <f t="shared" si="3"/>
        <v>On Target</v>
      </c>
      <c r="BC30" s="232" t="str">
        <f t="shared" si="4"/>
        <v>Actual Year 3</v>
      </c>
      <c r="BD30" s="1"/>
      <c r="BE30" s="1"/>
      <c r="BF30" s="1"/>
      <c r="BG30" s="1"/>
      <c r="BH30" s="1"/>
      <c r="BI30" s="232" t="s">
        <v>167</v>
      </c>
      <c r="BJ30" s="232">
        <f>IF(H30="---","",IF(H30="","",(VLOOKUP(H30,List1678356789[],2,FALSE))))</f>
        <v>0.5</v>
      </c>
      <c r="BK30" s="232">
        <f>IF(I30="---","",IF(I30="","",(VLOOKUP(I30,List1678356789[],2,FALSE))))</f>
        <v>0.5</v>
      </c>
      <c r="BL30" s="232">
        <f>IF(J30="---","",IF(J30="","",(VLOOKUP(J30,List1678356789[],2,FALSE))))</f>
        <v>1</v>
      </c>
      <c r="BM30" s="232">
        <f>IF(K30="---","",IF(K30="","",(VLOOKUP(K30,List1678356789[],2,FALSE))))</f>
        <v>1</v>
      </c>
      <c r="BN30" s="232" t="str">
        <f>IF(L30="---","",IF(L30="","",(VLOOKUP(L30,List1678356789[],2,FALSE))))</f>
        <v/>
      </c>
      <c r="BO30" s="232" t="str">
        <f>IF(M30="---","",IF(M30="","",(VLOOKUP(M30,List1678356789[],2,FALSE))))</f>
        <v/>
      </c>
      <c r="BP30" s="232" t="str">
        <f>IF(N30="---","",IF(N30="","",(VLOOKUP(N30,List1678356789[],2,FALSE))))</f>
        <v/>
      </c>
      <c r="BQ30" s="232" t="str">
        <f>IF(O30="---","",IF(O30="","",(VLOOKUP(O30,List1678356789[],2,FALSE))))</f>
        <v/>
      </c>
      <c r="BR30" s="232" t="str">
        <f>IF(P30="---","",IF(P30="","",(VLOOKUP(P30,List1678356789[],2,FALSE))))</f>
        <v/>
      </c>
      <c r="BS30" s="232" t="str">
        <f>IF(Q30="---","",IF(Q30="","",(VLOOKUP(Q30,List1678356789[],2,FALSE))))</f>
        <v/>
      </c>
      <c r="BT30" s="232" t="str">
        <f>IF(R30="---","",IF(R30="","",(VLOOKUP(R30,List1678356789[],2,FALSE))))</f>
        <v/>
      </c>
      <c r="BU30" s="252" t="s">
        <v>167</v>
      </c>
      <c r="BV30" s="232">
        <f>IF(Y30="---","",IF(Y30="","",VLOOKUP(Y30,List1678356789[],2,FALSE)))</f>
        <v>0.5</v>
      </c>
      <c r="BW30" s="232">
        <f>IF(Z30="---","",IF(Z30="","",VLOOKUP(Z30,List1678356789[],2,FALSE)))</f>
        <v>1</v>
      </c>
      <c r="BX30" s="232">
        <f>IF(AA30="---","",IF(AA30="","",VLOOKUP(AA30,List1678356789[],2,FALSE)))</f>
        <v>1</v>
      </c>
      <c r="BY30" s="232">
        <f>IF(AB30="---","",IF(AB30="","",VLOOKUP(AB30,List1678356789[],2,FALSE)))</f>
        <v>1</v>
      </c>
      <c r="BZ30" s="232">
        <f>IF(AC30="---","",IF(AC30="","",VLOOKUP(AC30,List1678356789[],2,FALSE)))</f>
        <v>1</v>
      </c>
      <c r="CA30" s="232" t="str">
        <f>IF(AD30="---","",IF(AD30="","",VLOOKUP(AD30,List1678356789[],2,FALSE)))</f>
        <v/>
      </c>
      <c r="CB30" s="232" t="str">
        <f>IF(AE30="---","",IF(AE30="","",VLOOKUP(AE30,List1678356789[],2,FALSE)))</f>
        <v/>
      </c>
      <c r="CC30" s="232" t="str">
        <f>IF(AF30="---","",IF(AF30="","",VLOOKUP(AF30,List1678356789[],2,FALSE)))</f>
        <v/>
      </c>
      <c r="CD30" s="232" t="str">
        <f>IF(AG30="---","",IF(AG30="","",VLOOKUP(AG30,List1678356789[],2,FALSE)))</f>
        <v/>
      </c>
      <c r="CE30" s="232" t="str">
        <f>IF(AH30="---","",IF(AH30="","",VLOOKUP(AH30,List1678356789[],2,FALSE)))</f>
        <v/>
      </c>
      <c r="CF30" s="252" t="s">
        <v>167</v>
      </c>
      <c r="CG30" s="232">
        <f t="shared" si="7"/>
        <v>0</v>
      </c>
      <c r="CH30" s="232">
        <f t="shared" si="5"/>
        <v>1</v>
      </c>
      <c r="CI30" s="232">
        <f t="shared" si="5"/>
        <v>0</v>
      </c>
      <c r="CJ30" s="232" t="str">
        <f t="shared" si="5"/>
        <v>NA</v>
      </c>
      <c r="CK30" s="232" t="str">
        <f t="shared" si="5"/>
        <v>NA</v>
      </c>
      <c r="CL30" s="232" t="str">
        <f t="shared" si="5"/>
        <v>NA</v>
      </c>
      <c r="CM30" s="232" t="str">
        <f t="shared" si="5"/>
        <v>NA</v>
      </c>
      <c r="CN30" s="232" t="str">
        <f t="shared" si="5"/>
        <v>NA</v>
      </c>
      <c r="CO30" s="232" t="str">
        <f t="shared" si="5"/>
        <v>NA</v>
      </c>
      <c r="CP30" s="232" t="str">
        <f t="shared" si="5"/>
        <v>NA</v>
      </c>
      <c r="CQ30" s="252" t="s">
        <v>167</v>
      </c>
      <c r="CR30" s="232" t="str">
        <f t="shared" si="9"/>
        <v>NA</v>
      </c>
      <c r="CS30" s="232" t="str">
        <f t="shared" si="9"/>
        <v>Achieved</v>
      </c>
      <c r="CT30" s="232" t="str">
        <f t="shared" si="9"/>
        <v>NA</v>
      </c>
      <c r="CU30" s="232" t="str">
        <f t="shared" si="9"/>
        <v>NA</v>
      </c>
      <c r="CV30" s="232" t="str">
        <f t="shared" si="9"/>
        <v>NA</v>
      </c>
      <c r="CW30" s="232" t="str">
        <f t="shared" si="9"/>
        <v>NA</v>
      </c>
      <c r="CX30" s="232" t="str">
        <f t="shared" si="9"/>
        <v>NA</v>
      </c>
      <c r="CY30" s="232" t="str">
        <f t="shared" si="9"/>
        <v>NA</v>
      </c>
      <c r="CZ30" s="232" t="str">
        <f t="shared" si="9"/>
        <v>NA</v>
      </c>
      <c r="DA30" s="232" t="str">
        <f t="shared" si="9"/>
        <v>NA</v>
      </c>
    </row>
    <row r="31" spans="2:105" s="8" customFormat="1" ht="13.9" customHeight="1" thickBot="1">
      <c r="B31" s="410" t="s">
        <v>168</v>
      </c>
      <c r="C31" s="411"/>
      <c r="D31" s="411"/>
      <c r="E31" s="411"/>
      <c r="F31" s="411"/>
      <c r="G31" s="412"/>
      <c r="H31" s="204">
        <f>IF(COUNTIF(Year0Range,BE5)+COUNTIF(Year0Range,BE4)+COUNTIF(Year0Range,"*60")&gt;0,COUNTIF(Year0Range,BE4),"")</f>
        <v>4</v>
      </c>
      <c r="I31" s="204">
        <f>IF(COUNTIF(Year1Range,BE4)+COUNTIF(Year1Range,BE5)+COUNTIF(Year1Range,"*60")&gt;0,COUNTIF(Year1Range,BE4),"")</f>
        <v>4</v>
      </c>
      <c r="J31" s="204">
        <f>IF(COUNTIF(Year2Range,BE4)+COUNTIF(Year2Range,BE5)+COUNTIF(Year2Range,"*60")&gt;0,COUNTIF(Year2Range,BE4),"")</f>
        <v>13</v>
      </c>
      <c r="K31" s="204">
        <f>IF(COUNTIF(Year3Range,BE4)+COUNTIF(Year3Range,BE5)+COUNTIF(Year3Range,"*60")&gt;0,COUNTIF(Year3Range,BE4),"")</f>
        <v>17</v>
      </c>
      <c r="L31" s="204" t="str">
        <f>IF(COUNTIF(Year4Range,BE4)+COUNTIF(Year4Range,BE5)+COUNTIF(Year4Range,"*60")&gt;0,COUNTIF(Year4Range,BE4),"")</f>
        <v/>
      </c>
      <c r="M31" s="204" t="str">
        <f>IF(COUNTIF(Year5Range,BE4)+COUNTIF(Year5Range,BE5)+COUNTIF(Year5Range,"*60")&gt;0,COUNTIF(Year5Range,BE4),"")</f>
        <v/>
      </c>
      <c r="N31" s="204" t="str">
        <f>IF(COUNTIF(Year6Range,BE4)+COUNTIF(Year6Range,BE5)+COUNTIF(Year6Range,"*60")&gt;0,COUNTIF(Year6Range,BE4),"")</f>
        <v/>
      </c>
      <c r="O31" s="204" t="str">
        <f>IF(COUNTIF(Year7Range,BE4)+COUNTIF(Year7Range,BE5)+COUNTIF(Year7Range,"*60")&gt;0,COUNTIF(Year7Range,BE4),"")</f>
        <v/>
      </c>
      <c r="P31" s="204" t="str">
        <f>IF(COUNTIF(Year8Range,BE4)+COUNTIF(Year8Range,BE5)+COUNTIF(Year8Range,"*60")&gt;0,COUNTIF(Year8Range,BE4),"")</f>
        <v/>
      </c>
      <c r="Q31" s="204" t="str">
        <f>IF(COUNTIF(Year9Range,BE4)+COUNTIF(Year9Range,BE5)+COUNTIF(Year9Range,"*60")&gt;0,COUNTIF(Year9Range,BE4),"")</f>
        <v/>
      </c>
      <c r="R31" s="204" t="str">
        <f>IF(COUNTIF(Year10Range,BE4)+COUNTIF(Year10Range,BE5)+COUNTIF(Year10Range,"*60")&gt;0,COUNTIF(Year10Range,BE4),"")</f>
        <v/>
      </c>
      <c r="S31" s="1"/>
      <c r="T31" s="1"/>
      <c r="U31" s="1"/>
      <c r="V31" s="1"/>
      <c r="W31" s="1"/>
      <c r="X31" s="1"/>
      <c r="Y31" s="204">
        <f>IF(COUNTIF(Year1Expected,BE5)+COUNTIF(Year1Expected,BE4)+COUNTIF(Year1Expected,"*60")&gt;0,COUNTIF(Year1Expected,$BE$4),"")</f>
        <v>4</v>
      </c>
      <c r="Z31" s="204">
        <f>IF(COUNTIF(Year2Expected,$BE$5)+COUNTIF(Year2Expected,$BE$4)+COUNTIF(Year2Expected,"*60")&gt;0,COUNTIF(Year2Expected,$BE$4),"")</f>
        <v>9</v>
      </c>
      <c r="AA31" s="204">
        <f>IF(COUNTIF(Year3Expected,BE5)+COUNTIF(Year3Expected,BE4)+COUNTIF(Year3Expected,"*60")&gt;0,COUNTIF(Year3Expected,$BE$4),"")</f>
        <v>16</v>
      </c>
      <c r="AB31" s="204">
        <f>IF(COUNTIF(Year4Expected,BE5)+COUNTIF(Year4Expected,BE4)+COUNTIF(Year4Expected,"*60")&gt;0,COUNTIF(Year4Expected,$BE$4),"")</f>
        <v>18</v>
      </c>
      <c r="AC31" s="204">
        <f>IF(COUNTIF(Year5Expected,BE5)+COUNTIF(Year5Expected,BE4)+COUNTIF(Year5Expected,"*60")&gt;0,COUNTIF(Year5Expected,$BE$4),"")</f>
        <v>26</v>
      </c>
      <c r="AD31" s="204" t="str">
        <f>IF(COUNTIF(Year6Expected,BE5)+COUNTIF(Year6Expected,BE4)+COUNTIF(Year6Expected,"*60")&gt;0,COUNTIF(Year6Expected,$BE$4),"")</f>
        <v/>
      </c>
      <c r="AE31" s="204" t="str">
        <f>IF(COUNTIF(Year7Expected,BE5)+COUNTIF(Year7Expected,BE4)+COUNTIF(Year7Expected,"*60")&gt;0,COUNTIF(Year7Expected,$BE$4),"")</f>
        <v/>
      </c>
      <c r="AF31" s="204" t="str">
        <f>IF(COUNTIF(Year8Expected,BE5)+COUNTIF(Year8Expected,BE4)+COUNTIF(Year8Expected,"*60")&gt;0,COUNTIF(Year8Expected,$BE$4),"")</f>
        <v/>
      </c>
      <c r="AG31" s="204" t="str">
        <f>IF(COUNTIF(Year9Expected,BE5)+COUNTIF(Year9Expected,BE4)+COUNTIF(Year9Expected,"*60")&gt;0,COUNTIF(Year9Expected,$BE$4),"")</f>
        <v/>
      </c>
      <c r="AH31" s="204" t="str">
        <f>IF(COUNTIF(Year10Expected,BE5)+COUNTIF(Year10Expected,BE4)+COUNTIF(Year10Expected,"*60")&gt;0,COUNTIF(Year10Expected,$BE$4),"")</f>
        <v/>
      </c>
      <c r="AK31" s="1"/>
      <c r="AL31" s="1"/>
      <c r="AM31" s="1"/>
      <c r="AN31" s="1"/>
      <c r="AO31" s="1"/>
      <c r="AP31" s="1"/>
      <c r="AQ31" s="1"/>
      <c r="AR31" s="1"/>
      <c r="AS31" s="1"/>
      <c r="AT31" s="1"/>
      <c r="AU31" s="1"/>
      <c r="AV31" s="1"/>
      <c r="AW31" s="1"/>
      <c r="AX31" s="1" t="str">
        <f>LOOKUP(2,1/(H34:R34&lt;&gt;""),H$2:R$2)</f>
        <v>Actual Year 3</v>
      </c>
      <c r="AY31" s="1"/>
      <c r="AZ31" s="1" t="str">
        <f>AX31</f>
        <v>Actual Year 3</v>
      </c>
      <c r="BA31" s="1"/>
      <c r="BB31" s="1"/>
      <c r="BC31" s="1"/>
      <c r="BD31" s="1"/>
      <c r="BE31" s="1"/>
      <c r="BF31" s="1"/>
      <c r="BG31" s="1"/>
      <c r="BH31" s="1"/>
      <c r="BI31" s="233" t="s">
        <v>169</v>
      </c>
      <c r="BJ31" s="234">
        <f t="shared" ref="BJ31:BT31" si="12">COUNTIF(BJ3:BJ30,1)</f>
        <v>4</v>
      </c>
      <c r="BK31" s="234">
        <f t="shared" si="12"/>
        <v>4</v>
      </c>
      <c r="BL31" s="234">
        <f t="shared" si="12"/>
        <v>13</v>
      </c>
      <c r="BM31" s="234">
        <f t="shared" si="12"/>
        <v>17</v>
      </c>
      <c r="BN31" s="234">
        <f t="shared" si="12"/>
        <v>0</v>
      </c>
      <c r="BO31" s="234">
        <f t="shared" si="12"/>
        <v>0</v>
      </c>
      <c r="BP31" s="234">
        <f t="shared" si="12"/>
        <v>0</v>
      </c>
      <c r="BQ31" s="234">
        <f t="shared" si="12"/>
        <v>0</v>
      </c>
      <c r="BR31" s="234">
        <f t="shared" si="12"/>
        <v>0</v>
      </c>
      <c r="BS31" s="234">
        <f t="shared" si="12"/>
        <v>0</v>
      </c>
      <c r="BT31" s="234">
        <f t="shared" si="12"/>
        <v>0</v>
      </c>
      <c r="BU31" s="233" t="s">
        <v>169</v>
      </c>
      <c r="BV31" s="235">
        <f t="shared" ref="BV31:CE31" si="13">COUNTIF(BV3:BV30,1)</f>
        <v>4</v>
      </c>
      <c r="BW31" s="235">
        <f t="shared" si="13"/>
        <v>9</v>
      </c>
      <c r="BX31" s="235">
        <f t="shared" si="13"/>
        <v>16</v>
      </c>
      <c r="BY31" s="235">
        <f t="shared" si="13"/>
        <v>18</v>
      </c>
      <c r="BZ31" s="235">
        <f t="shared" si="13"/>
        <v>26</v>
      </c>
      <c r="CA31" s="235">
        <f t="shared" si="13"/>
        <v>0</v>
      </c>
      <c r="CB31" s="235">
        <f t="shared" si="13"/>
        <v>0</v>
      </c>
      <c r="CC31" s="235">
        <f t="shared" si="13"/>
        <v>0</v>
      </c>
      <c r="CD31" s="235">
        <f t="shared" si="13"/>
        <v>0</v>
      </c>
      <c r="CE31" s="235">
        <f t="shared" si="13"/>
        <v>0</v>
      </c>
      <c r="CF31" s="244" t="s">
        <v>274</v>
      </c>
      <c r="CG31" s="30">
        <f>COUNTIF(CG3:CG30,1.1)+COUNTIF(CG3:CG30,1)</f>
        <v>1</v>
      </c>
      <c r="CH31" s="30">
        <f>COUNTIF(CH3:CH30,1.1)+COUNTIF(CH3:CH30,1)</f>
        <v>7</v>
      </c>
      <c r="CI31" s="30">
        <f t="shared" ref="CI31:CP31" si="14">COUNTIF(CI3:CI30,1.1)+COUNTIF(CI3:CI30,1)</f>
        <v>9</v>
      </c>
      <c r="CJ31" s="30">
        <f t="shared" si="14"/>
        <v>0</v>
      </c>
      <c r="CK31" s="30">
        <f t="shared" si="14"/>
        <v>0</v>
      </c>
      <c r="CL31" s="30">
        <f t="shared" si="14"/>
        <v>0</v>
      </c>
      <c r="CM31" s="30">
        <f t="shared" si="14"/>
        <v>0</v>
      </c>
      <c r="CN31" s="30">
        <f t="shared" si="14"/>
        <v>0</v>
      </c>
      <c r="CO31" s="30">
        <f t="shared" si="14"/>
        <v>0</v>
      </c>
      <c r="CP31" s="30">
        <f t="shared" si="14"/>
        <v>0</v>
      </c>
      <c r="CQ31" s="236" t="s">
        <v>275</v>
      </c>
      <c r="CR31" s="237">
        <f>COUNTIF(CR3:CR30,"Achieved")</f>
        <v>1</v>
      </c>
      <c r="CS31" s="237">
        <f t="shared" ref="CS31:DA31" si="15">COUNTIF(CS3:CS30,"Achieved")</f>
        <v>6</v>
      </c>
      <c r="CT31" s="237">
        <f t="shared" si="15"/>
        <v>9</v>
      </c>
      <c r="CU31" s="237">
        <f t="shared" si="15"/>
        <v>0</v>
      </c>
      <c r="CV31" s="237">
        <f t="shared" si="15"/>
        <v>0</v>
      </c>
      <c r="CW31" s="237">
        <f t="shared" si="15"/>
        <v>0</v>
      </c>
      <c r="CX31" s="237">
        <f t="shared" si="15"/>
        <v>0</v>
      </c>
      <c r="CY31" s="237">
        <f>COUNTIF(CY3:CY30,"Achieved")</f>
        <v>0</v>
      </c>
      <c r="CZ31" s="237">
        <f t="shared" si="15"/>
        <v>0</v>
      </c>
      <c r="DA31" s="237">
        <f t="shared" si="15"/>
        <v>0</v>
      </c>
    </row>
    <row r="32" spans="2:105" s="8" customFormat="1" ht="13.9" customHeight="1" thickBot="1">
      <c r="B32" s="410" t="s">
        <v>170</v>
      </c>
      <c r="C32" s="411"/>
      <c r="D32" s="411"/>
      <c r="E32" s="411"/>
      <c r="F32" s="411"/>
      <c r="G32" s="412"/>
      <c r="H32" s="204">
        <f>IF(COUNTIF(Year0Range,BE5)+COUNTIF(Year0Range,BE4)+COUNTIF(Year0Range,"*60")&gt;0,COUNTIF(Year0Range,BE5),"")</f>
        <v>19</v>
      </c>
      <c r="I32" s="205">
        <f>IF(COUNTIF(Year1Range,BE4)+COUNTIF(Year1Range,BE5)+COUNTIF(Year1Range,"*60")&gt;0,COUNTIF(Year1Range,BE5),"")</f>
        <v>20</v>
      </c>
      <c r="J32" s="205">
        <f>IF(COUNTIF(Year2Range,BE5)+COUNTIF(Year2Range,BE4)+COUNTIF(Year2Range,"*60")&gt;0,COUNTIF(Year2Range,BE5),"")</f>
        <v>13</v>
      </c>
      <c r="K32" s="205">
        <f>IF(COUNTIF(Year3Range,BE4)+COUNTIF(Year3Range,BE5)+COUNTIF(Year3Range,"*60")&gt;0,COUNTIF(Year3Range,BE5),"")</f>
        <v>9</v>
      </c>
      <c r="L32" s="205" t="str">
        <f>IF(COUNTIF(Year4Range,BE4)+COUNTIF(Year4Range,BE5)+COUNTIF(Year4Range,"*60")&gt;0,COUNTIF(Year4Range,BE5),"")</f>
        <v/>
      </c>
      <c r="M32" s="205" t="str">
        <f>IF(COUNTIF(Year5Range,BE5)+COUNTIF(Year5Range,BE4)+COUNTIF(Year5Range,"*60")&gt;0,COUNTIF(Year5Range,BE5),"")</f>
        <v/>
      </c>
      <c r="N32" s="205" t="str">
        <f>IF(COUNTIF(Year6Range,BE4)+COUNTIF(Year6Range,BE5)+COUNTIF(Year6Range,"*60")&gt;0,COUNTIF(Year6Range,BE5),"")</f>
        <v/>
      </c>
      <c r="O32" s="205" t="str">
        <f>IF(COUNTIF(Year7Range,BE4)+COUNTIF(Year7Range,BE5)+COUNTIF(Year7Range,"*60")&gt;0,COUNTIF(Year7Range,BE5),"")</f>
        <v/>
      </c>
      <c r="P32" s="205" t="str">
        <f>IF(COUNTIF(Year8Range,BE4)+COUNTIF(Year8Range,BE5)+COUNTIF(Year8Range,"*60")&gt;0,COUNTIF(Year8Range,BE5),"")</f>
        <v/>
      </c>
      <c r="Q32" s="205" t="str">
        <f>IF(COUNTIF(Year9Range,BE4)+COUNTIF(Year9Range,BE5)+COUNTIF(Year9Range,"*60")&gt;0,COUNTIF(Year9Range,BE5),"")</f>
        <v/>
      </c>
      <c r="R32" s="205" t="str">
        <f>IF(COUNTIF(Year10Range,BE5)+COUNTIF(Year10Range,BE5)+COUNTIF(Year10Range,"*60")&gt;0,COUNTIF(Year10Range,BE5),"")</f>
        <v/>
      </c>
      <c r="S32" s="1"/>
      <c r="T32" s="1"/>
      <c r="U32" s="1"/>
      <c r="V32" s="1"/>
      <c r="W32" s="1"/>
      <c r="X32" s="1"/>
      <c r="Y32" s="204">
        <f>IF(COUNTIF(Year1Expected,BE5)+COUNTIF(Year1Expected,BE4)+COUNTIF(Year1Expected,"*60")&gt;0,COUNTIF(Year1Expected,$BE$5),"")</f>
        <v>20</v>
      </c>
      <c r="Z32" s="204">
        <f>IF(COUNTIF(Year2Expected,$BE$5)+COUNTIF(Year2Expected,$BE$4)+COUNTIF(Year2Expected,"*60")&gt;0,COUNTIF(Year2Expected,$BE$5),"")</f>
        <v>17</v>
      </c>
      <c r="AA32" s="204">
        <f>IF(COUNTIF(Year3Expected,BE5)+COUNTIF(Year3Expected,BE4)+COUNTIF(Year3Expected,"*60")&gt;0,COUNTIF(Year3Expected,$BE$5),"")</f>
        <v>11</v>
      </c>
      <c r="AB32" s="204">
        <f>IF(COUNTIF(Year4Expected,BE5)+COUNTIF(Year4Expected,BE4)+COUNTIF(Year4Expected,"*60")&gt;0,COUNTIF(Year4Expected,$BE$5),"")</f>
        <v>9</v>
      </c>
      <c r="AC32" s="204">
        <f>IF(COUNTIF(Year5Expected,BE5)+COUNTIF(Year5Expected,BE4)+COUNTIF(Year5Expected,"*60")&gt;0,COUNTIF(Year5Expected,$BE$5),"")</f>
        <v>1</v>
      </c>
      <c r="AD32" s="204" t="str">
        <f>IF(COUNTIF(Year6Expected,BE5)+COUNTIF(Year6Expected,BE4)+COUNTIF(Year6Expected,"*60")&gt;0,COUNTIF(Year6Expected,$BE$5),"")</f>
        <v/>
      </c>
      <c r="AE32" s="204" t="str">
        <f>IF(COUNTIF(Year7Expected,BE5)+COUNTIF(Year7Expected,BE4)+COUNTIF(Year7Expected,"*60")&gt;0,COUNTIF(Year7Expected,$BE$5),"")</f>
        <v/>
      </c>
      <c r="AF32" s="204" t="str">
        <f>IF(COUNTIF(Year8Expected,BE5)+COUNTIF(Year8Expected,BE4)+COUNTIF(Year8Expected,"*60")&gt;0,COUNTIF(Year8Expected,$BE$5),"")</f>
        <v/>
      </c>
      <c r="AG32" s="204" t="str">
        <f>IF(COUNTIF(Year9Expected,BE5)+COUNTIF(Year9Expected,BE4)+COUNTIF(Year9Expected,"*60")&gt;0,COUNTIF(Year9Expected,$BE$5),"")</f>
        <v/>
      </c>
      <c r="AH32" s="204" t="str">
        <f>IF(COUNTIF(Year10Expected,BE5)+COUNTIF(Year10Expected,BE4)+COUNTIF(Year10Expected,"*60")&gt;0,COUNTIF(Year10Expected,$BE$5),"")</f>
        <v/>
      </c>
      <c r="AK32" s="1"/>
      <c r="AL32" s="1"/>
      <c r="AM32" s="1"/>
      <c r="AN32" s="1"/>
      <c r="AO32" s="1"/>
      <c r="AP32" s="1"/>
      <c r="AQ32" s="1"/>
      <c r="AR32" s="1"/>
      <c r="AS32" s="1"/>
      <c r="AT32" s="1"/>
      <c r="AU32" s="1"/>
      <c r="AV32" s="1"/>
      <c r="AW32" s="1"/>
      <c r="AX32" s="1"/>
      <c r="AY32" s="1"/>
      <c r="AZ32" s="1"/>
      <c r="BA32" s="1"/>
      <c r="BB32" s="1"/>
      <c r="BC32" s="1"/>
      <c r="BD32" s="1"/>
      <c r="BE32" s="1"/>
      <c r="BF32" s="1"/>
      <c r="BG32" s="1"/>
      <c r="BH32" s="1"/>
      <c r="BI32" s="233" t="s">
        <v>171</v>
      </c>
      <c r="BJ32" s="234">
        <f t="shared" ref="BJ32:BT32" si="16">COUNTIF(BJ3:BJ30,0.5)</f>
        <v>19</v>
      </c>
      <c r="BK32" s="234">
        <f t="shared" si="16"/>
        <v>20</v>
      </c>
      <c r="BL32" s="234">
        <f t="shared" si="16"/>
        <v>13</v>
      </c>
      <c r="BM32" s="234">
        <f t="shared" si="16"/>
        <v>9</v>
      </c>
      <c r="BN32" s="234">
        <f t="shared" si="16"/>
        <v>0</v>
      </c>
      <c r="BO32" s="234">
        <f t="shared" si="16"/>
        <v>0</v>
      </c>
      <c r="BP32" s="234">
        <f t="shared" si="16"/>
        <v>0</v>
      </c>
      <c r="BQ32" s="234">
        <f t="shared" si="16"/>
        <v>0</v>
      </c>
      <c r="BR32" s="234">
        <f t="shared" si="16"/>
        <v>0</v>
      </c>
      <c r="BS32" s="234">
        <f t="shared" si="16"/>
        <v>0</v>
      </c>
      <c r="BT32" s="234">
        <f t="shared" si="16"/>
        <v>0</v>
      </c>
      <c r="BU32" s="233" t="s">
        <v>171</v>
      </c>
      <c r="BV32" s="235">
        <f t="shared" ref="BV32:CE32" si="17">COUNTIF(BV3:BV30,0.5)</f>
        <v>20</v>
      </c>
      <c r="BW32" s="235">
        <f t="shared" si="17"/>
        <v>17</v>
      </c>
      <c r="BX32" s="235">
        <f t="shared" si="17"/>
        <v>11</v>
      </c>
      <c r="BY32" s="235">
        <f t="shared" si="17"/>
        <v>9</v>
      </c>
      <c r="BZ32" s="235">
        <f t="shared" si="17"/>
        <v>1</v>
      </c>
      <c r="CA32" s="235">
        <f t="shared" si="17"/>
        <v>0</v>
      </c>
      <c r="CB32" s="235">
        <f t="shared" si="17"/>
        <v>0</v>
      </c>
      <c r="CC32" s="235">
        <f t="shared" si="17"/>
        <v>0</v>
      </c>
      <c r="CD32" s="235">
        <f t="shared" si="17"/>
        <v>0</v>
      </c>
      <c r="CE32" s="235">
        <f t="shared" si="17"/>
        <v>0</v>
      </c>
      <c r="CF32" s="244" t="s">
        <v>276</v>
      </c>
      <c r="CG32" s="30" t="str" cm="1">
        <f t="array" ref="CG32">_xlfn.TEXTJOIN(", ", TRUE, IF((CG3:CG30=1.1) + (CG3:CG30=1), $CF$3:$CF$30, ""))</f>
        <v>1.2.3</v>
      </c>
      <c r="CH32" s="30" t="str" cm="1">
        <f t="array" ref="CH32">_xlfn.TEXTJOIN(", ", TRUE, IF((CH3:CH30=1.1) + (CH3:CH30=1), $CF$3:$CF$30, ""))</f>
        <v>1.2.3, 1.2.4, 2.1.1, 2.1.2, 2.1.3, 2.2.1, 3.2.4</v>
      </c>
      <c r="CI32" s="30" t="str" cm="1">
        <f t="array" ref="CI32">_xlfn.TEXTJOIN(", ", TRUE, IF((CI3:CI30=1.1) + (CI3:CI30=1), $CF$3:$CF$30, ""))</f>
        <v>1.2.1, 1.2.2 , 1.2.3, 2.2.2, 2.2.3, 2.3.1, 2.3.2, 2.3.3, 2.4.3</v>
      </c>
      <c r="CJ32" s="30" t="str" cm="1">
        <f t="array" ref="CJ32">_xlfn.TEXTJOIN(", ", TRUE, IF((CJ3:CJ30=1.1) + (CJ3:CJ30=1), $CF$3:$CF$30, ""))</f>
        <v/>
      </c>
      <c r="CK32" s="30" t="str" cm="1">
        <f t="array" ref="CK32">_xlfn.TEXTJOIN(", ", TRUE, IF((CK3:CK30=1.1) + (CK3:CK30=1), $CF$3:$CF$30, ""))</f>
        <v/>
      </c>
      <c r="CL32" s="30" t="str" cm="1">
        <f t="array" ref="CL32">_xlfn.TEXTJOIN(", ", TRUE, IF((CL3:CL30=1.1) + (CL3:CL30=1), $CF$3:$CF$30, ""))</f>
        <v/>
      </c>
      <c r="CM32" s="30" t="str" cm="1">
        <f t="array" ref="CM32">_xlfn.TEXTJOIN(", ", TRUE, IF((CM3:CM30=1.1) + (CM3:CM30=1), $CF$3:$CF$30, ""))</f>
        <v/>
      </c>
      <c r="CN32" s="30" t="str" cm="1">
        <f t="array" ref="CN32">_xlfn.TEXTJOIN(", ", TRUE, IF((CN3:CN30=1.1) + (CN3:CN30=1), $CF$3:$CF$30, ""))</f>
        <v/>
      </c>
      <c r="CO32" s="30" t="str" cm="1">
        <f t="array" ref="CO32">_xlfn.TEXTJOIN(", ", TRUE, IF((CO3:CO30=1.1) + (CO3:CO30=1), $CF$3:$CF$30, ""))</f>
        <v/>
      </c>
      <c r="CP32" s="30" t="str" cm="1">
        <f t="array" ref="CP32">_xlfn.TEXTJOIN(", ", TRUE, IF((CP3:CP30=1.1) + (CP3:CP30=1), $CF$3:$CF$30, ""))</f>
        <v/>
      </c>
      <c r="CQ32" s="236" t="s">
        <v>277</v>
      </c>
      <c r="CR32" s="237">
        <f>COUNTIF(CR3:CR30,"Not Achieved")</f>
        <v>0</v>
      </c>
      <c r="CS32" s="237">
        <f t="shared" ref="CS32:DA32" si="18">COUNTIF(CS3:CS30,"Not Achieved")</f>
        <v>1</v>
      </c>
      <c r="CT32" s="237">
        <f t="shared" si="18"/>
        <v>0</v>
      </c>
      <c r="CU32" s="237">
        <f t="shared" si="18"/>
        <v>0</v>
      </c>
      <c r="CV32" s="237">
        <f t="shared" si="18"/>
        <v>0</v>
      </c>
      <c r="CW32" s="237">
        <f t="shared" si="18"/>
        <v>0</v>
      </c>
      <c r="CX32" s="237">
        <f>COUNTIF(CX3:CX30,"Not Achieved")</f>
        <v>0</v>
      </c>
      <c r="CY32" s="237">
        <f t="shared" si="18"/>
        <v>0</v>
      </c>
      <c r="CZ32" s="237">
        <f t="shared" si="18"/>
        <v>0</v>
      </c>
      <c r="DA32" s="237">
        <f t="shared" si="18"/>
        <v>0</v>
      </c>
    </row>
    <row r="33" spans="2:105" ht="13.9" customHeight="1" thickBot="1">
      <c r="B33" s="410" t="s">
        <v>172</v>
      </c>
      <c r="C33" s="411"/>
      <c r="D33" s="411"/>
      <c r="E33" s="411"/>
      <c r="F33" s="411"/>
      <c r="G33" s="412"/>
      <c r="H33" s="204">
        <f>IF(COUNTIF(Year0Range,BE5)+COUNTIF(Year0Range,BE4)+COUNTIF(Year0Range,"*60")&gt;0,COUNTIF(Year0Range,"*60"),"")</f>
        <v>4</v>
      </c>
      <c r="I33" s="205">
        <f>IF(COUNTIF(Year1Range,BE4)+COUNTIF(Year1Range,BE5)+COUNTIF(Year1Range,"*60")&gt;0,COUNTIF(Year1Range,"*60"),"")</f>
        <v>3</v>
      </c>
      <c r="J33" s="205">
        <f>IF(COUNTIF(Year2Range,BE5)+COUNTIF(Year2Range,BE4)+COUNTIF(Year2Range,"*60")&gt;0,COUNTIF(Year2Range,"*60"),"")</f>
        <v>1</v>
      </c>
      <c r="K33" s="205">
        <f>IF(COUNTIF(Year3Range,BE4)+COUNTIF(Year3Range,BE5)+COUNTIF(Year3Range,"*60")&gt;0,COUNTIF(Year3Range,"*60"),"")</f>
        <v>1</v>
      </c>
      <c r="L33" s="205" t="str">
        <f>IF(COUNTIF(Year4Range,BE4)+COUNTIF(Year4Range,BE5)+COUNTIF(Year4Range,"*60")&gt;0,COUNTIF(Year4Range,"*60"),"")</f>
        <v/>
      </c>
      <c r="M33" s="205" t="str">
        <f>IF(COUNTIF(Year5Range,BE4)+COUNTIF(Year5Range,BE5)+COUNTIF(Year5Range,"*60")&gt;0,COUNTIF(Year5Range,"*60"),"")</f>
        <v/>
      </c>
      <c r="N33" s="205" t="str">
        <f>IF(COUNTIF(Year6Range,BE4)+COUNTIF(Year6Range,BE5)+COUNTIF(Year6Range,"*60")&gt;0,COUNTIF(Year6Range,"*60"),"")</f>
        <v/>
      </c>
      <c r="O33" s="205" t="str">
        <f>IF(COUNTIF(Year7Range,BE4)+COUNTIF(Year7Range,BE5)+COUNTIF(Year7Range,"*60")&gt;0,COUNTIF(Year7Range,"*60"),"")</f>
        <v/>
      </c>
      <c r="P33" s="205" t="str">
        <f>IF(COUNTIF(Year8Range,BE4)+COUNTIF(Year8Range,BE5)+COUNTIF(Year8Range,"*60")&gt;0,COUNTIF(Year8Range,"*60"),"")</f>
        <v/>
      </c>
      <c r="Q33" s="205" t="str">
        <f>IF(COUNTIF(Year9Range,BE4)+COUNTIF(Year9Range,BE5)+COUNTIF(Year9Range,"*60")&gt;0,COUNTIF(Year9Range,"*60"),"")</f>
        <v/>
      </c>
      <c r="R33" s="205" t="str">
        <f>IF(COUNTIF(Year10Range,BN4)+COUNTIF(Year10Range,BE5)+COUNTIF(Year10Range,"*60")&gt;0,COUNTIF(Year10Range,"*60"),"")</f>
        <v/>
      </c>
      <c r="Y33" s="204">
        <f>IF(COUNTIF(Year1Expected,BE5)+COUNTIF(Year1Expected,BE4)+COUNTIF(Year1Expected,"*60")&gt;0,COUNTIF(Year1Expected,"*60"),"")</f>
        <v>3</v>
      </c>
      <c r="Z33" s="204">
        <f>IF(COUNTIF(Year2Expected,$BE$5)+COUNTIF(Year2Expected,$BE$4)+COUNTIF(Year2Expected,"*60")&gt;0,COUNTIF(Year2Expected,"*60"),"")</f>
        <v>1</v>
      </c>
      <c r="AA33" s="204">
        <f>IF(COUNTIF(Year3Expected,BE5)+COUNTIF(Year3Expected,BE4)+COUNTIF(Year3Expected,"*60")&gt;0,COUNTIF(Year3Expected,"*60"),"")</f>
        <v>0</v>
      </c>
      <c r="AB33" s="204">
        <f>IF(COUNTIF(Year4Expected,BE5)+COUNTIF(Year4Expected,BE4)+COUNTIF(Year4Expected,"*60")&gt;0,COUNTIF(Year4Expected,"*60"),"")</f>
        <v>0</v>
      </c>
      <c r="AC33" s="204">
        <f>IF(COUNTIF(Year5Expected,BE5)+COUNTIF(Year5Expected,BE4)+COUNTIF(Year5Expected,"*60")&gt;0,COUNTIF(Year5Expected,"*60"),"")</f>
        <v>0</v>
      </c>
      <c r="AD33" s="204" t="str">
        <f>IF(COUNTIF(Year6Expected,BE5)+COUNTIF(Year6Expected,BE4)+COUNTIF(Year6Expected,"*60")&gt;0,COUNTIF(Year6Expected,"*60"),"")</f>
        <v/>
      </c>
      <c r="AE33" s="204" t="str">
        <f>IF(COUNTIF(Year7Expected,BE5)+COUNTIF(Year7Expected,BE4)+COUNTIF(Year7Expected,"*60")&gt;0,COUNTIF(Year7Expected,"*60"),"")</f>
        <v/>
      </c>
      <c r="AF33" s="204" t="str">
        <f>IF(COUNTIF(Year8Expected,BE5)+COUNTIF(Year8Expected,BE4)+COUNTIF(Year8Expected,"*60")&gt;0,COUNTIF(Year8Expected,"*60"),"")</f>
        <v/>
      </c>
      <c r="AG33" s="204" t="str">
        <f>IF(COUNTIF(Year9Expected,BE5)+COUNTIF(Year9Expected,BE4)+COUNTIF(Year9Expected,"*60")&gt;0,COUNTIF(Year9Expected,"*60"),"")</f>
        <v/>
      </c>
      <c r="AH33" s="204" t="str">
        <f>IF(COUNTIF(Year10Expected,BE5)+COUNTIF(Year10Expected,BE4)+COUNTIF(Year10Expected,"*60")&gt;0,COUNTIF(Year10Expected,"*60"),"")</f>
        <v/>
      </c>
      <c r="BI33" s="233" t="s">
        <v>173</v>
      </c>
      <c r="BJ33" s="234">
        <f t="shared" ref="BJ33:BT33" si="19">COUNTIF(BJ3:BJ30,0)</f>
        <v>4</v>
      </c>
      <c r="BK33" s="234">
        <f t="shared" si="19"/>
        <v>3</v>
      </c>
      <c r="BL33" s="234">
        <f t="shared" si="19"/>
        <v>1</v>
      </c>
      <c r="BM33" s="234">
        <f t="shared" si="19"/>
        <v>1</v>
      </c>
      <c r="BN33" s="234">
        <f t="shared" si="19"/>
        <v>0</v>
      </c>
      <c r="BO33" s="234">
        <f t="shared" si="19"/>
        <v>0</v>
      </c>
      <c r="BP33" s="234">
        <f t="shared" si="19"/>
        <v>0</v>
      </c>
      <c r="BQ33" s="234">
        <f t="shared" si="19"/>
        <v>0</v>
      </c>
      <c r="BR33" s="234">
        <f t="shared" si="19"/>
        <v>0</v>
      </c>
      <c r="BS33" s="234">
        <f t="shared" si="19"/>
        <v>0</v>
      </c>
      <c r="BT33" s="234">
        <f t="shared" si="19"/>
        <v>0</v>
      </c>
      <c r="BU33" s="233" t="s">
        <v>173</v>
      </c>
      <c r="BV33" s="235">
        <f t="shared" ref="BV33:CE33" si="20">COUNTIF(BV3:BV30,0)</f>
        <v>3</v>
      </c>
      <c r="BW33" s="235">
        <f t="shared" si="20"/>
        <v>1</v>
      </c>
      <c r="BX33" s="235">
        <f t="shared" si="20"/>
        <v>0</v>
      </c>
      <c r="BY33" s="235">
        <f t="shared" si="20"/>
        <v>0</v>
      </c>
      <c r="BZ33" s="235">
        <f t="shared" si="20"/>
        <v>0</v>
      </c>
      <c r="CA33" s="235">
        <f t="shared" si="20"/>
        <v>0</v>
      </c>
      <c r="CB33" s="235">
        <f t="shared" si="20"/>
        <v>0</v>
      </c>
      <c r="CC33" s="235">
        <f t="shared" si="20"/>
        <v>0</v>
      </c>
      <c r="CD33" s="235">
        <f t="shared" si="20"/>
        <v>0</v>
      </c>
      <c r="CE33" s="235">
        <f t="shared" si="20"/>
        <v>0</v>
      </c>
      <c r="CF33" s="244" t="s">
        <v>278</v>
      </c>
      <c r="CG33" s="30" t="str" cm="1">
        <f t="array" ref="CG33">_xlfn.TEXTJOIN(", ", TRUE, IF((CG3:CG30=1.1) + (CG3:CG30=0.1),  $CF$3:$CF$30, ""))</f>
        <v/>
      </c>
      <c r="CH33" s="245" t="str" cm="1">
        <f t="array" ref="CH33">_xlfn.TEXTJOIN(", ", TRUE, IF((CH3:CH30=1.1) + (CH3:CH30=0.1),  $CF$3:$CF$30, ""))</f>
        <v/>
      </c>
      <c r="CI33" s="245" t="str" cm="1">
        <f t="array" ref="CI33">_xlfn.TEXTJOIN(", ", TRUE, IF((CI3:CI30=1.1) + (CI3:CI30=0.1),  $CF$3:$CF$30, ""))</f>
        <v>3.2.3</v>
      </c>
      <c r="CJ33" s="245" t="str" cm="1">
        <f t="array" ref="CJ33">_xlfn.TEXTJOIN(", ", TRUE, IF((CJ3:CJ30=1.1) + (CJ3:CJ30=0.1),  $CF$3:$CF$30, ""))</f>
        <v/>
      </c>
      <c r="CK33" s="245" t="str" cm="1">
        <f t="array" ref="CK33">_xlfn.TEXTJOIN(", ", TRUE, IF((CK3:CK30=1.1) + (CK3:CK30=0.1),  $CF$3:$CF$30, ""))</f>
        <v/>
      </c>
      <c r="CL33" s="245" t="str" cm="1">
        <f t="array" ref="CL33">_xlfn.TEXTJOIN(", ", TRUE, IF((CL3:CL30=1.1) + (CL3:CL30=0.1),  $CF$3:$CF$30, ""))</f>
        <v/>
      </c>
      <c r="CM33" s="245" t="str" cm="1">
        <f t="array" ref="CM33">_xlfn.TEXTJOIN(", ", TRUE, IF((CM3:CM30=1.1) + (CM3:CM30=0.1),  $CF$3:$CF$30, ""))</f>
        <v/>
      </c>
      <c r="CN33" s="245" t="str" cm="1">
        <f t="array" ref="CN33">_xlfn.TEXTJOIN(", ", TRUE, IF((CN3:CN30=1.1) + (CN3:CN30=0.1),  $CF$3:$CF$30, ""))</f>
        <v/>
      </c>
      <c r="CO33" s="245" t="str" cm="1">
        <f t="array" ref="CO33">_xlfn.TEXTJOIN(", ", TRUE, IF((CO3:CO30=1.1) + (CO3:CO30=0.1),  $CF$3:$CF$30, ""))</f>
        <v/>
      </c>
      <c r="CP33" s="245" t="str" cm="1">
        <f t="array" ref="CP33">_xlfn.TEXTJOIN(", ", TRUE, IF((CP3:CP30=1.1) + (CP3:CP30=0.1),  $CF$3:$CF$30, ""))</f>
        <v/>
      </c>
      <c r="CQ33" s="238" t="s">
        <v>279</v>
      </c>
      <c r="CR33" s="237">
        <f>COUNTIF(CG3:CG30,1.1)+COUNTIF(CG3:CG30,0.1)</f>
        <v>0</v>
      </c>
      <c r="CS33" s="237">
        <f t="shared" ref="CS33:DA33" si="21">COUNTIF(CH3:CH30,1.1)+COUNTIF(CH3:CH30,0.1)</f>
        <v>0</v>
      </c>
      <c r="CT33" s="237">
        <f t="shared" si="21"/>
        <v>1</v>
      </c>
      <c r="CU33" s="237">
        <f t="shared" si="21"/>
        <v>0</v>
      </c>
      <c r="CV33" s="237">
        <f t="shared" si="21"/>
        <v>0</v>
      </c>
      <c r="CW33" s="237">
        <f t="shared" si="21"/>
        <v>0</v>
      </c>
      <c r="CX33" s="237">
        <f>COUNTIF(CM3:CM30,1.1)+COUNTIF(CM3:CM30,0.1)</f>
        <v>0</v>
      </c>
      <c r="CY33" s="237">
        <f t="shared" si="21"/>
        <v>0</v>
      </c>
      <c r="CZ33" s="237">
        <f t="shared" si="21"/>
        <v>0</v>
      </c>
      <c r="DA33" s="237">
        <f t="shared" si="21"/>
        <v>0</v>
      </c>
    </row>
    <row r="34" spans="2:105" ht="13.9" customHeight="1" thickBot="1">
      <c r="B34" s="353" t="s">
        <v>174</v>
      </c>
      <c r="C34" s="354"/>
      <c r="D34" s="354"/>
      <c r="E34" s="354"/>
      <c r="F34" s="355"/>
      <c r="G34" s="191"/>
      <c r="H34" s="40">
        <f t="shared" ref="H34:R34" si="22">IF(ISERROR(AVERAGE(BJ24:BJ30,BJ12:BJ23, BJ3:BJ11)),"",AVERAGE(BJ24:BJ30,BJ12:BJ23, BJ3:BJ11))</f>
        <v>0.5</v>
      </c>
      <c r="I34" s="40">
        <f t="shared" si="22"/>
        <v>0.51851851851851849</v>
      </c>
      <c r="J34" s="40">
        <f t="shared" si="22"/>
        <v>0.72222222222222221</v>
      </c>
      <c r="K34" s="40">
        <f t="shared" si="22"/>
        <v>0.79629629629629628</v>
      </c>
      <c r="L34" s="40" t="str">
        <f t="shared" si="22"/>
        <v/>
      </c>
      <c r="M34" s="40" t="str">
        <f t="shared" si="22"/>
        <v/>
      </c>
      <c r="N34" s="40" t="str">
        <f t="shared" si="22"/>
        <v/>
      </c>
      <c r="O34" s="40" t="str">
        <f t="shared" si="22"/>
        <v/>
      </c>
      <c r="P34" s="40" t="str">
        <f t="shared" si="22"/>
        <v/>
      </c>
      <c r="Q34" s="40" t="str">
        <f t="shared" si="22"/>
        <v/>
      </c>
      <c r="R34" s="40" t="str">
        <f t="shared" si="22"/>
        <v/>
      </c>
      <c r="Y34" s="40">
        <f t="shared" ref="Y34:AH34" si="23">IF(ISERROR(AVERAGE(BV24:BV30,BV12:BV23, BV3:BV11)),"",AVERAGE(BV24:BV30,BV12:BV23, BV3:BV11))</f>
        <v>0.51851851851851849</v>
      </c>
      <c r="Z34" s="40">
        <f t="shared" si="23"/>
        <v>0.64814814814814814</v>
      </c>
      <c r="AA34" s="40">
        <f t="shared" si="23"/>
        <v>0.79629629629629628</v>
      </c>
      <c r="AB34" s="40">
        <f t="shared" si="23"/>
        <v>0.83333333333333337</v>
      </c>
      <c r="AC34" s="40">
        <f t="shared" si="23"/>
        <v>0.98148148148148151</v>
      </c>
      <c r="AD34" s="40" t="str">
        <f t="shared" si="23"/>
        <v/>
      </c>
      <c r="AE34" s="40" t="str">
        <f t="shared" si="23"/>
        <v/>
      </c>
      <c r="AF34" s="40" t="str">
        <f t="shared" si="23"/>
        <v/>
      </c>
      <c r="AG34" s="40" t="str">
        <f t="shared" si="23"/>
        <v/>
      </c>
      <c r="AH34" s="40" t="str">
        <f t="shared" si="23"/>
        <v/>
      </c>
      <c r="AI34" s="1"/>
      <c r="AJ34" s="1"/>
      <c r="AX34" s="33" t="s">
        <v>110</v>
      </c>
      <c r="AY34" s="34" t="s">
        <v>108</v>
      </c>
      <c r="AZ34" s="239" t="s">
        <v>116</v>
      </c>
      <c r="BA34" s="1" t="s">
        <v>175</v>
      </c>
      <c r="BB34" s="41"/>
      <c r="BC34" s="41"/>
      <c r="BD34" s="41"/>
      <c r="BE34" s="41"/>
      <c r="BG34" s="8"/>
      <c r="BH34" s="8"/>
      <c r="BI34" s="233" t="s">
        <v>174</v>
      </c>
      <c r="BJ34" s="240">
        <f>IF(ISERROR(AVERAGE(BJ24:BJ30,BJ12:BJ23,BJ3:BJ11)),"",(AVERAGE(BJ24:BJ30,BJ12:BJ23,BJ3:BJ11)))</f>
        <v>0.5</v>
      </c>
      <c r="BK34" s="240">
        <f t="shared" ref="BK34:BT34" si="24">IF(ISERROR(AVERAGE(BK24:BK30,BK12:BK23,BK3:BK11)),"",(AVERAGE(BK24:BK30,BK12:BK23,BK3:BK11)))</f>
        <v>0.51851851851851849</v>
      </c>
      <c r="BL34" s="240">
        <f t="shared" si="24"/>
        <v>0.72222222222222221</v>
      </c>
      <c r="BM34" s="240">
        <f t="shared" si="24"/>
        <v>0.79629629629629628</v>
      </c>
      <c r="BN34" s="240" t="str">
        <f t="shared" si="24"/>
        <v/>
      </c>
      <c r="BO34" s="240" t="str">
        <f t="shared" si="24"/>
        <v/>
      </c>
      <c r="BP34" s="240" t="str">
        <f t="shared" si="24"/>
        <v/>
      </c>
      <c r="BQ34" s="240" t="str">
        <f t="shared" si="24"/>
        <v/>
      </c>
      <c r="BR34" s="240" t="str">
        <f t="shared" si="24"/>
        <v/>
      </c>
      <c r="BS34" s="240" t="str">
        <f t="shared" si="24"/>
        <v/>
      </c>
      <c r="BT34" s="240" t="str">
        <f t="shared" si="24"/>
        <v/>
      </c>
      <c r="BU34" s="233" t="s">
        <v>174</v>
      </c>
      <c r="BV34" s="240">
        <f>IF(ISERROR(AVERAGE(BV24:BV30,BV12:BV23,BV3:BV11)),"",(AVERAGE(BV24:BV30,BV12:BV23,BV3:BV11)))</f>
        <v>0.51851851851851849</v>
      </c>
      <c r="BW34" s="240">
        <f t="shared" ref="BW34:CE34" si="25">IF(ISERROR(AVERAGE(BW24:BW30,BW12:BW23,BW3:BW11)),"",(AVERAGE(BW24:BW30,BW12:BW23,BW3:BW11)))</f>
        <v>0.64814814814814814</v>
      </c>
      <c r="BX34" s="240">
        <f t="shared" si="25"/>
        <v>0.79629629629629628</v>
      </c>
      <c r="BY34" s="240">
        <f t="shared" si="25"/>
        <v>0.83333333333333337</v>
      </c>
      <c r="BZ34" s="240">
        <f t="shared" si="25"/>
        <v>0.98148148148148151</v>
      </c>
      <c r="CA34" s="240" t="str">
        <f t="shared" si="25"/>
        <v/>
      </c>
      <c r="CB34" s="240" t="str">
        <f t="shared" si="25"/>
        <v/>
      </c>
      <c r="CC34" s="240" t="str">
        <f t="shared" si="25"/>
        <v/>
      </c>
      <c r="CD34" s="240" t="str">
        <f>IF(ISERROR(AVERAGE(CD24:CD30,CD12:CD23,CD3:CD11)),"",(AVERAGE(CD24:CD30,CD12:CD23,CD3:CD11)))</f>
        <v/>
      </c>
      <c r="CE34" s="240" t="str">
        <f t="shared" si="25"/>
        <v/>
      </c>
      <c r="CF34" s="244" t="s">
        <v>275</v>
      </c>
      <c r="CG34" s="30" t="str" cm="1">
        <f t="array" ref="CG34">_xlfn.TEXTJOIN(", ", TRUE, IF(CR3:CR30="Achieved", $CF$3:$CF$30, ""))</f>
        <v>1.2.3</v>
      </c>
      <c r="CH34" s="245" t="str" cm="1">
        <f t="array" ref="CH34">_xlfn.TEXTJOIN(", ", TRUE, IF(CS3:CS30="Achieved", $CF$3:$CF$30, ""))</f>
        <v>1.2.4, 2.1.1, 2.1.2, 2.1.3, 2.2.1, 3.2.4</v>
      </c>
      <c r="CI34" s="245" t="str" cm="1">
        <f t="array" ref="CI34">_xlfn.TEXTJOIN(", ", TRUE, IF(CT3:CT30="Achieved", $CF$3:$CF$30, ""))</f>
        <v>1.2.1, 1.2.2 , 1.2.3, 2.2.2, 2.2.3, 2.3.1, 2.3.2, 2.3.3, 2.4.3</v>
      </c>
      <c r="CJ34" s="245" t="str" cm="1">
        <f t="array" ref="CJ34">_xlfn.TEXTJOIN(", ", TRUE, IF(CU3:CU30="Achieved", $CF$3:$CF$30, ""))</f>
        <v/>
      </c>
      <c r="CK34" s="245" t="str" cm="1">
        <f t="array" ref="CK34">_xlfn.TEXTJOIN(", ", TRUE, IF(CV3:CV30="Achieved", $CF$3:$CF$30, ""))</f>
        <v/>
      </c>
      <c r="CL34" s="245" t="str" cm="1">
        <f t="array" ref="CL34">_xlfn.TEXTJOIN(", ", TRUE, IF(CW3:CW30="Achieved", $CF$3:$CF$30, ""))</f>
        <v/>
      </c>
      <c r="CM34" s="245" t="str" cm="1">
        <f t="array" ref="CM34">_xlfn.TEXTJOIN(", ", TRUE, IF(CX3:CX30="Achieved", $CF$3:$CF$30, ""))</f>
        <v/>
      </c>
      <c r="CN34" s="245" t="str" cm="1">
        <f t="array" ref="CN34">_xlfn.TEXTJOIN(", ", TRUE, IF(CY3:CY30="Achieved", $CF$3:$CF$30, ""))</f>
        <v/>
      </c>
      <c r="CO34" s="245" t="str" cm="1">
        <f t="array" ref="CO34">_xlfn.TEXTJOIN(", ", TRUE, IF(CZ3:CZ30="Achieved", $CF$3:$CF$30, ""))</f>
        <v/>
      </c>
      <c r="CP34" s="245" t="str" cm="1">
        <f t="array" ref="CP34">_xlfn.TEXTJOIN(", ", TRUE, IF(DA3:DA30="Achieved", $CF$3:$CF$30, ""))</f>
        <v/>
      </c>
      <c r="CQ34" s="238" t="s">
        <v>280</v>
      </c>
      <c r="CR34" s="241">
        <f t="shared" ref="CR34:DA34" si="26">IF(SUM(CR31:CR32)=0,"",CR31/SUM(CR31:CR32))</f>
        <v>1</v>
      </c>
      <c r="CS34" s="241">
        <f t="shared" si="26"/>
        <v>0.8571428571428571</v>
      </c>
      <c r="CT34" s="241">
        <f t="shared" si="26"/>
        <v>1</v>
      </c>
      <c r="CU34" s="241" t="str">
        <f t="shared" si="26"/>
        <v/>
      </c>
      <c r="CV34" s="241" t="str">
        <f t="shared" si="26"/>
        <v/>
      </c>
      <c r="CW34" s="241" t="str">
        <f t="shared" si="26"/>
        <v/>
      </c>
      <c r="CX34" s="241" t="str">
        <f t="shared" si="26"/>
        <v/>
      </c>
      <c r="CY34" s="241" t="str">
        <f t="shared" si="26"/>
        <v/>
      </c>
      <c r="CZ34" s="241" t="str">
        <f t="shared" si="26"/>
        <v/>
      </c>
      <c r="DA34" s="241" t="str">
        <f t="shared" si="26"/>
        <v/>
      </c>
    </row>
    <row r="35" spans="2:105" ht="13.9" customHeight="1" thickBot="1">
      <c r="B35" s="395" t="s">
        <v>281</v>
      </c>
      <c r="C35" s="396"/>
      <c r="D35" s="396"/>
      <c r="E35" s="396"/>
      <c r="F35" s="396"/>
      <c r="G35" s="397"/>
      <c r="H35" s="206"/>
      <c r="I35" s="206" t="str">
        <f>IF(I34="","",_xlfn.CONCAT(CG31," / ",CR31))</f>
        <v>1 / 1</v>
      </c>
      <c r="J35" s="206" t="str">
        <f t="shared" ref="J35:R35" si="27">IF(J34="","",_xlfn.CONCAT(CH31," / ",CS31))</f>
        <v>7 / 6</v>
      </c>
      <c r="K35" s="206" t="str">
        <f t="shared" si="27"/>
        <v>9 / 9</v>
      </c>
      <c r="L35" s="206" t="str">
        <f t="shared" si="27"/>
        <v/>
      </c>
      <c r="M35" s="206" t="str">
        <f t="shared" si="27"/>
        <v/>
      </c>
      <c r="N35" s="204" t="str">
        <f t="shared" si="27"/>
        <v/>
      </c>
      <c r="O35" s="204" t="str">
        <f t="shared" si="27"/>
        <v/>
      </c>
      <c r="P35" s="204" t="str">
        <f t="shared" si="27"/>
        <v/>
      </c>
      <c r="Q35" s="204" t="str">
        <f t="shared" si="27"/>
        <v/>
      </c>
      <c r="R35" s="204" t="str">
        <f t="shared" si="27"/>
        <v/>
      </c>
      <c r="AA35" s="44"/>
      <c r="AD35" s="44"/>
      <c r="AE35" s="44"/>
      <c r="AF35" s="44"/>
      <c r="AG35" s="44"/>
      <c r="AH35" s="44"/>
      <c r="AI35" s="44"/>
      <c r="AJ35" s="44"/>
      <c r="AW35" s="49" t="s">
        <v>178</v>
      </c>
      <c r="AX35" s="50">
        <f>COUNTIF(AY3:AY11,BF4)</f>
        <v>3</v>
      </c>
      <c r="AY35" s="50">
        <f>VALUE(COUNTIF(AY3:AY11,BF5))</f>
        <v>5</v>
      </c>
      <c r="AZ35" s="50">
        <f>VALUE(COUNTIF(AY3:AY11,0))</f>
        <v>0</v>
      </c>
      <c r="BA35" s="50">
        <f>AVERAGEIF(AY3:AY11,"&gt;=0")</f>
        <v>0.6875</v>
      </c>
      <c r="BI35" s="233" t="s">
        <v>176</v>
      </c>
      <c r="BJ35" s="230">
        <f>IF(ISERROR(AVERAGE(BJ3:BJ11)),"",(AVERAGE(BJ3:BJ11)))</f>
        <v>0.375</v>
      </c>
      <c r="BK35" s="230">
        <f t="shared" ref="BK35:BT35" si="28">IF(ISERROR(AVERAGE(BK3:BK11)),"",(AVERAGE(BK3:BK11)))</f>
        <v>0.4375</v>
      </c>
      <c r="BL35" s="230">
        <f t="shared" si="28"/>
        <v>0.5</v>
      </c>
      <c r="BM35" s="230">
        <f t="shared" si="28"/>
        <v>0.6875</v>
      </c>
      <c r="BN35" s="230" t="str">
        <f t="shared" si="28"/>
        <v/>
      </c>
      <c r="BO35" s="230" t="str">
        <f t="shared" si="28"/>
        <v/>
      </c>
      <c r="BP35" s="230" t="str">
        <f t="shared" si="28"/>
        <v/>
      </c>
      <c r="BQ35" s="230" t="str">
        <f t="shared" si="28"/>
        <v/>
      </c>
      <c r="BR35" s="230" t="str">
        <f t="shared" si="28"/>
        <v/>
      </c>
      <c r="BS35" s="230" t="str">
        <f t="shared" si="28"/>
        <v/>
      </c>
      <c r="BT35" s="230" t="str">
        <f t="shared" si="28"/>
        <v/>
      </c>
      <c r="BU35" s="233" t="s">
        <v>176</v>
      </c>
      <c r="BV35" s="230">
        <f>IF(ISERROR(AVERAGE(BV3:BV11)),"",(AVERAGE(BV3:BV11)))</f>
        <v>0.4375</v>
      </c>
      <c r="BW35" s="230">
        <f t="shared" ref="BW35:CE35" si="29">IF(ISERROR(AVERAGE(BW3:BW11)),"",(AVERAGE(BW3:BW11)))</f>
        <v>0.5625</v>
      </c>
      <c r="BX35" s="230">
        <f t="shared" si="29"/>
        <v>0.6875</v>
      </c>
      <c r="BY35" s="230">
        <f t="shared" si="29"/>
        <v>0.6875</v>
      </c>
      <c r="BZ35" s="230">
        <f t="shared" si="29"/>
        <v>1</v>
      </c>
      <c r="CA35" s="230" t="str">
        <f t="shared" si="29"/>
        <v/>
      </c>
      <c r="CB35" s="230" t="str">
        <f t="shared" si="29"/>
        <v/>
      </c>
      <c r="CC35" s="230" t="str">
        <f t="shared" si="29"/>
        <v/>
      </c>
      <c r="CD35" s="230" t="str">
        <f t="shared" si="29"/>
        <v/>
      </c>
      <c r="CE35" s="230" t="str">
        <f t="shared" si="29"/>
        <v/>
      </c>
      <c r="CG35"/>
      <c r="CJ35" s="1"/>
      <c r="CL35" s="1"/>
      <c r="CN35" s="1"/>
      <c r="CQ35" s="238" t="s">
        <v>282</v>
      </c>
      <c r="CR35" s="1" t="str">
        <f t="shared" ref="CR35:DA35" si="30">IF(CR34="","ADEQUATE",IF(CR34&gt;0.5,"ADEQUATE",IF(BK34&gt;=BV34,"ADEQUATE","INADEQUATE")))</f>
        <v>ADEQUATE</v>
      </c>
      <c r="CS35" s="1" t="str">
        <f t="shared" si="30"/>
        <v>ADEQUATE</v>
      </c>
      <c r="CT35" s="1" t="str">
        <f t="shared" si="30"/>
        <v>ADEQUATE</v>
      </c>
      <c r="CU35" s="1" t="str">
        <f t="shared" si="30"/>
        <v>ADEQUATE</v>
      </c>
      <c r="CV35" s="1" t="str">
        <f t="shared" si="30"/>
        <v>ADEQUATE</v>
      </c>
      <c r="CW35" s="1" t="str">
        <f t="shared" si="30"/>
        <v>ADEQUATE</v>
      </c>
      <c r="CX35" s="1" t="str">
        <f t="shared" si="30"/>
        <v>ADEQUATE</v>
      </c>
      <c r="CY35" s="1" t="str">
        <f t="shared" si="30"/>
        <v>ADEQUATE</v>
      </c>
      <c r="CZ35" s="1" t="str">
        <f t="shared" si="30"/>
        <v>ADEQUATE</v>
      </c>
      <c r="DA35" s="1" t="str">
        <f t="shared" si="30"/>
        <v>ADEQUATE</v>
      </c>
    </row>
    <row r="36" spans="2:105" ht="13.9" customHeight="1" thickBot="1">
      <c r="B36" s="392" t="s">
        <v>283</v>
      </c>
      <c r="C36" s="390"/>
      <c r="D36" s="390"/>
      <c r="E36" s="390"/>
      <c r="F36" s="390"/>
      <c r="G36" s="391"/>
      <c r="H36" s="207"/>
      <c r="I36" s="207" t="str">
        <f>IF(I34="","",IF(I37="Yes",CR35,"N/A"))</f>
        <v>ADEQUATE</v>
      </c>
      <c r="J36" s="207" t="str">
        <f t="shared" ref="J36:R36" si="31">IF(J34="","",IF(J37="Yes",CS35,"N/A"))</f>
        <v>ADEQUATE</v>
      </c>
      <c r="K36" s="207" t="str">
        <f t="shared" si="31"/>
        <v>ADEQUATE</v>
      </c>
      <c r="L36" s="207" t="str">
        <f t="shared" si="31"/>
        <v/>
      </c>
      <c r="M36" s="207" t="str">
        <f t="shared" si="31"/>
        <v/>
      </c>
      <c r="N36" s="207" t="str">
        <f t="shared" si="31"/>
        <v/>
      </c>
      <c r="O36" s="207" t="str">
        <f t="shared" si="31"/>
        <v/>
      </c>
      <c r="P36" s="207" t="str">
        <f t="shared" si="31"/>
        <v/>
      </c>
      <c r="Q36" s="207" t="str">
        <f t="shared" si="31"/>
        <v/>
      </c>
      <c r="R36" s="207" t="str">
        <f t="shared" si="31"/>
        <v/>
      </c>
      <c r="AA36" s="44"/>
      <c r="AD36" s="44"/>
      <c r="AE36" s="44"/>
      <c r="AF36" s="44"/>
      <c r="AG36" s="44"/>
      <c r="AH36" s="44"/>
      <c r="AI36" s="44"/>
      <c r="AJ36" s="44"/>
      <c r="AW36" s="49" t="s">
        <v>180</v>
      </c>
      <c r="AX36" s="50">
        <f>COUNTIF(AY12:AY23,BF4)</f>
        <v>9</v>
      </c>
      <c r="AY36" s="50">
        <f>VALUE(COUNTIF(AY12:AY23,BF5))</f>
        <v>3</v>
      </c>
      <c r="AZ36" s="50">
        <f>VALUE(COUNTIF(AY12:AY23,0))</f>
        <v>0</v>
      </c>
      <c r="BA36" s="50">
        <f>AVERAGEIF(AY12:AY23,"&gt;=0")</f>
        <v>0.875</v>
      </c>
      <c r="BI36" s="29" t="s">
        <v>179</v>
      </c>
      <c r="BJ36" s="242">
        <f>IF(ISERROR(AVERAGE(BJ12:BJ23)),"",(AVERAGE(BJ12:BJ23)))</f>
        <v>0.45833333333333331</v>
      </c>
      <c r="BK36" s="242">
        <f t="shared" ref="BK36:BT36" si="32">IF(ISERROR(AVERAGE(BK12:BK23)),"",(AVERAGE(BK12:BK23)))</f>
        <v>0.45833333333333331</v>
      </c>
      <c r="BL36" s="242">
        <f t="shared" si="32"/>
        <v>0.79166666666666663</v>
      </c>
      <c r="BM36" s="242">
        <f t="shared" si="32"/>
        <v>0.875</v>
      </c>
      <c r="BN36" s="242" t="str">
        <f t="shared" si="32"/>
        <v/>
      </c>
      <c r="BO36" s="242" t="str">
        <f t="shared" si="32"/>
        <v/>
      </c>
      <c r="BP36" s="242" t="str">
        <f t="shared" si="32"/>
        <v/>
      </c>
      <c r="BQ36" s="242" t="str">
        <f t="shared" si="32"/>
        <v/>
      </c>
      <c r="BR36" s="242" t="str">
        <f t="shared" si="32"/>
        <v/>
      </c>
      <c r="BS36" s="242" t="str">
        <f t="shared" si="32"/>
        <v/>
      </c>
      <c r="BT36" s="242" t="str">
        <f t="shared" si="32"/>
        <v/>
      </c>
      <c r="BU36" s="29" t="s">
        <v>179</v>
      </c>
      <c r="BV36" s="242">
        <f>IF(ISERROR(AVERAGE(BV12:BV23)),"",(AVERAGE(BV12:BV23)))</f>
        <v>0.45833333333333331</v>
      </c>
      <c r="BW36" s="242">
        <f t="shared" ref="BW36:CE36" si="33">IF(ISERROR(AVERAGE(BW12:BW23)),"",(AVERAGE(BW12:BW23)))</f>
        <v>0.625</v>
      </c>
      <c r="BX36" s="242">
        <f t="shared" si="33"/>
        <v>0.875</v>
      </c>
      <c r="BY36" s="242">
        <f t="shared" si="33"/>
        <v>0.91666666666666663</v>
      </c>
      <c r="BZ36" s="242">
        <f t="shared" si="33"/>
        <v>1</v>
      </c>
      <c r="CA36" s="242" t="str">
        <f t="shared" si="33"/>
        <v/>
      </c>
      <c r="CB36" s="242" t="str">
        <f t="shared" si="33"/>
        <v/>
      </c>
      <c r="CC36" s="242" t="str">
        <f t="shared" si="33"/>
        <v/>
      </c>
      <c r="CD36" s="242" t="str">
        <f t="shared" si="33"/>
        <v/>
      </c>
      <c r="CE36" s="242" t="str">
        <f t="shared" si="33"/>
        <v/>
      </c>
      <c r="CJ36" s="1"/>
      <c r="CL36" s="1"/>
      <c r="CN36" s="1"/>
      <c r="CQ36" s="1" t="s">
        <v>284</v>
      </c>
      <c r="CR36" s="1" t="str">
        <f t="shared" ref="CR36:DA36" si="34">IF(CR33&gt;0,"New IAP","No")</f>
        <v>No</v>
      </c>
      <c r="CS36" s="1" t="str">
        <f t="shared" si="34"/>
        <v>No</v>
      </c>
      <c r="CT36" s="1" t="str">
        <f t="shared" si="34"/>
        <v>New IAP</v>
      </c>
      <c r="CU36" s="1" t="str">
        <f t="shared" si="34"/>
        <v>No</v>
      </c>
      <c r="CV36" s="1" t="str">
        <f t="shared" si="34"/>
        <v>No</v>
      </c>
      <c r="CW36" s="1" t="str">
        <f t="shared" si="34"/>
        <v>No</v>
      </c>
      <c r="CX36" s="1" t="str">
        <f t="shared" si="34"/>
        <v>No</v>
      </c>
      <c r="CY36" s="1" t="str">
        <f t="shared" si="34"/>
        <v>No</v>
      </c>
      <c r="CZ36" s="1" t="str">
        <f t="shared" si="34"/>
        <v>No</v>
      </c>
      <c r="DA36" s="1" t="str">
        <f t="shared" si="34"/>
        <v>No</v>
      </c>
    </row>
    <row r="37" spans="2:105" ht="13.9" customHeight="1" thickBot="1">
      <c r="B37" s="395" t="s">
        <v>285</v>
      </c>
      <c r="C37" s="396"/>
      <c r="D37" s="396"/>
      <c r="E37" s="396"/>
      <c r="F37" s="396"/>
      <c r="G37" s="397"/>
      <c r="H37" s="208"/>
      <c r="I37" s="209" t="s">
        <v>268</v>
      </c>
      <c r="J37" s="209" t="s">
        <v>268</v>
      </c>
      <c r="K37" s="209" t="s">
        <v>268</v>
      </c>
      <c r="L37" s="209" t="s">
        <v>109</v>
      </c>
      <c r="M37" s="209" t="s">
        <v>109</v>
      </c>
      <c r="N37" s="209" t="s">
        <v>109</v>
      </c>
      <c r="O37" s="209" t="s">
        <v>109</v>
      </c>
      <c r="P37" s="209" t="s">
        <v>109</v>
      </c>
      <c r="Q37" s="209" t="s">
        <v>109</v>
      </c>
      <c r="R37" s="209" t="s">
        <v>109</v>
      </c>
      <c r="AA37" s="44"/>
      <c r="AD37" s="44"/>
      <c r="AE37" s="44"/>
      <c r="AF37" s="44"/>
      <c r="AG37" s="44"/>
      <c r="AH37" s="44"/>
      <c r="AI37" s="44"/>
      <c r="AJ37" s="44"/>
      <c r="AW37" s="49" t="s">
        <v>183</v>
      </c>
      <c r="AX37" s="50">
        <f>COUNTIF(AY24:AY30,BF4)</f>
        <v>5</v>
      </c>
      <c r="AY37" s="50">
        <f>COUNTIF(AY24:AY30,BF5)</f>
        <v>1</v>
      </c>
      <c r="AZ37" s="50">
        <f>VALUE(COUNTIF(AY24:AY30,0))</f>
        <v>1</v>
      </c>
      <c r="BA37" s="50">
        <f>AVERAGEIF(AY24:AY30,"&gt;=0")</f>
        <v>0.7857142857142857</v>
      </c>
      <c r="BI37" s="29" t="s">
        <v>181</v>
      </c>
      <c r="BJ37" s="243">
        <f>IF(ISERROR(AVERAGE(BJ24:BJ30)),"",(AVERAGE(BJ24:BJ30)))</f>
        <v>0.7142857142857143</v>
      </c>
      <c r="BK37" s="243">
        <f t="shared" ref="BK37:BT37" si="35">IF(ISERROR(AVERAGE(BK24:BK30)),"",(AVERAGE(BK24:BK30)))</f>
        <v>0.7142857142857143</v>
      </c>
      <c r="BL37" s="243">
        <f t="shared" si="35"/>
        <v>0.8571428571428571</v>
      </c>
      <c r="BM37" s="243">
        <f t="shared" si="35"/>
        <v>0.7857142857142857</v>
      </c>
      <c r="BN37" s="243" t="str">
        <f t="shared" si="35"/>
        <v/>
      </c>
      <c r="BO37" s="243" t="str">
        <f t="shared" si="35"/>
        <v/>
      </c>
      <c r="BP37" s="243" t="str">
        <f t="shared" si="35"/>
        <v/>
      </c>
      <c r="BQ37" s="243" t="str">
        <f t="shared" si="35"/>
        <v/>
      </c>
      <c r="BR37" s="243" t="str">
        <f t="shared" si="35"/>
        <v/>
      </c>
      <c r="BS37" s="243" t="str">
        <f t="shared" si="35"/>
        <v/>
      </c>
      <c r="BT37" s="243" t="str">
        <f t="shared" si="35"/>
        <v/>
      </c>
      <c r="BU37" s="29" t="s">
        <v>181</v>
      </c>
      <c r="BV37" s="243">
        <f>IF(ISERROR(AVERAGE(BV24:BV30)),"",(AVERAGE(BV24:BV30)))</f>
        <v>0.7142857142857143</v>
      </c>
      <c r="BW37" s="243">
        <f t="shared" ref="BW37:CD37" si="36">IF(ISERROR(AVERAGE(BW24:BW30)),"",(AVERAGE(BW24:BW30)))</f>
        <v>0.7857142857142857</v>
      </c>
      <c r="BX37" s="243">
        <f t="shared" si="36"/>
        <v>0.7857142857142857</v>
      </c>
      <c r="BY37" s="243">
        <f t="shared" si="36"/>
        <v>0.8571428571428571</v>
      </c>
      <c r="BZ37" s="243">
        <f t="shared" si="36"/>
        <v>0.9285714285714286</v>
      </c>
      <c r="CA37" s="243" t="str">
        <f t="shared" si="36"/>
        <v/>
      </c>
      <c r="CB37" s="243" t="str">
        <f t="shared" si="36"/>
        <v/>
      </c>
      <c r="CC37" s="243" t="str">
        <f t="shared" si="36"/>
        <v/>
      </c>
      <c r="CD37" s="243" t="str">
        <f t="shared" si="36"/>
        <v/>
      </c>
      <c r="CE37" s="243" t="str">
        <f>IF(ISERROR(AVERAGE(CE24:CE30)),"",(AVERAGE(CE24:CE30)))</f>
        <v/>
      </c>
    </row>
    <row r="38" spans="2:105" ht="13.9" customHeight="1" thickBot="1">
      <c r="B38" s="395" t="s">
        <v>286</v>
      </c>
      <c r="C38" s="396"/>
      <c r="D38" s="396"/>
      <c r="E38" s="396"/>
      <c r="F38" s="396"/>
      <c r="G38" s="397"/>
      <c r="H38" s="210"/>
      <c r="I38" s="211" t="str">
        <f>IF(COUNTIF(Year1Range,$BE$5)+COUNTIF(Year1Range,$BE$4)+COUNTIF(Year1Range,"*60")&gt;0,CR36,"")</f>
        <v>No</v>
      </c>
      <c r="J38" s="211" t="str">
        <f>IF(COUNTIF(Year2Range,$BE$5)+COUNTIF(Year2Range,$BE$4)+COUNTIF(Year2Range,"*60")&gt;0,CS36,"")</f>
        <v>No</v>
      </c>
      <c r="K38" s="211" t="str">
        <f>IF(COUNTIF(Year3Range,$BE$5)+COUNTIF(Year3Range,$BE$4)+COUNTIF(Year3Range,"*60")&gt;0,CT36,"")</f>
        <v>New IAP</v>
      </c>
      <c r="L38" s="211" t="str">
        <f>IF(COUNTIF(Year4Range,$BE$5)+COUNTIF(Year4Range,$BE$4)+COUNTIF(Year4Range,"*60")&gt;0,CU36,"")</f>
        <v/>
      </c>
      <c r="M38" s="211" t="str">
        <f>IF(COUNTIF(Year5Range,$BE$5)+COUNTIF(Year5Range,$BE$4)+COUNTIF(Year5Range,"*60")&gt;0,CV36,"")</f>
        <v/>
      </c>
      <c r="N38" s="212" t="str">
        <f>IF(COUNTIF(Year6Range,$BE$5)+COUNTIF(Year6Range,$BE$4)+COUNTIF(Year6Range,"*60")&gt;0,CW36,"")</f>
        <v/>
      </c>
      <c r="O38" s="212" t="str">
        <f>IF(COUNTIF(Year7Range,$BE$5)+COUNTIF(Year7Range,$BE$4)+COUNTIF(Year7Range,"*60")&gt;0,CX36,"")</f>
        <v/>
      </c>
      <c r="P38" s="212" t="str">
        <f>IF(COUNTIF(Year8Range,$BE$5)+COUNTIF(Year8Range,$BE$4)+COUNTIF(Year8Range,"*60")&gt;0,CY36,"")</f>
        <v/>
      </c>
      <c r="Q38" s="212" t="str">
        <f>IF(COUNTIF(Year9Range,$BE$5)+COUNTIF(Year9Range,$BE$4)+COUNTIF(Year9Range,"*60")&gt;0,CZ36,"")</f>
        <v/>
      </c>
      <c r="R38" s="212" t="str">
        <f>IF(COUNTIF(Year10Range,$BE$5)+COUNTIF(Year10Range,$BE$4)+COUNTIF(Year10Range,"*60")&gt;0,DA36,"")</f>
        <v/>
      </c>
      <c r="AA38" s="44"/>
      <c r="AD38" s="44"/>
      <c r="AE38" s="44"/>
      <c r="AF38" s="44"/>
      <c r="AG38" s="44"/>
      <c r="AH38" s="44"/>
      <c r="AI38" s="44"/>
      <c r="AJ38" s="44"/>
      <c r="AW38" s="1" t="s">
        <v>184</v>
      </c>
      <c r="AX38" s="50">
        <f>VALUE(SUM(AX35:AX37))</f>
        <v>17</v>
      </c>
      <c r="AY38" s="50">
        <f>VALUE(SUM(AY35:AY37))</f>
        <v>9</v>
      </c>
      <c r="AZ38" s="50">
        <f>VALUE(SUM(AZ35:AZ37))</f>
        <v>1</v>
      </c>
      <c r="BA38" s="50">
        <f>AVERAGEIF(AY3:AY30,"&gt;=0")</f>
        <v>0.79629629629629628</v>
      </c>
      <c r="BL38" s="1"/>
      <c r="BM38" s="1"/>
      <c r="BN38" s="1"/>
      <c r="BO38" s="1"/>
      <c r="BP38" s="1"/>
      <c r="BQ38" s="1"/>
      <c r="BR38" s="1"/>
      <c r="BS38" s="1"/>
      <c r="BT38" s="1"/>
      <c r="BU38" s="1"/>
      <c r="BV38" s="1"/>
      <c r="BW38" s="1"/>
      <c r="BX38" s="1"/>
      <c r="BY38" s="1"/>
      <c r="BZ38" s="1"/>
      <c r="CA38" s="1"/>
      <c r="CB38" s="1"/>
      <c r="CC38" s="1"/>
      <c r="CD38" s="1"/>
      <c r="CE38" s="1"/>
    </row>
    <row r="39" spans="2:105" ht="13.9" customHeight="1" thickBot="1">
      <c r="AA39" s="44"/>
      <c r="AD39" s="44"/>
      <c r="AE39" s="44"/>
      <c r="AF39" s="44"/>
      <c r="AG39" s="44"/>
      <c r="AH39" s="44"/>
      <c r="AI39" s="44"/>
      <c r="AJ39" s="44"/>
      <c r="AW39" s="49" t="s">
        <v>185</v>
      </c>
      <c r="BA39" s="50" t="str">
        <f>IF(ISERROR(AVERAGE(AY24:AY30,AY9:AY23,AY3:AY8)),"",(AVERAGE(AY24:AY30,AY9:AY23,AY3:AY8)))</f>
        <v/>
      </c>
      <c r="BL39" s="1"/>
      <c r="BM39" s="1"/>
      <c r="BN39" s="1"/>
      <c r="BO39" s="1"/>
      <c r="BP39" s="1"/>
      <c r="BQ39" s="1"/>
      <c r="BR39" s="1"/>
      <c r="BS39" s="1"/>
      <c r="BT39" s="1"/>
      <c r="BU39" s="1"/>
      <c r="BV39" s="1"/>
      <c r="BW39" s="1"/>
      <c r="BX39" s="1"/>
      <c r="BY39" s="1"/>
      <c r="BZ39" s="1"/>
      <c r="CA39" s="1"/>
      <c r="CB39" s="1"/>
      <c r="CC39" s="1"/>
      <c r="CD39" s="1"/>
      <c r="CE39" s="1"/>
    </row>
    <row r="40" spans="2:105" ht="13.9" customHeight="1" thickBot="1">
      <c r="B40" s="213"/>
      <c r="C40" s="390" t="s">
        <v>287</v>
      </c>
      <c r="D40" s="390"/>
      <c r="E40" s="390"/>
      <c r="F40" s="391"/>
      <c r="G40" s="392" t="s">
        <v>288</v>
      </c>
      <c r="H40" s="390"/>
      <c r="I40" s="390"/>
      <c r="J40" s="391"/>
      <c r="K40" s="392" t="s">
        <v>289</v>
      </c>
      <c r="L40" s="390"/>
      <c r="M40" s="391"/>
      <c r="N40" s="1"/>
      <c r="O40" s="1"/>
      <c r="P40" s="1"/>
      <c r="AA40" s="44"/>
      <c r="AD40" s="44"/>
      <c r="AE40" s="44"/>
      <c r="AF40" s="44"/>
      <c r="AG40" s="44"/>
      <c r="AH40" s="44"/>
      <c r="AI40" s="44"/>
      <c r="AJ40" s="44"/>
      <c r="AX40" s="33" t="s">
        <v>110</v>
      </c>
      <c r="AY40" s="34" t="s">
        <v>108</v>
      </c>
      <c r="AZ40" s="239" t="s">
        <v>116</v>
      </c>
      <c r="BA40" s="1" t="s">
        <v>175</v>
      </c>
      <c r="BL40" s="1"/>
      <c r="BM40" s="1"/>
      <c r="BN40" s="1"/>
      <c r="BO40" s="1"/>
      <c r="BP40" s="1"/>
      <c r="BQ40" s="1"/>
      <c r="BR40" s="1"/>
      <c r="BS40" s="1"/>
      <c r="BT40" s="1"/>
      <c r="BU40" s="1"/>
      <c r="BV40" s="1"/>
      <c r="BW40" s="1"/>
      <c r="BX40" s="1"/>
      <c r="BY40" s="1"/>
      <c r="BZ40" s="1"/>
      <c r="CA40" s="1"/>
      <c r="CB40" s="1"/>
      <c r="CC40" s="1"/>
      <c r="CD40" s="1"/>
      <c r="CE40" s="1"/>
    </row>
    <row r="41" spans="2:105" ht="28.15" customHeight="1" thickBot="1">
      <c r="B41" s="214" t="s">
        <v>86</v>
      </c>
      <c r="C41" s="393" t="str">
        <f>CG32</f>
        <v>1.2.3</v>
      </c>
      <c r="D41" s="394"/>
      <c r="E41" s="394"/>
      <c r="F41" s="394"/>
      <c r="G41" s="394" t="str">
        <f>CG34</f>
        <v>1.2.3</v>
      </c>
      <c r="H41" s="394"/>
      <c r="I41" s="394"/>
      <c r="J41" s="394"/>
      <c r="K41" s="394" t="str">
        <f>CG33</f>
        <v/>
      </c>
      <c r="L41" s="394"/>
      <c r="M41" s="394"/>
      <c r="N41" s="1"/>
      <c r="O41" s="1"/>
      <c r="P41" s="1"/>
      <c r="AA41" s="44"/>
      <c r="AD41" s="44"/>
      <c r="AE41" s="44"/>
      <c r="AF41" s="44"/>
      <c r="AG41" s="44"/>
      <c r="AH41" s="44"/>
      <c r="AI41" s="44"/>
      <c r="AJ41" s="44"/>
      <c r="AW41" s="49" t="s">
        <v>187</v>
      </c>
      <c r="AX41" s="50">
        <f>COUNTIF(BA3:BA11,BF4)</f>
        <v>3</v>
      </c>
      <c r="AY41" s="50">
        <f>COUNTIF(BA3:BA11,BF5)</f>
        <v>5</v>
      </c>
      <c r="AZ41" s="50">
        <f>COUNTIF(BA3:BA11,0)</f>
        <v>0</v>
      </c>
      <c r="BA41" s="50">
        <f>AVERAGEIF(BA3:BA11,"&gt;=0")</f>
        <v>0.6875</v>
      </c>
      <c r="BL41" s="1"/>
      <c r="BM41" s="1"/>
      <c r="BN41" s="1"/>
      <c r="BO41" s="1"/>
      <c r="BP41" s="1"/>
      <c r="BQ41" s="1"/>
      <c r="BR41" s="1"/>
      <c r="BS41" s="1"/>
      <c r="BT41" s="1"/>
      <c r="BU41" s="1"/>
      <c r="BV41" s="1"/>
      <c r="BW41" s="1"/>
      <c r="BX41" s="1"/>
      <c r="BY41" s="1"/>
      <c r="BZ41" s="1"/>
      <c r="CA41" s="1"/>
      <c r="CB41" s="1"/>
      <c r="CC41" s="1"/>
      <c r="CD41" s="1"/>
      <c r="CE41" s="1"/>
    </row>
    <row r="42" spans="2:105" ht="28.15" customHeight="1" thickBot="1">
      <c r="B42" s="213" t="s">
        <v>87</v>
      </c>
      <c r="C42" s="388" t="str">
        <f>CH32</f>
        <v>1.2.3, 1.2.4, 2.1.1, 2.1.2, 2.1.3, 2.2.1, 3.2.4</v>
      </c>
      <c r="D42" s="389"/>
      <c r="E42" s="389"/>
      <c r="F42" s="389"/>
      <c r="G42" s="389" t="str">
        <f>CH34</f>
        <v>1.2.4, 2.1.1, 2.1.2, 2.1.3, 2.2.1, 3.2.4</v>
      </c>
      <c r="H42" s="389"/>
      <c r="I42" s="389"/>
      <c r="J42" s="389"/>
      <c r="K42" s="389" t="str">
        <f>CH33</f>
        <v/>
      </c>
      <c r="L42" s="389"/>
      <c r="M42" s="389"/>
      <c r="N42" s="1"/>
      <c r="O42" s="1"/>
      <c r="P42" s="1"/>
      <c r="AA42" s="44"/>
      <c r="AD42" s="44"/>
      <c r="AE42" s="44"/>
      <c r="AF42" s="44"/>
      <c r="AG42" s="44"/>
      <c r="AH42" s="44"/>
      <c r="AI42" s="44"/>
      <c r="AJ42" s="44"/>
      <c r="AW42" s="49" t="s">
        <v>189</v>
      </c>
      <c r="AX42" s="50">
        <f>COUNTIF(BA12:BA23,BF4)</f>
        <v>9</v>
      </c>
      <c r="AY42" s="50">
        <f>COUNTIF(BA12:BA23,BF5)</f>
        <v>3</v>
      </c>
      <c r="AZ42" s="50">
        <f>COUNTIF(BA12:BA23,0)</f>
        <v>0</v>
      </c>
      <c r="BA42" s="50">
        <f>AVERAGEIF(BA12:BA23,"&gt;=0")</f>
        <v>0.875</v>
      </c>
      <c r="BL42" s="1"/>
      <c r="BM42" s="1"/>
      <c r="BN42" s="1"/>
      <c r="BO42" s="1"/>
      <c r="BP42" s="1"/>
      <c r="BQ42" s="1"/>
      <c r="BR42" s="1"/>
      <c r="BS42" s="1"/>
      <c r="BT42" s="1"/>
      <c r="BU42" s="1"/>
      <c r="BV42" s="1"/>
      <c r="BW42" s="1"/>
      <c r="BX42" s="1"/>
      <c r="BY42" s="1"/>
      <c r="BZ42" s="1"/>
      <c r="CA42" s="1"/>
      <c r="CB42" s="1"/>
      <c r="CC42" s="1"/>
      <c r="CD42" s="1"/>
      <c r="CE42" s="1"/>
    </row>
    <row r="43" spans="2:105" ht="28.15" customHeight="1" thickBot="1">
      <c r="B43" s="213" t="s">
        <v>88</v>
      </c>
      <c r="C43" s="388" t="str">
        <f>CI32</f>
        <v>1.2.1, 1.2.2 , 1.2.3, 2.2.2, 2.2.3, 2.3.1, 2.3.2, 2.3.3, 2.4.3</v>
      </c>
      <c r="D43" s="389"/>
      <c r="E43" s="389"/>
      <c r="F43" s="389"/>
      <c r="G43" s="389" t="str">
        <f>CI34</f>
        <v>1.2.1, 1.2.2 , 1.2.3, 2.2.2, 2.2.3, 2.3.1, 2.3.2, 2.3.3, 2.4.3</v>
      </c>
      <c r="H43" s="389"/>
      <c r="I43" s="389"/>
      <c r="J43" s="389"/>
      <c r="K43" s="389" t="str">
        <f>CI33</f>
        <v>3.2.3</v>
      </c>
      <c r="L43" s="389"/>
      <c r="M43" s="389"/>
      <c r="N43" s="1"/>
      <c r="O43" s="1"/>
      <c r="P43" s="1"/>
      <c r="AA43" s="44"/>
      <c r="AD43" s="44"/>
      <c r="AE43" s="44"/>
      <c r="AF43" s="44"/>
      <c r="AG43" s="44"/>
      <c r="AH43" s="44"/>
      <c r="AI43" s="44"/>
      <c r="AJ43" s="44"/>
      <c r="AW43" s="49" t="s">
        <v>194</v>
      </c>
      <c r="AX43" s="50">
        <f>COUNTIF(BA24:BA30,BF4)</f>
        <v>4</v>
      </c>
      <c r="AY43" s="50">
        <f>COUNTIF(BA24:BA30,BF5)</f>
        <v>3</v>
      </c>
      <c r="AZ43" s="50">
        <f>COUNTIF(BA24:BA30,0)</f>
        <v>0</v>
      </c>
      <c r="BA43" s="50">
        <f>AVERAGEIF(BA24:BA30,"&gt;=0")</f>
        <v>0.7857142857142857</v>
      </c>
      <c r="BL43" s="1"/>
      <c r="BM43" s="1"/>
      <c r="BN43" s="1"/>
      <c r="BO43" s="1"/>
      <c r="BP43" s="1"/>
      <c r="BQ43" s="1"/>
      <c r="BR43" s="1"/>
      <c r="BS43" s="1"/>
      <c r="BT43" s="1"/>
      <c r="BU43" s="1"/>
      <c r="BV43" s="1"/>
      <c r="BW43" s="1"/>
      <c r="BX43" s="1"/>
      <c r="BY43" s="1"/>
      <c r="BZ43" s="1"/>
      <c r="CA43" s="1"/>
      <c r="CB43" s="1"/>
      <c r="CC43" s="1"/>
      <c r="CD43" s="1"/>
      <c r="CE43" s="1"/>
    </row>
    <row r="44" spans="2:105" ht="28.15" customHeight="1" thickBot="1">
      <c r="B44" s="213" t="s">
        <v>89</v>
      </c>
      <c r="C44" s="388" t="str">
        <f>CJ32</f>
        <v/>
      </c>
      <c r="D44" s="389"/>
      <c r="E44" s="389"/>
      <c r="F44" s="389"/>
      <c r="G44" s="389" t="str">
        <f>CJ34</f>
        <v/>
      </c>
      <c r="H44" s="389"/>
      <c r="I44" s="389"/>
      <c r="J44" s="389"/>
      <c r="K44" s="389" t="str">
        <f>CJ33</f>
        <v/>
      </c>
      <c r="L44" s="389"/>
      <c r="M44" s="389"/>
      <c r="N44" s="1"/>
      <c r="O44" s="1"/>
      <c r="P44" s="1"/>
      <c r="AA44" s="44"/>
      <c r="AD44" s="44"/>
      <c r="AE44" s="44"/>
      <c r="AF44" s="44"/>
      <c r="AG44" s="44"/>
      <c r="AH44" s="44"/>
      <c r="AI44" s="44"/>
      <c r="AJ44" s="44"/>
      <c r="AW44" s="1" t="s">
        <v>197</v>
      </c>
      <c r="AX44" s="50">
        <f>SUM(AX41:AX43)</f>
        <v>16</v>
      </c>
      <c r="AY44" s="50">
        <f>SUM(AY41:AY43)</f>
        <v>11</v>
      </c>
      <c r="AZ44" s="50">
        <f>SUM(AZ41:AZ43)</f>
        <v>0</v>
      </c>
      <c r="BA44" s="50"/>
      <c r="BL44" s="1"/>
      <c r="BM44" s="1"/>
      <c r="BN44" s="1"/>
      <c r="BO44" s="1"/>
      <c r="BP44" s="1"/>
      <c r="BQ44" s="1"/>
      <c r="BR44" s="1"/>
      <c r="BS44" s="1"/>
      <c r="BT44" s="1"/>
      <c r="BU44" s="1"/>
      <c r="BV44" s="1"/>
      <c r="BW44" s="1"/>
      <c r="BX44" s="1"/>
      <c r="BY44" s="1"/>
      <c r="BZ44" s="1"/>
      <c r="CA44" s="1"/>
      <c r="CB44" s="1"/>
      <c r="CC44" s="1"/>
      <c r="CD44" s="1"/>
      <c r="CE44" s="1"/>
    </row>
    <row r="45" spans="2:105" ht="28.15" customHeight="1" thickBot="1">
      <c r="B45" s="213" t="s">
        <v>90</v>
      </c>
      <c r="C45" s="388" t="str">
        <f>CK32</f>
        <v/>
      </c>
      <c r="D45" s="389"/>
      <c r="E45" s="389"/>
      <c r="F45" s="389"/>
      <c r="G45" s="389" t="str">
        <f>CK34</f>
        <v/>
      </c>
      <c r="H45" s="389"/>
      <c r="I45" s="389"/>
      <c r="J45" s="389"/>
      <c r="K45" s="389" t="str">
        <f>CK33</f>
        <v/>
      </c>
      <c r="L45" s="389"/>
      <c r="M45" s="389"/>
      <c r="N45" s="1"/>
      <c r="O45" s="1"/>
      <c r="P45" s="1"/>
      <c r="AA45" s="44"/>
      <c r="AD45" s="44"/>
      <c r="AE45" s="44"/>
      <c r="AF45" s="44"/>
      <c r="AG45" s="44"/>
      <c r="AH45" s="44"/>
      <c r="AI45" s="44"/>
      <c r="AJ45" s="44"/>
      <c r="AW45" s="49" t="s">
        <v>198</v>
      </c>
      <c r="AX45" s="50"/>
      <c r="AY45" s="50"/>
      <c r="AZ45" s="50"/>
      <c r="BA45" s="50" t="str">
        <f>IF(ISERROR(AVERAGE(BA24:BA30,BA9:BA23,BA3:BA8)),"",(AVERAGE(BA24:BA30,BA9:BA23,BA3:BA8)))</f>
        <v/>
      </c>
      <c r="BL45" s="1"/>
      <c r="BM45" s="1"/>
      <c r="BN45" s="1"/>
      <c r="BO45" s="1"/>
      <c r="BP45" s="1"/>
      <c r="BQ45" s="1"/>
      <c r="BR45" s="1"/>
      <c r="BS45" s="1"/>
      <c r="BT45" s="1"/>
      <c r="BU45" s="1"/>
      <c r="BV45" s="1"/>
      <c r="BW45" s="1"/>
      <c r="BX45" s="1"/>
      <c r="BY45" s="1"/>
      <c r="BZ45" s="1"/>
      <c r="CA45" s="1"/>
      <c r="CB45" s="1"/>
      <c r="CC45" s="1"/>
      <c r="CD45" s="1"/>
      <c r="CE45" s="1"/>
    </row>
    <row r="46" spans="2:105" ht="28.15" hidden="1" customHeight="1" thickBot="1">
      <c r="B46" s="213" t="s">
        <v>91</v>
      </c>
      <c r="C46" s="388" t="str">
        <f>CL32</f>
        <v/>
      </c>
      <c r="D46" s="389"/>
      <c r="E46" s="389"/>
      <c r="F46" s="389"/>
      <c r="G46" s="389" t="str">
        <f>CL34</f>
        <v/>
      </c>
      <c r="H46" s="389"/>
      <c r="I46" s="389"/>
      <c r="J46" s="389"/>
      <c r="K46" s="389" t="str">
        <f>CL33</f>
        <v/>
      </c>
      <c r="L46" s="389"/>
      <c r="M46" s="389"/>
      <c r="N46" s="1"/>
      <c r="O46" s="1"/>
      <c r="P46" s="1"/>
      <c r="AA46" s="44"/>
      <c r="AD46" s="44"/>
      <c r="AE46" s="44"/>
      <c r="AF46" s="44"/>
      <c r="AG46" s="44"/>
      <c r="AH46" s="44"/>
      <c r="AI46" s="44"/>
      <c r="AJ46" s="44"/>
      <c r="BL46" s="1"/>
      <c r="BM46" s="1"/>
      <c r="BN46" s="1"/>
      <c r="BO46" s="1"/>
      <c r="BP46" s="1"/>
      <c r="BQ46" s="1"/>
      <c r="BR46" s="1"/>
      <c r="BS46" s="1"/>
      <c r="BT46" s="1"/>
      <c r="BU46" s="1"/>
      <c r="BV46" s="1"/>
      <c r="BW46" s="1"/>
      <c r="BX46" s="1"/>
      <c r="BY46" s="1"/>
      <c r="BZ46" s="1"/>
      <c r="CA46" s="1"/>
      <c r="CB46" s="1"/>
      <c r="CC46" s="1"/>
      <c r="CD46" s="1"/>
      <c r="CE46" s="1"/>
    </row>
    <row r="47" spans="2:105" ht="28.15" hidden="1" customHeight="1" thickBot="1">
      <c r="B47" s="213" t="s">
        <v>92</v>
      </c>
      <c r="C47" s="388" t="str">
        <f>CM32</f>
        <v/>
      </c>
      <c r="D47" s="389"/>
      <c r="E47" s="389"/>
      <c r="F47" s="389"/>
      <c r="G47" s="389" t="str">
        <f>CM34</f>
        <v/>
      </c>
      <c r="H47" s="389"/>
      <c r="I47" s="389"/>
      <c r="J47" s="389"/>
      <c r="K47" s="389" t="str">
        <f>CM33</f>
        <v/>
      </c>
      <c r="L47" s="389"/>
      <c r="M47" s="389"/>
      <c r="N47" s="1"/>
      <c r="O47" s="1"/>
      <c r="P47" s="1"/>
      <c r="AA47" s="44"/>
      <c r="AD47" s="44"/>
      <c r="AE47" s="44"/>
      <c r="AF47" s="44"/>
      <c r="AG47" s="44"/>
      <c r="AH47" s="44"/>
      <c r="AI47" s="44"/>
      <c r="AJ47" s="44"/>
      <c r="BL47" s="1"/>
      <c r="BM47" s="1"/>
      <c r="BN47" s="1"/>
      <c r="BO47" s="1"/>
      <c r="BP47" s="1"/>
      <c r="BQ47" s="1"/>
      <c r="BR47" s="1"/>
      <c r="BS47" s="1"/>
      <c r="BT47" s="1"/>
      <c r="BU47" s="1"/>
      <c r="BV47" s="1"/>
      <c r="BW47" s="1"/>
      <c r="BX47" s="1"/>
      <c r="BY47" s="1"/>
      <c r="BZ47" s="1"/>
      <c r="CA47" s="1"/>
      <c r="CB47" s="1"/>
      <c r="CC47" s="1"/>
      <c r="CD47" s="1"/>
      <c r="CE47" s="1"/>
    </row>
    <row r="48" spans="2:105" ht="28.15" hidden="1" customHeight="1" thickBot="1">
      <c r="B48" s="213" t="s">
        <v>93</v>
      </c>
      <c r="C48" s="388" t="str">
        <f>CN32</f>
        <v/>
      </c>
      <c r="D48" s="389"/>
      <c r="E48" s="389"/>
      <c r="F48" s="389"/>
      <c r="G48" s="389" t="str">
        <f>CN34</f>
        <v/>
      </c>
      <c r="H48" s="389"/>
      <c r="I48" s="389"/>
      <c r="J48" s="389"/>
      <c r="K48" s="389" t="str">
        <f>CN33</f>
        <v/>
      </c>
      <c r="L48" s="389"/>
      <c r="M48" s="389"/>
      <c r="N48" s="1"/>
      <c r="O48" s="1"/>
      <c r="P48" s="1"/>
      <c r="AA48" s="44"/>
      <c r="AD48" s="44"/>
      <c r="AE48" s="44"/>
      <c r="AF48" s="44"/>
      <c r="AG48" s="44"/>
      <c r="AH48" s="44"/>
      <c r="AI48" s="44"/>
      <c r="AJ48" s="44"/>
      <c r="BL48" s="1"/>
      <c r="BM48" s="1"/>
      <c r="BN48" s="1"/>
      <c r="BO48" s="1"/>
      <c r="BP48" s="1"/>
      <c r="BQ48" s="1"/>
      <c r="BR48" s="1"/>
      <c r="BS48" s="1"/>
      <c r="BT48" s="1"/>
      <c r="BU48" s="1"/>
      <c r="BV48" s="1"/>
      <c r="BW48" s="1"/>
      <c r="BX48" s="1"/>
      <c r="BY48" s="1"/>
      <c r="BZ48" s="1"/>
      <c r="CA48" s="1"/>
      <c r="CB48" s="1"/>
      <c r="CC48" s="1"/>
      <c r="CD48" s="1"/>
      <c r="CE48" s="1"/>
    </row>
    <row r="49" spans="2:92" ht="28.15" hidden="1" customHeight="1" thickBot="1">
      <c r="B49" s="213" t="s">
        <v>94</v>
      </c>
      <c r="C49" s="388" t="str">
        <f>CO32</f>
        <v/>
      </c>
      <c r="D49" s="389"/>
      <c r="E49" s="389"/>
      <c r="F49" s="389"/>
      <c r="G49" s="389" t="str">
        <f>CO34</f>
        <v/>
      </c>
      <c r="H49" s="389"/>
      <c r="I49" s="389"/>
      <c r="J49" s="389"/>
      <c r="K49" s="389" t="str">
        <f>CO33</f>
        <v/>
      </c>
      <c r="L49" s="389"/>
      <c r="M49" s="389"/>
      <c r="N49" s="1"/>
      <c r="O49" s="1"/>
      <c r="P49" s="1"/>
      <c r="AA49" s="44"/>
      <c r="AD49" s="44"/>
      <c r="AE49" s="44"/>
      <c r="AF49" s="44"/>
      <c r="AG49" s="44"/>
      <c r="AH49" s="44"/>
      <c r="AI49" s="44"/>
      <c r="AJ49" s="44"/>
      <c r="BL49" s="1"/>
      <c r="BM49" s="1"/>
      <c r="BN49" s="1"/>
      <c r="BO49" s="1"/>
      <c r="BP49" s="1"/>
      <c r="BQ49" s="1"/>
      <c r="BR49" s="1"/>
      <c r="BS49" s="1"/>
      <c r="BT49" s="1"/>
      <c r="BU49" s="1"/>
      <c r="BV49" s="1"/>
      <c r="BW49" s="1"/>
      <c r="BX49" s="1"/>
      <c r="BY49" s="1"/>
      <c r="BZ49" s="1"/>
      <c r="CA49" s="1"/>
      <c r="CB49" s="1"/>
      <c r="CC49" s="1"/>
      <c r="CD49" s="1"/>
      <c r="CE49" s="1"/>
    </row>
    <row r="50" spans="2:92" ht="28.15" hidden="1" customHeight="1" thickBot="1">
      <c r="B50" s="213" t="s">
        <v>95</v>
      </c>
      <c r="C50" s="388" t="str">
        <f>CP32</f>
        <v/>
      </c>
      <c r="D50" s="389"/>
      <c r="E50" s="389"/>
      <c r="F50" s="389"/>
      <c r="G50" s="389" t="str">
        <f>CP34</f>
        <v/>
      </c>
      <c r="H50" s="389"/>
      <c r="I50" s="389"/>
      <c r="J50" s="389"/>
      <c r="K50" s="389" t="str">
        <f>CP33</f>
        <v/>
      </c>
      <c r="L50" s="389"/>
      <c r="M50" s="389"/>
      <c r="N50" s="1"/>
      <c r="O50" s="1"/>
      <c r="P50" s="1"/>
      <c r="AA50" s="44"/>
      <c r="AD50" s="44"/>
      <c r="AE50" s="44"/>
      <c r="AF50" s="44"/>
      <c r="AG50" s="44"/>
      <c r="AH50" s="44"/>
      <c r="AI50" s="44"/>
      <c r="AJ50" s="44"/>
      <c r="BL50" s="1"/>
      <c r="BM50" s="1"/>
      <c r="BN50" s="1"/>
      <c r="BO50" s="1"/>
      <c r="BP50" s="1"/>
      <c r="BQ50" s="1"/>
      <c r="BR50" s="1"/>
      <c r="BS50" s="1"/>
      <c r="BT50" s="1"/>
      <c r="BU50" s="1"/>
      <c r="BV50" s="1"/>
      <c r="BW50" s="1"/>
      <c r="BX50" s="1"/>
      <c r="BY50" s="1"/>
      <c r="BZ50" s="1"/>
      <c r="CA50" s="1"/>
      <c r="CB50" s="1"/>
      <c r="CC50" s="1"/>
      <c r="CD50" s="1"/>
      <c r="CE50" s="1"/>
    </row>
    <row r="51" spans="2:92" ht="13.15" customHeight="1">
      <c r="B51" s="43"/>
      <c r="C51" s="43"/>
      <c r="D51" s="44"/>
      <c r="E51" s="44"/>
      <c r="F51" s="44"/>
      <c r="G51" s="44"/>
      <c r="H51" s="44"/>
      <c r="I51" s="44"/>
      <c r="J51" s="44"/>
      <c r="K51" s="44"/>
      <c r="L51" s="44"/>
      <c r="M51" s="44"/>
      <c r="N51" s="44"/>
      <c r="O51" s="44"/>
      <c r="P51" s="44"/>
      <c r="AA51" s="44"/>
      <c r="AD51" s="44"/>
      <c r="AE51" s="44"/>
      <c r="AF51" s="44"/>
      <c r="AG51" s="44"/>
      <c r="AH51" s="44"/>
      <c r="AI51" s="44"/>
      <c r="AJ51" s="44"/>
      <c r="BL51" s="1"/>
      <c r="BM51" s="1"/>
      <c r="BN51" s="1"/>
      <c r="BO51" s="1"/>
      <c r="BP51" s="1"/>
      <c r="BQ51" s="1"/>
      <c r="BR51" s="1"/>
      <c r="BS51" s="1"/>
      <c r="BT51" s="1"/>
      <c r="BU51" s="1"/>
      <c r="BV51" s="1"/>
      <c r="BW51" s="1"/>
      <c r="BX51" s="1"/>
      <c r="BY51" s="1"/>
      <c r="BZ51" s="1"/>
      <c r="CA51" s="1"/>
      <c r="CB51" s="1"/>
      <c r="CC51" s="1"/>
      <c r="CD51" s="1"/>
      <c r="CE51" s="1"/>
    </row>
    <row r="52" spans="2:92" ht="13.15" customHeight="1">
      <c r="B52" s="356" t="s">
        <v>177</v>
      </c>
      <c r="C52" s="356"/>
      <c r="M52" s="44"/>
      <c r="N52" s="44"/>
      <c r="O52" s="44"/>
      <c r="P52" s="44"/>
      <c r="AA52" s="44"/>
      <c r="AD52" s="44"/>
      <c r="AE52" s="44"/>
      <c r="AF52" s="44"/>
      <c r="AG52" s="44"/>
      <c r="AH52" s="44"/>
      <c r="AI52" s="44"/>
      <c r="AJ52" s="44"/>
      <c r="BL52" s="1"/>
      <c r="BM52" s="1"/>
      <c r="BN52" s="1"/>
      <c r="BO52" s="1"/>
      <c r="BP52" s="1"/>
      <c r="BQ52" s="1"/>
      <c r="BR52" s="1"/>
      <c r="BS52" s="1"/>
      <c r="BT52" s="1"/>
      <c r="BU52" s="1"/>
      <c r="BV52" s="1"/>
      <c r="BW52" s="1"/>
      <c r="BX52" s="1"/>
      <c r="BY52" s="1"/>
      <c r="BZ52" s="1"/>
      <c r="CA52" s="1"/>
      <c r="CB52" s="1"/>
      <c r="CC52" s="1"/>
      <c r="CD52" s="1"/>
      <c r="CE52" s="1"/>
      <c r="CF52" s="1"/>
      <c r="CH52" s="1"/>
      <c r="CJ52" s="1"/>
      <c r="CL52" s="1"/>
      <c r="CN52" s="1"/>
    </row>
    <row r="53" spans="2:92" ht="13.5" customHeight="1">
      <c r="B53" s="356"/>
      <c r="C53" s="356"/>
      <c r="D53" s="52"/>
      <c r="E53" s="52"/>
      <c r="F53" s="8"/>
      <c r="G53" s="8"/>
      <c r="BL53" s="1"/>
      <c r="BM53" s="1"/>
      <c r="BN53" s="1"/>
      <c r="BO53" s="1"/>
      <c r="BP53" s="1"/>
      <c r="BQ53" s="1"/>
      <c r="BR53" s="1"/>
      <c r="BS53" s="1"/>
      <c r="BT53" s="1"/>
      <c r="BU53" s="1"/>
      <c r="BV53" s="1"/>
      <c r="BW53" s="1"/>
      <c r="BX53" s="1"/>
      <c r="BY53" s="1"/>
      <c r="BZ53" s="1"/>
      <c r="CA53" s="1"/>
      <c r="CB53" s="1"/>
      <c r="CC53" s="1"/>
      <c r="CD53" s="1"/>
      <c r="CE53" s="1"/>
      <c r="CF53" s="1"/>
      <c r="CH53" s="1"/>
      <c r="CJ53" s="1"/>
      <c r="CL53" s="1"/>
      <c r="CN53" s="1"/>
    </row>
    <row r="54" spans="2:92" ht="22.9" customHeight="1">
      <c r="B54" s="357" t="s">
        <v>182</v>
      </c>
      <c r="C54" s="358"/>
      <c r="D54" s="358"/>
      <c r="E54" s="358"/>
      <c r="F54" s="358"/>
      <c r="G54" s="358"/>
      <c r="H54" s="358"/>
      <c r="I54" s="358"/>
      <c r="J54" s="358"/>
      <c r="K54" s="359"/>
      <c r="BG54" s="8"/>
      <c r="BH54" s="8"/>
      <c r="BI54" s="8"/>
      <c r="BJ54" s="8"/>
      <c r="BK54" s="8"/>
      <c r="BO54" s="1"/>
      <c r="BP54" s="1"/>
      <c r="BQ54" s="1"/>
      <c r="BR54" s="1"/>
      <c r="BS54" s="1"/>
      <c r="BT54" s="1"/>
      <c r="CB54" s="1"/>
    </row>
    <row r="55" spans="2:92" ht="21" customHeight="1">
      <c r="B55" s="360" t="s">
        <v>9</v>
      </c>
      <c r="C55" s="361"/>
      <c r="D55" s="362"/>
      <c r="E55" s="363" t="s">
        <v>10</v>
      </c>
      <c r="F55" s="364"/>
      <c r="G55" s="364"/>
      <c r="H55" s="365"/>
      <c r="I55" s="363" t="s">
        <v>11</v>
      </c>
      <c r="J55" s="364"/>
      <c r="K55" s="365"/>
    </row>
    <row r="56" spans="2:92" ht="22.15" customHeight="1">
      <c r="B56" s="366"/>
      <c r="C56" s="367"/>
      <c r="D56" s="368"/>
      <c r="E56" s="431"/>
      <c r="F56" s="432"/>
      <c r="G56" s="432"/>
      <c r="H56" s="433"/>
      <c r="I56" s="369"/>
      <c r="J56" s="432"/>
      <c r="K56" s="433"/>
      <c r="BK56" s="8"/>
      <c r="CB56" s="1"/>
    </row>
    <row r="57" spans="2:92">
      <c r="B57" s="8"/>
      <c r="C57" s="8"/>
      <c r="D57" s="8"/>
      <c r="E57" s="8"/>
      <c r="F57" s="8"/>
      <c r="G57" s="8"/>
      <c r="AK57" s="49"/>
      <c r="BK57" s="8"/>
      <c r="CB57" s="1"/>
    </row>
    <row r="58" spans="2:92" ht="19.149999999999999" customHeight="1">
      <c r="B58" s="140" t="s">
        <v>186</v>
      </c>
      <c r="C58" s="54"/>
      <c r="D58" s="55"/>
      <c r="E58" s="55"/>
      <c r="F58" s="55"/>
      <c r="G58" s="55"/>
      <c r="H58" s="55"/>
      <c r="BK58" s="8"/>
      <c r="CB58" s="1"/>
    </row>
    <row r="59" spans="2:92" ht="17.25" thickBot="1">
      <c r="B59" s="95" t="s">
        <v>188</v>
      </c>
      <c r="C59" s="95"/>
      <c r="D59" s="56" t="str">
        <f>_xlfn.IFNA(AX31,"")</f>
        <v>Actual Year 3</v>
      </c>
      <c r="E59" s="56"/>
      <c r="F59" s="55"/>
      <c r="G59" s="57"/>
      <c r="H59" s="57"/>
      <c r="BK59" s="8"/>
      <c r="CB59" s="1"/>
    </row>
    <row r="60" spans="2:92" ht="16.5">
      <c r="B60" s="58"/>
      <c r="C60" s="59"/>
      <c r="D60" s="135" t="s">
        <v>190</v>
      </c>
      <c r="E60" s="136"/>
      <c r="F60" s="137" t="s">
        <v>191</v>
      </c>
      <c r="G60" s="138"/>
      <c r="H60" s="137" t="s">
        <v>192</v>
      </c>
      <c r="I60" s="138"/>
      <c r="J60" s="137" t="s">
        <v>193</v>
      </c>
      <c r="K60" s="139"/>
      <c r="BK60" s="8"/>
      <c r="CB60" s="1"/>
    </row>
    <row r="61" spans="2:92" ht="16.5">
      <c r="B61" s="93" t="s">
        <v>195</v>
      </c>
      <c r="C61" s="94"/>
      <c r="D61" s="106"/>
      <c r="E61" s="107"/>
      <c r="F61" s="110" t="s">
        <v>196</v>
      </c>
      <c r="G61" s="112"/>
      <c r="H61" s="110" t="s">
        <v>196</v>
      </c>
      <c r="I61" s="112"/>
      <c r="J61" s="110" t="s">
        <v>196</v>
      </c>
      <c r="K61" s="111"/>
      <c r="BK61" s="8"/>
      <c r="CB61" s="1"/>
    </row>
    <row r="62" spans="2:92" ht="16.5">
      <c r="B62" s="104" t="str">
        <f>BE4</f>
        <v>≥80</v>
      </c>
      <c r="C62" s="105"/>
      <c r="D62" s="108">
        <f>IF(AX38=0,NA(),AX38)</f>
        <v>17</v>
      </c>
      <c r="E62" s="108"/>
      <c r="F62" s="108">
        <f>IF(AX35=0,NA(),AX35)</f>
        <v>3</v>
      </c>
      <c r="G62" s="108"/>
      <c r="H62" s="108">
        <f>IF(AX36=0,NA(),AX36)</f>
        <v>9</v>
      </c>
      <c r="I62" s="108"/>
      <c r="J62" s="108">
        <f>IF(AX37=0,NA(),AX37)</f>
        <v>5</v>
      </c>
      <c r="K62" s="108"/>
      <c r="BK62" s="8"/>
      <c r="CB62" s="1"/>
    </row>
    <row r="63" spans="2:92" ht="16.5">
      <c r="B63" s="102" t="str">
        <f>BE5</f>
        <v>60-79</v>
      </c>
      <c r="C63" s="103"/>
      <c r="D63" s="108">
        <f>IF(AY38=0,NA(),AY38)</f>
        <v>9</v>
      </c>
      <c r="E63" s="108"/>
      <c r="F63" s="108">
        <f>IF(AY35=0,NA(),AY35)</f>
        <v>5</v>
      </c>
      <c r="G63" s="108"/>
      <c r="H63" s="108">
        <f>IF(AY36=0,NA(),AY36)</f>
        <v>3</v>
      </c>
      <c r="I63" s="108"/>
      <c r="J63" s="108">
        <f>IF(AY37=0,NA(),AY37)</f>
        <v>1</v>
      </c>
      <c r="K63" s="108"/>
      <c r="AQ63" s="8"/>
      <c r="BK63" s="8"/>
      <c r="CB63" s="1"/>
    </row>
    <row r="64" spans="2:92" ht="16.5">
      <c r="B64" s="100" t="str">
        <f>BE6</f>
        <v>&lt;60</v>
      </c>
      <c r="C64" s="101"/>
      <c r="D64" s="108">
        <f>IF(AZ38=0,NA(),AZ38)</f>
        <v>1</v>
      </c>
      <c r="E64" s="108"/>
      <c r="F64" s="108" t="e">
        <f>IF(AZ35=0,NA(),AZ35)</f>
        <v>#N/A</v>
      </c>
      <c r="G64" s="108"/>
      <c r="H64" s="108" t="e">
        <f>IF(AZ36=0,NA(),AZ36)</f>
        <v>#N/A</v>
      </c>
      <c r="I64" s="108"/>
      <c r="J64" s="108">
        <f>IF(AZ37=0,NA(),AZ37)</f>
        <v>1</v>
      </c>
      <c r="K64" s="108"/>
      <c r="AQ64" s="8"/>
      <c r="BK64" s="8"/>
      <c r="CB64" s="1"/>
    </row>
    <row r="65" spans="2:10" s="8" customFormat="1" ht="17.25" thickBot="1">
      <c r="B65" s="98" t="s">
        <v>199</v>
      </c>
      <c r="C65" s="99"/>
      <c r="D65" s="96">
        <f>IFERROR(BA38,"n/a")</f>
        <v>0.79629629629629628</v>
      </c>
      <c r="E65" s="97"/>
      <c r="F65" s="96">
        <f>IFERROR(BA35,"n/a")</f>
        <v>0.6875</v>
      </c>
      <c r="G65" s="97"/>
      <c r="H65" s="96">
        <f>IFERROR(BA36,"n/a")</f>
        <v>0.875</v>
      </c>
      <c r="I65" s="97"/>
      <c r="J65" s="96">
        <f>IFERROR(BA37,"n/a")</f>
        <v>0.7857142857142857</v>
      </c>
    </row>
    <row r="90" spans="2:11" s="8" customFormat="1" ht="20.25" thickBot="1">
      <c r="B90" s="140" t="s">
        <v>200</v>
      </c>
      <c r="C90" s="54"/>
      <c r="D90" s="55"/>
      <c r="E90" s="55"/>
      <c r="F90" s="55"/>
      <c r="G90" s="55"/>
      <c r="H90" s="55"/>
      <c r="I90" s="55"/>
      <c r="J90" s="55"/>
    </row>
    <row r="91" spans="2:11" s="8" customFormat="1" ht="16.5">
      <c r="B91" s="61"/>
      <c r="C91" s="62"/>
      <c r="D91" s="62"/>
      <c r="E91" s="115" t="s">
        <v>201</v>
      </c>
      <c r="F91" s="62"/>
      <c r="G91" s="63" t="s">
        <v>199</v>
      </c>
      <c r="H91" s="63"/>
      <c r="I91" s="63"/>
      <c r="J91" s="63"/>
      <c r="K91" s="64"/>
    </row>
    <row r="92" spans="2:11" s="8" customFormat="1" ht="16.5">
      <c r="B92" s="65"/>
      <c r="C92" s="128"/>
      <c r="D92" s="66"/>
      <c r="E92" s="67"/>
      <c r="F92" s="67" t="s">
        <v>85</v>
      </c>
      <c r="G92" s="67" t="s">
        <v>86</v>
      </c>
      <c r="H92" s="67" t="s">
        <v>87</v>
      </c>
      <c r="I92" s="67" t="s">
        <v>88</v>
      </c>
      <c r="J92" s="67" t="s">
        <v>89</v>
      </c>
      <c r="K92" s="68" t="s">
        <v>90</v>
      </c>
    </row>
    <row r="93" spans="2:11" s="8" customFormat="1" ht="17.45" customHeight="1">
      <c r="B93" s="116" t="s">
        <v>202</v>
      </c>
      <c r="C93" s="127"/>
      <c r="D93" s="117"/>
      <c r="E93" s="69" t="s">
        <v>203</v>
      </c>
      <c r="F93" s="69">
        <f>_xlfn.IFNA(S105,"")</f>
        <v>0.375</v>
      </c>
      <c r="G93" s="69">
        <f>_xlfn.IFNA(S106,"")</f>
        <v>0.4375</v>
      </c>
      <c r="H93" s="69">
        <f>_xlfn.IFNA(S107,"")</f>
        <v>0.5</v>
      </c>
      <c r="I93" s="69">
        <f>_xlfn.IFNA(S108,"")</f>
        <v>0.6875</v>
      </c>
      <c r="J93" s="69" t="str">
        <f>_xlfn.IFNA(S109,"")</f>
        <v/>
      </c>
      <c r="K93" s="69" t="str">
        <f>_xlfn.IFNA(S110,"")</f>
        <v/>
      </c>
    </row>
    <row r="94" spans="2:11" s="8" customFormat="1" ht="17.45" customHeight="1">
      <c r="B94" s="118"/>
      <c r="C94" s="129"/>
      <c r="D94" s="119"/>
      <c r="E94" s="70" t="s">
        <v>79</v>
      </c>
      <c r="F94" s="70"/>
      <c r="G94" s="71">
        <f>_xlfn.IFNA(R106,"")</f>
        <v>0.4375</v>
      </c>
      <c r="H94" s="71">
        <f>_xlfn.IFNA(R107,"")</f>
        <v>0.5625</v>
      </c>
      <c r="I94" s="71">
        <f>_xlfn.IFNA(R108,"")</f>
        <v>0.6875</v>
      </c>
      <c r="J94" s="71">
        <f>_xlfn.IFNA(R109,"")</f>
        <v>0.6875</v>
      </c>
      <c r="K94" s="71">
        <f>_xlfn.IFNA(R110,"")</f>
        <v>1</v>
      </c>
    </row>
    <row r="95" spans="2:11" s="8" customFormat="1" ht="17.45" customHeight="1">
      <c r="B95" s="116" t="s">
        <v>204</v>
      </c>
      <c r="C95" s="127"/>
      <c r="D95" s="117"/>
      <c r="E95" s="72" t="s">
        <v>203</v>
      </c>
      <c r="F95" s="69">
        <f>_xlfn.IFNA(U105,"")</f>
        <v>0.45833333333333331</v>
      </c>
      <c r="G95" s="69">
        <f>_xlfn.IFNA(U106,"")</f>
        <v>0.45833333333333331</v>
      </c>
      <c r="H95" s="69">
        <f>_xlfn.IFNA(U107,"")</f>
        <v>0.79166666666666663</v>
      </c>
      <c r="I95" s="69">
        <f>_xlfn.IFNA(U108,"")</f>
        <v>0.875</v>
      </c>
      <c r="J95" s="69" t="str">
        <f>_xlfn.IFNA(U109,"")</f>
        <v/>
      </c>
      <c r="K95" s="69" t="str">
        <f>_xlfn.IFNA(U110,"")</f>
        <v/>
      </c>
    </row>
    <row r="96" spans="2:11" s="8" customFormat="1" ht="17.45" customHeight="1">
      <c r="B96" s="118"/>
      <c r="C96" s="129"/>
      <c r="D96" s="119"/>
      <c r="E96" s="70" t="s">
        <v>79</v>
      </c>
      <c r="F96" s="70"/>
      <c r="G96" s="71">
        <f>_xlfn.IFNA(T106,"")</f>
        <v>0.45833333333333331</v>
      </c>
      <c r="H96" s="71">
        <f>_xlfn.IFNA(T107,"")</f>
        <v>0.625</v>
      </c>
      <c r="I96" s="71">
        <f>_xlfn.IFNA(T108,"")</f>
        <v>0.875</v>
      </c>
      <c r="J96" s="71">
        <f>_xlfn.IFNA(T109,"")</f>
        <v>0.91666666666666663</v>
      </c>
      <c r="K96" s="71">
        <f>_xlfn.IFNA(T110,"")</f>
        <v>1</v>
      </c>
    </row>
    <row r="97" spans="2:23" ht="17.45" customHeight="1">
      <c r="B97" s="116" t="s">
        <v>205</v>
      </c>
      <c r="C97" s="127"/>
      <c r="D97" s="117"/>
      <c r="E97" s="72" t="s">
        <v>203</v>
      </c>
      <c r="F97" s="69">
        <f>_xlfn.IFNA(W105,"")</f>
        <v>0.7142857142857143</v>
      </c>
      <c r="G97" s="69">
        <f>_xlfn.IFNA(W106,"")</f>
        <v>0.7142857142857143</v>
      </c>
      <c r="H97" s="69">
        <f>_xlfn.IFNA(W107,"")</f>
        <v>0.8571428571428571</v>
      </c>
      <c r="I97" s="69">
        <f>_xlfn.IFNA(W108,"")</f>
        <v>0.7857142857142857</v>
      </c>
      <c r="J97" s="69" t="str">
        <f>_xlfn.IFNA(W109,"")</f>
        <v/>
      </c>
      <c r="K97" s="69" t="str">
        <f>_xlfn.IFNA(W110,"")</f>
        <v/>
      </c>
    </row>
    <row r="98" spans="2:23" ht="17.45" customHeight="1">
      <c r="B98" s="118"/>
      <c r="C98" s="127"/>
      <c r="D98" s="126"/>
      <c r="E98" s="70" t="s">
        <v>79</v>
      </c>
      <c r="F98" s="70"/>
      <c r="G98" s="71">
        <f>_xlfn.IFNA(V106,"")</f>
        <v>0.7142857142857143</v>
      </c>
      <c r="H98" s="71">
        <f>_xlfn.IFNA(V107,"")</f>
        <v>0.7857142857142857</v>
      </c>
      <c r="I98" s="71">
        <f>_xlfn.IFNA(V108,"")</f>
        <v>0.7857142857142857</v>
      </c>
      <c r="J98" s="71">
        <f>_xlfn.IFNA(V109,"")</f>
        <v>0.8571428571428571</v>
      </c>
      <c r="K98" s="71">
        <f>_xlfn.IFNA(V110,"")</f>
        <v>0.9285714285714286</v>
      </c>
    </row>
    <row r="99" spans="2:23" ht="17.45" customHeight="1">
      <c r="B99" s="113" t="s">
        <v>206</v>
      </c>
      <c r="C99" s="130"/>
      <c r="D99" s="133"/>
      <c r="E99" s="132" t="s">
        <v>203</v>
      </c>
      <c r="F99" s="69">
        <f>_xlfn.IFNA(Q105,"")</f>
        <v>0.5</v>
      </c>
      <c r="G99" s="69">
        <f>_xlfn.IFNA(Q106,"")</f>
        <v>0.51851851851851849</v>
      </c>
      <c r="H99" s="69">
        <f>_xlfn.IFNA(Q107,"")</f>
        <v>0.72222222222222221</v>
      </c>
      <c r="I99" s="69">
        <f>_xlfn.IFNA(Q108,"")</f>
        <v>0.79629629629629628</v>
      </c>
      <c r="J99" s="69" t="str">
        <f>_xlfn.IFNA(Q109,"")</f>
        <v/>
      </c>
      <c r="K99" s="69" t="str">
        <f>_xlfn.IFNA(Q110,"")</f>
        <v/>
      </c>
    </row>
    <row r="100" spans="2:23" ht="17.45" customHeight="1">
      <c r="B100" s="114"/>
      <c r="C100" s="131"/>
      <c r="D100" s="130"/>
      <c r="E100" s="134" t="s">
        <v>79</v>
      </c>
      <c r="F100" s="70"/>
      <c r="G100" s="73">
        <f>_xlfn.IFNA(P106,"")</f>
        <v>0.51851851851851849</v>
      </c>
      <c r="H100" s="73">
        <f>_xlfn.IFNA(P107,"")</f>
        <v>0.64814814814814814</v>
      </c>
      <c r="I100" s="73">
        <f>_xlfn.IFNA(P108,"")</f>
        <v>0.79629629629629628</v>
      </c>
      <c r="J100" s="73">
        <f>_xlfn.IFNA(P109,"")</f>
        <v>0.83333333333333337</v>
      </c>
      <c r="K100" s="73">
        <f>_xlfn.IFNA(P110,"")</f>
        <v>0.98148148148148151</v>
      </c>
    </row>
    <row r="103" spans="2:23">
      <c r="O103" s="74" t="s">
        <v>207</v>
      </c>
      <c r="P103" s="5"/>
      <c r="Q103" s="5"/>
      <c r="R103" s="5"/>
      <c r="S103" s="5"/>
      <c r="T103" s="5"/>
      <c r="U103" s="6"/>
      <c r="V103" s="5"/>
      <c r="W103" s="5"/>
    </row>
    <row r="104" spans="2:23">
      <c r="O104" s="75" t="s">
        <v>82</v>
      </c>
      <c r="P104" s="75" t="s">
        <v>208</v>
      </c>
      <c r="Q104" s="75" t="s">
        <v>209</v>
      </c>
      <c r="R104" s="75" t="s">
        <v>210</v>
      </c>
      <c r="S104" s="75" t="s">
        <v>211</v>
      </c>
      <c r="T104" s="75" t="s">
        <v>212</v>
      </c>
      <c r="U104" s="76" t="s">
        <v>213</v>
      </c>
      <c r="V104" s="75" t="s">
        <v>214</v>
      </c>
      <c r="W104" s="75" t="s">
        <v>215</v>
      </c>
    </row>
    <row r="105" spans="2:23">
      <c r="O105" s="75" t="s">
        <v>85</v>
      </c>
      <c r="P105" s="77"/>
      <c r="Q105" s="78">
        <f>IF(BJ34="",NA(),BJ34)</f>
        <v>0.5</v>
      </c>
      <c r="R105" s="79"/>
      <c r="S105" s="78">
        <f>IF(BJ35="",NA(),BJ35)</f>
        <v>0.375</v>
      </c>
      <c r="T105" s="79"/>
      <c r="U105" s="78">
        <f>IF(BJ36="",NA(),BJ36)</f>
        <v>0.45833333333333331</v>
      </c>
      <c r="V105" s="79"/>
      <c r="W105" s="78">
        <f>IF(BJ37="",NA(),BJ37)</f>
        <v>0.7142857142857143</v>
      </c>
    </row>
    <row r="106" spans="2:23">
      <c r="O106" s="75" t="s">
        <v>86</v>
      </c>
      <c r="P106" s="80">
        <f>IF(BV34="",NA(),BV34)</f>
        <v>0.51851851851851849</v>
      </c>
      <c r="Q106" s="78">
        <f>IF(BK34="",NA(),BK34)</f>
        <v>0.51851851851851849</v>
      </c>
      <c r="R106" s="80">
        <f>IF(BV35="",NA(),BV35)</f>
        <v>0.4375</v>
      </c>
      <c r="S106" s="78">
        <f>IF(BK35="",NA(),BK35)</f>
        <v>0.4375</v>
      </c>
      <c r="T106" s="80">
        <f>IF(BV36="",NA(),BV36)</f>
        <v>0.45833333333333331</v>
      </c>
      <c r="U106" s="78">
        <f>IF(BK36="",NA(),BK36)</f>
        <v>0.45833333333333331</v>
      </c>
      <c r="V106" s="80">
        <f>IF(BV37="",NA(),BV37)</f>
        <v>0.7142857142857143</v>
      </c>
      <c r="W106" s="78">
        <f>IF(BK37="",NA(),BK37)</f>
        <v>0.7142857142857143</v>
      </c>
    </row>
    <row r="107" spans="2:23">
      <c r="O107" s="75" t="s">
        <v>87</v>
      </c>
      <c r="P107" s="80">
        <f>IF(BW34="",NA(),BW34)</f>
        <v>0.64814814814814814</v>
      </c>
      <c r="Q107" s="78">
        <f>IF(BL34="",NA(),BL34)</f>
        <v>0.72222222222222221</v>
      </c>
      <c r="R107" s="80">
        <f>IF(BW35="",NA(),BW35)</f>
        <v>0.5625</v>
      </c>
      <c r="S107" s="78">
        <f>IF(BL35="",NA(),BL35)</f>
        <v>0.5</v>
      </c>
      <c r="T107" s="80">
        <f>IF(BW36="",NA(),BW36)</f>
        <v>0.625</v>
      </c>
      <c r="U107" s="78">
        <f>IF(BL36="",NA(),BL36)</f>
        <v>0.79166666666666663</v>
      </c>
      <c r="V107" s="80">
        <f>IF(BW37="",NA(),BW37)</f>
        <v>0.7857142857142857</v>
      </c>
      <c r="W107" s="78">
        <f>IF(BL37="",NA(),BL37)</f>
        <v>0.8571428571428571</v>
      </c>
    </row>
    <row r="108" spans="2:23">
      <c r="O108" s="75" t="s">
        <v>88</v>
      </c>
      <c r="P108" s="80">
        <f>IF(BX34="",NA(),BX34)</f>
        <v>0.79629629629629628</v>
      </c>
      <c r="Q108" s="78">
        <f>IF(BM34="",NA(),BM34)</f>
        <v>0.79629629629629628</v>
      </c>
      <c r="R108" s="81">
        <f>IF(BX35="",NA(),BX35)</f>
        <v>0.6875</v>
      </c>
      <c r="S108" s="78">
        <f>IF(BM35="",NA(),BM35)</f>
        <v>0.6875</v>
      </c>
      <c r="T108" s="81">
        <f>IF(BX36="",NA(),BX36)</f>
        <v>0.875</v>
      </c>
      <c r="U108" s="78">
        <f>IF(BM36="",NA(),BM36)</f>
        <v>0.875</v>
      </c>
      <c r="V108" s="81">
        <f>IF(BX37="",NA(),BX37)</f>
        <v>0.7857142857142857</v>
      </c>
      <c r="W108" s="78">
        <f>IF(BM37="",NA(),BM37)</f>
        <v>0.7857142857142857</v>
      </c>
    </row>
    <row r="109" spans="2:23">
      <c r="O109" s="75" t="s">
        <v>89</v>
      </c>
      <c r="P109" s="80">
        <f>IF(BY34="",NA(),BY34)</f>
        <v>0.83333333333333337</v>
      </c>
      <c r="Q109" s="78" t="e">
        <f>IF(BN34="",NA(),BN34)</f>
        <v>#N/A</v>
      </c>
      <c r="R109" s="81">
        <f>IF(BY35="",NA(),BY35)</f>
        <v>0.6875</v>
      </c>
      <c r="S109" s="78" t="e">
        <f>IF(BN35="",NA(),BN35)</f>
        <v>#N/A</v>
      </c>
      <c r="T109" s="81">
        <f>IF(BY36="",NA(),BY36)</f>
        <v>0.91666666666666663</v>
      </c>
      <c r="U109" s="78" t="e">
        <f>IF(BN36="",NA(),BN36)</f>
        <v>#N/A</v>
      </c>
      <c r="V109" s="81">
        <f>IF(BY37="",NA(),BY37)</f>
        <v>0.8571428571428571</v>
      </c>
      <c r="W109" s="78" t="e">
        <f>IF(BN37="",NA(),BN37)</f>
        <v>#N/A</v>
      </c>
    </row>
    <row r="110" spans="2:23">
      <c r="O110" s="75" t="s">
        <v>90</v>
      </c>
      <c r="P110" s="80">
        <f>IF(BZ34="",NA(),BZ34)</f>
        <v>0.98148148148148151</v>
      </c>
      <c r="Q110" s="78" t="e">
        <f>IF(BO34="",NA(),BO34)</f>
        <v>#N/A</v>
      </c>
      <c r="R110" s="81">
        <f>IF(BZ35="",NA(),BZ35)</f>
        <v>1</v>
      </c>
      <c r="S110" s="78" t="e">
        <f>IF(BO35="",NA(),BO35)</f>
        <v>#N/A</v>
      </c>
      <c r="T110" s="81">
        <f>IF(BZ36="",NA(),BZ36)</f>
        <v>1</v>
      </c>
      <c r="U110" s="78" t="e">
        <f>IF(BO36="",NA(),BO36)</f>
        <v>#N/A</v>
      </c>
      <c r="V110" s="81">
        <f>IF(BZ37="",NA(),BZ37)</f>
        <v>0.9285714285714286</v>
      </c>
      <c r="W110" s="78" t="e">
        <f>IF(BO37="",NA(),BO37)</f>
        <v>#N/A</v>
      </c>
    </row>
    <row r="111" spans="2:23">
      <c r="O111" s="75" t="s">
        <v>91</v>
      </c>
      <c r="P111" s="80" t="e">
        <f>IF(CA34="",NA(),CA34)</f>
        <v>#N/A</v>
      </c>
      <c r="Q111" s="78" t="e">
        <f>IF(BP34="",NA(),BP34)</f>
        <v>#N/A</v>
      </c>
      <c r="R111" s="81" t="e">
        <f>IF(CA35="",NA(),CA35)</f>
        <v>#N/A</v>
      </c>
      <c r="S111" s="78" t="e">
        <f>IF(BP35="",NA(),BP35)</f>
        <v>#N/A</v>
      </c>
      <c r="T111" s="81" t="e">
        <f>IF(CA36="",NA(),CA36)</f>
        <v>#N/A</v>
      </c>
      <c r="U111" s="78" t="e">
        <f>IF(BP36="",NA(),BP36)</f>
        <v>#N/A</v>
      </c>
      <c r="V111" s="81" t="e">
        <f>IF(CA37="",NA(),CA37)</f>
        <v>#N/A</v>
      </c>
      <c r="W111" s="78" t="e">
        <f>IF(BP37="",NA(),BP37)</f>
        <v>#N/A</v>
      </c>
    </row>
    <row r="112" spans="2:23">
      <c r="O112" s="75" t="s">
        <v>92</v>
      </c>
      <c r="P112" s="80" t="e">
        <f>IF(CB34="",NA(),CB34)</f>
        <v>#N/A</v>
      </c>
      <c r="Q112" s="78" t="e">
        <f>IF(BQ34="",NA(),BQ34)</f>
        <v>#N/A</v>
      </c>
      <c r="R112" s="81" t="e">
        <f>IF(CB35="",NA(),CB35)</f>
        <v>#N/A</v>
      </c>
      <c r="S112" s="78" t="e">
        <f>IF(BQ35="",NA(),BQ35)</f>
        <v>#N/A</v>
      </c>
      <c r="T112" s="81" t="e">
        <f>IF(CB36="",NA(),CB36)</f>
        <v>#N/A</v>
      </c>
      <c r="U112" s="78" t="e">
        <f>IF(BQ36="",NA(),BQ36)</f>
        <v>#N/A</v>
      </c>
      <c r="V112" s="81" t="e">
        <f>IF(CB37="",NA(),CB37)</f>
        <v>#N/A</v>
      </c>
      <c r="W112" s="78" t="e">
        <f>IF(BQ37="",NA(),BQ37)</f>
        <v>#N/A</v>
      </c>
    </row>
    <row r="113" spans="2:23" s="8" customFormat="1">
      <c r="B113" s="1"/>
      <c r="C113" s="1"/>
      <c r="D113" s="1"/>
      <c r="E113" s="1"/>
      <c r="F113" s="1"/>
      <c r="G113" s="1"/>
      <c r="O113" s="75" t="s">
        <v>93</v>
      </c>
      <c r="P113" s="80" t="e">
        <f>IF(CC34="",NA(),CC34)</f>
        <v>#N/A</v>
      </c>
      <c r="Q113" s="78" t="e">
        <f>IF(BR34="",NA(),BR34)</f>
        <v>#N/A</v>
      </c>
      <c r="R113" s="81" t="e">
        <f>IF(CC35="",NA(),CC35)</f>
        <v>#N/A</v>
      </c>
      <c r="S113" s="78" t="e">
        <f>IF(BR35="",NA(),BR35)</f>
        <v>#N/A</v>
      </c>
      <c r="T113" s="81" t="e">
        <f>IF(CC36="",NA(),CC36)</f>
        <v>#N/A</v>
      </c>
      <c r="U113" s="78" t="e">
        <f>IF(BR36="",NA(),BR36)</f>
        <v>#N/A</v>
      </c>
      <c r="V113" s="81" t="e">
        <f>IF(CC37="",NA(),CC37)</f>
        <v>#N/A</v>
      </c>
      <c r="W113" s="78" t="e">
        <f>IF(BR37="",NA(),BR37)</f>
        <v>#N/A</v>
      </c>
    </row>
    <row r="114" spans="2:23" s="8" customFormat="1">
      <c r="B114" s="1"/>
      <c r="C114" s="1"/>
      <c r="D114" s="1"/>
      <c r="E114" s="1"/>
      <c r="F114" s="1"/>
      <c r="G114" s="1"/>
      <c r="O114" s="75" t="s">
        <v>94</v>
      </c>
      <c r="P114" s="80" t="e">
        <f>IF(CD34="",NA(),CD34)</f>
        <v>#N/A</v>
      </c>
      <c r="Q114" s="78" t="e">
        <f>IF(BS34="",NA(),BS34)</f>
        <v>#N/A</v>
      </c>
      <c r="R114" s="81" t="e">
        <f>IF(CD35="",NA(),CD35)</f>
        <v>#N/A</v>
      </c>
      <c r="S114" s="78" t="e">
        <f>IF(BS35="",NA(),BS35)</f>
        <v>#N/A</v>
      </c>
      <c r="T114" s="81" t="e">
        <f>IF(CD36="",NA(),CD36)</f>
        <v>#N/A</v>
      </c>
      <c r="U114" s="78" t="e">
        <f>IF(BS36="",NA(),BS36)</f>
        <v>#N/A</v>
      </c>
      <c r="V114" s="81" t="e">
        <f>IF(CD37="",NA(),CD37)</f>
        <v>#N/A</v>
      </c>
      <c r="W114" s="78" t="e">
        <f>IF(BS37="",NA(),BS37)</f>
        <v>#N/A</v>
      </c>
    </row>
    <row r="115" spans="2:23" s="8" customFormat="1">
      <c r="B115" s="1"/>
      <c r="C115" s="1"/>
      <c r="D115" s="1"/>
      <c r="E115" s="1"/>
      <c r="F115" s="1"/>
      <c r="G115" s="1"/>
      <c r="O115" s="75" t="s">
        <v>95</v>
      </c>
      <c r="P115" s="80" t="e">
        <f>IF(CE34="",NA(),BWK34)</f>
        <v>#N/A</v>
      </c>
      <c r="Q115" s="78" t="e">
        <f>IF(BT34="",NA(),BT34)</f>
        <v>#N/A</v>
      </c>
      <c r="R115" s="81" t="e">
        <f>IF(CE35="",NA(),CE35)</f>
        <v>#N/A</v>
      </c>
      <c r="S115" s="78" t="e">
        <f>IF(BT35="",NA(),BT35)</f>
        <v>#N/A</v>
      </c>
      <c r="T115" s="81" t="e">
        <f>IF(CE36="",NA(),CE36)</f>
        <v>#N/A</v>
      </c>
      <c r="U115" s="78" t="e">
        <f>IF(BT36="",NA(),BT36)</f>
        <v>#N/A</v>
      </c>
      <c r="V115" s="81" t="e">
        <f>IF(CE37="",NA(),CE37)</f>
        <v>#N/A</v>
      </c>
      <c r="W115" s="78" t="e">
        <f>IF(BT37="",NA(),BT37)</f>
        <v>#N/A</v>
      </c>
    </row>
    <row r="118" spans="2:23" s="8" customFormat="1" ht="15" customHeight="1">
      <c r="B118" s="1"/>
      <c r="C118" s="1"/>
      <c r="D118" s="1"/>
      <c r="E118" s="1"/>
      <c r="F118" s="1"/>
      <c r="G118" s="1"/>
      <c r="Q118" s="1"/>
      <c r="R118" s="1"/>
      <c r="S118" s="1"/>
      <c r="T118" s="1"/>
      <c r="U118" s="1"/>
      <c r="V118" s="1"/>
      <c r="W118" s="1"/>
    </row>
    <row r="119" spans="2:23" s="8" customFormat="1" ht="15" customHeight="1">
      <c r="B119" s="1"/>
      <c r="C119" s="1"/>
      <c r="D119" s="1"/>
      <c r="E119" s="1"/>
      <c r="F119" s="1"/>
      <c r="G119" s="1"/>
      <c r="Q119" s="1"/>
      <c r="R119" s="1"/>
      <c r="S119" s="1"/>
      <c r="T119" s="1"/>
      <c r="U119" s="1"/>
      <c r="V119" s="1"/>
      <c r="W119" s="1"/>
    </row>
    <row r="120" spans="2:23" s="8" customFormat="1" ht="15" customHeight="1">
      <c r="B120" s="1"/>
      <c r="C120" s="1"/>
      <c r="D120" s="1"/>
      <c r="E120" s="1"/>
      <c r="F120" s="1"/>
      <c r="G120" s="1"/>
      <c r="Q120" s="1"/>
      <c r="R120" s="1"/>
      <c r="S120" s="1"/>
      <c r="T120" s="1"/>
      <c r="U120" s="1"/>
      <c r="V120" s="1"/>
      <c r="W120" s="1"/>
    </row>
    <row r="121" spans="2:23" s="8" customFormat="1" ht="15" customHeight="1">
      <c r="B121" s="1"/>
      <c r="C121" s="1"/>
      <c r="D121" s="1"/>
      <c r="E121" s="1"/>
      <c r="F121" s="1"/>
      <c r="G121" s="1"/>
      <c r="Q121" s="1"/>
      <c r="R121" s="1"/>
      <c r="S121" s="1"/>
      <c r="T121" s="1"/>
      <c r="U121" s="1"/>
      <c r="V121" s="1"/>
      <c r="W121" s="1"/>
    </row>
    <row r="122" spans="2:23" s="8" customFormat="1" ht="15" customHeight="1">
      <c r="B122" s="1"/>
      <c r="C122" s="1"/>
      <c r="D122" s="1"/>
      <c r="E122" s="1"/>
      <c r="F122" s="1"/>
      <c r="G122" s="1"/>
      <c r="Q122" s="1"/>
      <c r="R122" s="1"/>
      <c r="S122" s="1"/>
      <c r="T122" s="1"/>
      <c r="U122" s="1"/>
      <c r="V122" s="1"/>
      <c r="W122" s="1"/>
    </row>
    <row r="123" spans="2:23" s="8" customFormat="1" ht="15" customHeight="1">
      <c r="B123" s="1"/>
      <c r="C123" s="1"/>
      <c r="D123" s="1"/>
      <c r="E123" s="1"/>
      <c r="F123" s="1"/>
      <c r="G123" s="1"/>
      <c r="Q123" s="1"/>
      <c r="R123" s="1"/>
      <c r="S123" s="1"/>
      <c r="T123" s="1"/>
      <c r="U123" s="1"/>
      <c r="V123" s="1"/>
      <c r="W123" s="1"/>
    </row>
    <row r="124" spans="2:23" s="8" customFormat="1" ht="15.6" customHeight="1">
      <c r="B124" s="1"/>
      <c r="C124" s="1"/>
      <c r="D124" s="1"/>
      <c r="E124" s="1"/>
      <c r="F124" s="1"/>
      <c r="G124" s="1"/>
      <c r="Q124" s="1"/>
      <c r="R124" s="1"/>
      <c r="S124" s="1"/>
      <c r="T124" s="1"/>
      <c r="U124" s="1"/>
      <c r="V124" s="1"/>
      <c r="W124" s="1"/>
    </row>
    <row r="125" spans="2:23" s="8" customFormat="1" ht="15.6" customHeight="1">
      <c r="B125" s="1"/>
      <c r="C125" s="1"/>
      <c r="D125" s="1"/>
      <c r="E125" s="1"/>
      <c r="F125" s="1"/>
      <c r="G125" s="1"/>
      <c r="Q125" s="1"/>
      <c r="R125" s="1"/>
      <c r="S125" s="1"/>
      <c r="T125" s="1"/>
      <c r="U125" s="1"/>
      <c r="V125" s="1"/>
      <c r="W125" s="1"/>
    </row>
    <row r="127" spans="2:23" s="8" customFormat="1">
      <c r="B127" s="1"/>
      <c r="C127" s="1"/>
      <c r="D127" s="1"/>
      <c r="E127" s="1"/>
      <c r="F127" s="1"/>
      <c r="G127" s="1"/>
      <c r="Q127" s="1"/>
      <c r="R127" s="1"/>
      <c r="S127" s="1"/>
      <c r="T127" s="1"/>
      <c r="U127" s="1"/>
      <c r="V127" s="1"/>
      <c r="W127" s="1"/>
    </row>
    <row r="128" spans="2:23" s="8" customFormat="1" ht="20.25" thickBot="1">
      <c r="B128" s="60" t="s">
        <v>216</v>
      </c>
      <c r="C128" s="60"/>
      <c r="D128" s="1"/>
      <c r="E128" s="1"/>
      <c r="Q128" s="1"/>
      <c r="R128" s="1"/>
      <c r="S128" s="1"/>
      <c r="T128" s="1"/>
      <c r="U128" s="1"/>
      <c r="V128" s="1"/>
      <c r="W128" s="1"/>
    </row>
    <row r="129" spans="2:11" s="8" customFormat="1" ht="62.65" customHeight="1" thickBot="1">
      <c r="B129" s="82" t="s">
        <v>42</v>
      </c>
      <c r="C129" s="370" t="s">
        <v>43</v>
      </c>
      <c r="D129" s="371"/>
      <c r="E129" s="372" t="s">
        <v>44</v>
      </c>
      <c r="F129" s="373"/>
      <c r="G129" s="374"/>
      <c r="H129" s="82" t="s">
        <v>217</v>
      </c>
      <c r="I129" s="82" t="s">
        <v>218</v>
      </c>
      <c r="J129" s="82" t="s">
        <v>81</v>
      </c>
      <c r="K129" s="82" t="s">
        <v>219</v>
      </c>
    </row>
    <row r="130" spans="2:11" s="8" customFormat="1" ht="17.25" thickBot="1">
      <c r="B130" s="324">
        <v>1</v>
      </c>
      <c r="C130" s="327" t="s">
        <v>106</v>
      </c>
      <c r="D130" s="328"/>
      <c r="E130" s="120" t="s">
        <v>107</v>
      </c>
      <c r="F130" s="83"/>
      <c r="G130" s="121"/>
      <c r="H130" s="85" t="str">
        <f t="shared" ref="H130:H157" si="37">AZ3</f>
        <v>≥80</v>
      </c>
      <c r="I130" s="85" t="str">
        <f t="shared" ref="I130:I157" si="38">AX3</f>
        <v>≥80</v>
      </c>
      <c r="J130" s="85" t="str">
        <f t="shared" ref="J130:J157" si="39">BB3</f>
        <v>On Target</v>
      </c>
      <c r="K130" s="85" t="str">
        <f t="shared" ref="K130:K157" si="40">RIGHT(BC3,6)</f>
        <v>Year 3</v>
      </c>
    </row>
    <row r="131" spans="2:11" s="8" customFormat="1" ht="15.6" customHeight="1" thickBot="1">
      <c r="B131" s="325"/>
      <c r="C131" s="331"/>
      <c r="D131" s="332"/>
      <c r="E131" s="120" t="s">
        <v>220</v>
      </c>
      <c r="F131" s="83"/>
      <c r="G131" s="84"/>
      <c r="H131" s="85" t="str">
        <f t="shared" si="37"/>
        <v>---</v>
      </c>
      <c r="I131" s="85" t="str">
        <f t="shared" si="38"/>
        <v>---</v>
      </c>
      <c r="J131" s="85" t="str">
        <f t="shared" si="39"/>
        <v>---</v>
      </c>
      <c r="K131" s="85" t="str">
        <f t="shared" si="40"/>
        <v>---</v>
      </c>
    </row>
    <row r="132" spans="2:11" s="8" customFormat="1" ht="15.6" customHeight="1" thickBot="1">
      <c r="B132" s="325"/>
      <c r="C132" s="327" t="s">
        <v>114</v>
      </c>
      <c r="D132" s="328"/>
      <c r="E132" s="120" t="s">
        <v>115</v>
      </c>
      <c r="F132" s="83"/>
      <c r="G132" s="84"/>
      <c r="H132" s="85" t="str">
        <f t="shared" si="37"/>
        <v>≥80</v>
      </c>
      <c r="I132" s="85" t="str">
        <f t="shared" si="38"/>
        <v>≥80</v>
      </c>
      <c r="J132" s="85" t="str">
        <f t="shared" si="39"/>
        <v>On Target</v>
      </c>
      <c r="K132" s="85" t="str">
        <f t="shared" si="40"/>
        <v>Year 3</v>
      </c>
    </row>
    <row r="133" spans="2:11" s="8" customFormat="1" ht="15.6" customHeight="1" thickBot="1">
      <c r="B133" s="325"/>
      <c r="C133" s="329"/>
      <c r="D133" s="330"/>
      <c r="E133" s="120" t="s">
        <v>118</v>
      </c>
      <c r="F133" s="83"/>
      <c r="G133" s="84"/>
      <c r="H133" s="85" t="str">
        <f t="shared" si="37"/>
        <v>60-79</v>
      </c>
      <c r="I133" s="85" t="str">
        <f t="shared" si="38"/>
        <v>60-79</v>
      </c>
      <c r="J133" s="85" t="str">
        <f t="shared" si="39"/>
        <v>On Target</v>
      </c>
      <c r="K133" s="85" t="str">
        <f t="shared" si="40"/>
        <v>Year 3</v>
      </c>
    </row>
    <row r="134" spans="2:11" s="8" customFormat="1" ht="15.6" customHeight="1" thickBot="1">
      <c r="B134" s="325"/>
      <c r="C134" s="329"/>
      <c r="D134" s="330"/>
      <c r="E134" s="120" t="s">
        <v>221</v>
      </c>
      <c r="F134" s="83"/>
      <c r="G134" s="84"/>
      <c r="H134" s="85" t="str">
        <f t="shared" si="37"/>
        <v>≥80</v>
      </c>
      <c r="I134" s="85" t="str">
        <f t="shared" si="38"/>
        <v>≥80</v>
      </c>
      <c r="J134" s="85" t="str">
        <f t="shared" si="39"/>
        <v>On Target</v>
      </c>
      <c r="K134" s="85" t="str">
        <f t="shared" si="40"/>
        <v>Year 3</v>
      </c>
    </row>
    <row r="135" spans="2:11" s="8" customFormat="1" ht="15.6" customHeight="1" thickBot="1">
      <c r="B135" s="326"/>
      <c r="C135" s="331"/>
      <c r="D135" s="332"/>
      <c r="E135" s="120" t="s">
        <v>122</v>
      </c>
      <c r="F135" s="83"/>
      <c r="G135" s="84"/>
      <c r="H135" s="85" t="str">
        <f t="shared" si="37"/>
        <v>60-79</v>
      </c>
      <c r="I135" s="85" t="str">
        <f t="shared" si="38"/>
        <v>60-79</v>
      </c>
      <c r="J135" s="85" t="str">
        <f t="shared" si="39"/>
        <v>On Target</v>
      </c>
      <c r="K135" s="85" t="str">
        <f t="shared" si="40"/>
        <v>Year 3</v>
      </c>
    </row>
    <row r="136" spans="2:11" s="8" customFormat="1" ht="15.6" customHeight="1" thickBot="1">
      <c r="B136" s="324">
        <v>2</v>
      </c>
      <c r="C136" s="327" t="s">
        <v>290</v>
      </c>
      <c r="D136" s="328"/>
      <c r="E136" s="120" t="s">
        <v>291</v>
      </c>
      <c r="F136" s="83"/>
      <c r="G136" s="84"/>
      <c r="H136" s="85" t="str">
        <f t="shared" si="37"/>
        <v>60-79</v>
      </c>
      <c r="I136" s="85" t="str">
        <f t="shared" si="38"/>
        <v>60-79</v>
      </c>
      <c r="J136" s="85" t="str">
        <f t="shared" si="39"/>
        <v>On Target</v>
      </c>
      <c r="K136" s="85" t="str">
        <f t="shared" si="40"/>
        <v>Year 3</v>
      </c>
    </row>
    <row r="137" spans="2:11" s="8" customFormat="1" ht="15.6" customHeight="1" thickBot="1">
      <c r="B137" s="325"/>
      <c r="C137" s="329"/>
      <c r="D137" s="330"/>
      <c r="E137" s="120" t="s">
        <v>292</v>
      </c>
      <c r="F137" s="83"/>
      <c r="G137" s="84"/>
      <c r="H137" s="85" t="str">
        <f t="shared" si="37"/>
        <v>60-79</v>
      </c>
      <c r="I137" s="85" t="str">
        <f t="shared" si="38"/>
        <v>60-79</v>
      </c>
      <c r="J137" s="85" t="str">
        <f t="shared" si="39"/>
        <v>On Target</v>
      </c>
      <c r="K137" s="85" t="str">
        <f t="shared" si="40"/>
        <v>Year 3</v>
      </c>
    </row>
    <row r="138" spans="2:11" s="8" customFormat="1" ht="15.6" customHeight="1" thickBot="1">
      <c r="B138" s="325"/>
      <c r="C138" s="331"/>
      <c r="D138" s="332"/>
      <c r="E138" s="120" t="s">
        <v>129</v>
      </c>
      <c r="F138" s="83"/>
      <c r="G138" s="84"/>
      <c r="H138" s="85" t="str">
        <f t="shared" si="37"/>
        <v>60-79</v>
      </c>
      <c r="I138" s="85" t="str">
        <f t="shared" si="38"/>
        <v>60-79</v>
      </c>
      <c r="J138" s="85" t="str">
        <f t="shared" si="39"/>
        <v>On Target</v>
      </c>
      <c r="K138" s="85" t="str">
        <f t="shared" si="40"/>
        <v>Year 3</v>
      </c>
    </row>
    <row r="139" spans="2:11" s="8" customFormat="1" ht="15.6" customHeight="1" thickBot="1">
      <c r="B139" s="325"/>
      <c r="C139" s="327" t="s">
        <v>293</v>
      </c>
      <c r="D139" s="328"/>
      <c r="E139" s="120" t="s">
        <v>294</v>
      </c>
      <c r="F139" s="83"/>
      <c r="G139" s="84"/>
      <c r="H139" s="85" t="str">
        <f t="shared" si="37"/>
        <v>≥80</v>
      </c>
      <c r="I139" s="85" t="str">
        <f t="shared" si="38"/>
        <v>≥80</v>
      </c>
      <c r="J139" s="85" t="str">
        <f t="shared" si="39"/>
        <v>On Target</v>
      </c>
      <c r="K139" s="85" t="str">
        <f t="shared" si="40"/>
        <v>Year 3</v>
      </c>
    </row>
    <row r="140" spans="2:11" s="8" customFormat="1" ht="15.6" customHeight="1" thickBot="1">
      <c r="B140" s="325"/>
      <c r="C140" s="329"/>
      <c r="D140" s="330"/>
      <c r="E140" s="120" t="s">
        <v>295</v>
      </c>
      <c r="F140" s="83"/>
      <c r="G140" s="84"/>
      <c r="H140" s="85" t="str">
        <f t="shared" si="37"/>
        <v>≥80</v>
      </c>
      <c r="I140" s="85" t="str">
        <f t="shared" si="38"/>
        <v>≥80</v>
      </c>
      <c r="J140" s="85" t="str">
        <f t="shared" si="39"/>
        <v>On Target</v>
      </c>
      <c r="K140" s="85" t="str">
        <f t="shared" si="40"/>
        <v>Year 3</v>
      </c>
    </row>
    <row r="141" spans="2:11" s="8" customFormat="1" ht="15.6" customHeight="1" thickBot="1">
      <c r="B141" s="325"/>
      <c r="C141" s="331"/>
      <c r="D141" s="332"/>
      <c r="E141" s="120" t="s">
        <v>136</v>
      </c>
      <c r="F141" s="83"/>
      <c r="G141" s="84"/>
      <c r="H141" s="85" t="str">
        <f t="shared" si="37"/>
        <v>≥80</v>
      </c>
      <c r="I141" s="85" t="str">
        <f t="shared" si="38"/>
        <v>≥80</v>
      </c>
      <c r="J141" s="85" t="str">
        <f t="shared" si="39"/>
        <v>On Target</v>
      </c>
      <c r="K141" s="85" t="str">
        <f t="shared" si="40"/>
        <v>Year 3</v>
      </c>
    </row>
    <row r="142" spans="2:11" s="8" customFormat="1" ht="15.6" customHeight="1" thickBot="1">
      <c r="B142" s="325"/>
      <c r="C142" s="327" t="s">
        <v>296</v>
      </c>
      <c r="D142" s="328"/>
      <c r="E142" s="120" t="s">
        <v>297</v>
      </c>
      <c r="F142" s="83"/>
      <c r="G142" s="84"/>
      <c r="H142" s="85" t="str">
        <f t="shared" si="37"/>
        <v>60-79</v>
      </c>
      <c r="I142" s="85" t="str">
        <f t="shared" si="38"/>
        <v>60-79</v>
      </c>
      <c r="J142" s="85" t="str">
        <f t="shared" si="39"/>
        <v>On Target</v>
      </c>
      <c r="K142" s="85" t="str">
        <f t="shared" si="40"/>
        <v>Year 3</v>
      </c>
    </row>
    <row r="143" spans="2:11" s="8" customFormat="1" ht="17.25" thickBot="1">
      <c r="B143" s="325"/>
      <c r="C143" s="329"/>
      <c r="D143" s="330"/>
      <c r="E143" s="120" t="s">
        <v>298</v>
      </c>
      <c r="F143" s="83"/>
      <c r="G143" s="84"/>
      <c r="H143" s="85" t="str">
        <f t="shared" si="37"/>
        <v>≥80</v>
      </c>
      <c r="I143" s="85" t="str">
        <f t="shared" si="38"/>
        <v>≥80</v>
      </c>
      <c r="J143" s="85" t="str">
        <f t="shared" si="39"/>
        <v>On Target</v>
      </c>
      <c r="K143" s="85" t="str">
        <f t="shared" si="40"/>
        <v>Year 3</v>
      </c>
    </row>
    <row r="144" spans="2:11" s="8" customFormat="1" ht="15.6" customHeight="1" thickBot="1">
      <c r="B144" s="325"/>
      <c r="C144" s="331"/>
      <c r="D144" s="332"/>
      <c r="E144" s="120" t="s">
        <v>143</v>
      </c>
      <c r="F144" s="83"/>
      <c r="G144" s="84"/>
      <c r="H144" s="85" t="str">
        <f t="shared" si="37"/>
        <v>≥80</v>
      </c>
      <c r="I144" s="85" t="str">
        <f t="shared" si="38"/>
        <v>≥80</v>
      </c>
      <c r="J144" s="85" t="str">
        <f t="shared" si="39"/>
        <v>On Target</v>
      </c>
      <c r="K144" s="85" t="str">
        <f t="shared" si="40"/>
        <v>Year 3</v>
      </c>
    </row>
    <row r="145" spans="2:11" s="8" customFormat="1" ht="15.6" customHeight="1" thickBot="1">
      <c r="B145" s="325"/>
      <c r="C145" s="327" t="s">
        <v>138</v>
      </c>
      <c r="D145" s="328"/>
      <c r="E145" s="120" t="s">
        <v>299</v>
      </c>
      <c r="F145" s="83"/>
      <c r="G145" s="84"/>
      <c r="H145" s="85" t="str">
        <f t="shared" si="37"/>
        <v>≥80</v>
      </c>
      <c r="I145" s="85" t="str">
        <f t="shared" si="38"/>
        <v>≥80</v>
      </c>
      <c r="J145" s="85" t="str">
        <f t="shared" si="39"/>
        <v>On Target</v>
      </c>
      <c r="K145" s="85" t="str">
        <f t="shared" si="40"/>
        <v>Year 3</v>
      </c>
    </row>
    <row r="146" spans="2:11" s="8" customFormat="1" ht="15.6" customHeight="1" thickBot="1">
      <c r="B146" s="325"/>
      <c r="C146" s="329"/>
      <c r="D146" s="330"/>
      <c r="E146" s="120" t="s">
        <v>300</v>
      </c>
      <c r="F146" s="83"/>
      <c r="G146" s="84"/>
      <c r="H146" s="85" t="str">
        <f t="shared" si="37"/>
        <v>≥80</v>
      </c>
      <c r="I146" s="85" t="str">
        <f t="shared" si="38"/>
        <v>≥80</v>
      </c>
      <c r="J146" s="85" t="str">
        <f t="shared" si="39"/>
        <v>On Target</v>
      </c>
      <c r="K146" s="85" t="str">
        <f t="shared" si="40"/>
        <v>Year 3</v>
      </c>
    </row>
    <row r="147" spans="2:11" s="8" customFormat="1" ht="15.6" customHeight="1" thickBot="1">
      <c r="B147" s="325"/>
      <c r="C147" s="331"/>
      <c r="D147" s="332"/>
      <c r="E147" s="120" t="s">
        <v>150</v>
      </c>
      <c r="F147" s="83"/>
      <c r="G147" s="84"/>
      <c r="H147" s="85" t="str">
        <f t="shared" si="37"/>
        <v>≥80</v>
      </c>
      <c r="I147" s="85" t="str">
        <f t="shared" si="38"/>
        <v>≥80</v>
      </c>
      <c r="J147" s="85" t="str">
        <f t="shared" si="39"/>
        <v>On Target</v>
      </c>
      <c r="K147" s="85" t="str">
        <f t="shared" si="40"/>
        <v>Year 3</v>
      </c>
    </row>
    <row r="148" spans="2:11" s="8" customFormat="1" ht="15.6" customHeight="1" thickBot="1">
      <c r="B148" s="325"/>
      <c r="C148" s="327" t="s">
        <v>145</v>
      </c>
      <c r="D148" s="328"/>
      <c r="E148" s="120" t="s">
        <v>301</v>
      </c>
      <c r="F148" s="83"/>
      <c r="G148" s="84"/>
      <c r="H148" s="85" t="str">
        <f t="shared" si="37"/>
        <v>60-79</v>
      </c>
      <c r="I148" s="85" t="str">
        <f t="shared" si="38"/>
        <v>60-79</v>
      </c>
      <c r="J148" s="85" t="str">
        <f t="shared" si="39"/>
        <v>On Target</v>
      </c>
      <c r="K148" s="85" t="str">
        <f t="shared" si="40"/>
        <v>Year 3</v>
      </c>
    </row>
    <row r="149" spans="2:11" s="8" customFormat="1" ht="15.6" customHeight="1" thickBot="1">
      <c r="B149" s="325"/>
      <c r="C149" s="329"/>
      <c r="D149" s="330"/>
      <c r="E149" s="120" t="s">
        <v>302</v>
      </c>
      <c r="F149" s="83"/>
      <c r="G149" s="84"/>
      <c r="H149" s="85" t="str">
        <f t="shared" si="37"/>
        <v>60-79</v>
      </c>
      <c r="I149" s="85" t="str">
        <f t="shared" si="38"/>
        <v>60-79</v>
      </c>
      <c r="J149" s="85" t="str">
        <f t="shared" si="39"/>
        <v>On Target</v>
      </c>
      <c r="K149" s="85" t="str">
        <f t="shared" si="40"/>
        <v>Year 3</v>
      </c>
    </row>
    <row r="150" spans="2:11" s="8" customFormat="1" ht="15.6" customHeight="1" thickBot="1">
      <c r="B150" s="326"/>
      <c r="C150" s="331"/>
      <c r="D150" s="332"/>
      <c r="E150" s="120" t="s">
        <v>303</v>
      </c>
      <c r="F150" s="83"/>
      <c r="G150" s="84"/>
      <c r="H150" s="85" t="str">
        <f t="shared" si="37"/>
        <v>≥80</v>
      </c>
      <c r="I150" s="85" t="str">
        <f t="shared" si="38"/>
        <v>≥80</v>
      </c>
      <c r="J150" s="85" t="str">
        <f t="shared" si="39"/>
        <v>On Target</v>
      </c>
      <c r="K150" s="85" t="str">
        <f t="shared" si="40"/>
        <v>Year 3</v>
      </c>
    </row>
    <row r="151" spans="2:11" s="8" customFormat="1" ht="15.6" customHeight="1" thickBot="1">
      <c r="B151" s="324">
        <v>3</v>
      </c>
      <c r="C151" s="327" t="s">
        <v>152</v>
      </c>
      <c r="D151" s="328"/>
      <c r="E151" s="120" t="s">
        <v>229</v>
      </c>
      <c r="F151" s="83"/>
      <c r="G151" s="84"/>
      <c r="H151" s="85" t="str">
        <f t="shared" si="37"/>
        <v>≥80</v>
      </c>
      <c r="I151" s="85" t="str">
        <f t="shared" si="38"/>
        <v>≥80</v>
      </c>
      <c r="J151" s="85" t="str">
        <f t="shared" si="39"/>
        <v>On Target</v>
      </c>
      <c r="K151" s="85" t="str">
        <f t="shared" si="40"/>
        <v>Year 3</v>
      </c>
    </row>
    <row r="152" spans="2:11" s="8" customFormat="1" ht="15.6" customHeight="1" thickBot="1">
      <c r="B152" s="325"/>
      <c r="C152" s="329"/>
      <c r="D152" s="330"/>
      <c r="E152" s="120" t="s">
        <v>155</v>
      </c>
      <c r="F152" s="83"/>
      <c r="G152" s="84"/>
      <c r="H152" s="85" t="str">
        <f t="shared" si="37"/>
        <v>≥80</v>
      </c>
      <c r="I152" s="85" t="str">
        <f t="shared" si="38"/>
        <v>≥80</v>
      </c>
      <c r="J152" s="85" t="str">
        <f t="shared" si="39"/>
        <v>On Target</v>
      </c>
      <c r="K152" s="85" t="str">
        <f t="shared" si="40"/>
        <v>Year 3</v>
      </c>
    </row>
    <row r="153" spans="2:11" s="8" customFormat="1" ht="15.6" customHeight="1" thickBot="1">
      <c r="B153" s="325"/>
      <c r="C153" s="331"/>
      <c r="D153" s="332"/>
      <c r="E153" s="120" t="s">
        <v>157</v>
      </c>
      <c r="F153" s="83"/>
      <c r="G153" s="84"/>
      <c r="H153" s="85" t="str">
        <f t="shared" si="37"/>
        <v>≥80</v>
      </c>
      <c r="I153" s="85" t="str">
        <f t="shared" si="38"/>
        <v>≥80</v>
      </c>
      <c r="J153" s="85" t="str">
        <f t="shared" si="39"/>
        <v>On Target</v>
      </c>
      <c r="K153" s="85" t="str">
        <f t="shared" si="40"/>
        <v>Year 3</v>
      </c>
    </row>
    <row r="154" spans="2:11" s="8" customFormat="1" ht="15.6" customHeight="1" thickBot="1">
      <c r="B154" s="325"/>
      <c r="C154" s="333" t="s">
        <v>230</v>
      </c>
      <c r="D154" s="334"/>
      <c r="E154" s="120" t="s">
        <v>231</v>
      </c>
      <c r="F154" s="83"/>
      <c r="G154" s="84"/>
      <c r="H154" s="85" t="str">
        <f t="shared" si="37"/>
        <v>60-79</v>
      </c>
      <c r="I154" s="85" t="str">
        <f t="shared" si="38"/>
        <v>≥80</v>
      </c>
      <c r="J154" s="85" t="str">
        <f t="shared" si="39"/>
        <v>On Target</v>
      </c>
      <c r="K154" s="85" t="str">
        <f t="shared" si="40"/>
        <v>Year 3</v>
      </c>
    </row>
    <row r="155" spans="2:11" s="8" customFormat="1" ht="15.6" customHeight="1" thickBot="1">
      <c r="B155" s="325"/>
      <c r="C155" s="335"/>
      <c r="D155" s="336"/>
      <c r="E155" s="120" t="s">
        <v>232</v>
      </c>
      <c r="F155" s="83"/>
      <c r="G155" s="84"/>
      <c r="H155" s="85" t="str">
        <f t="shared" si="37"/>
        <v>60-79</v>
      </c>
      <c r="I155" s="85" t="str">
        <f t="shared" si="38"/>
        <v>60-79</v>
      </c>
      <c r="J155" s="85" t="str">
        <f t="shared" si="39"/>
        <v>On Target</v>
      </c>
      <c r="K155" s="85" t="str">
        <f t="shared" si="40"/>
        <v>Year 3</v>
      </c>
    </row>
    <row r="156" spans="2:11" s="8" customFormat="1" ht="15.6" customHeight="1" thickBot="1">
      <c r="B156" s="325"/>
      <c r="C156" s="335"/>
      <c r="D156" s="336"/>
      <c r="E156" s="120" t="s">
        <v>164</v>
      </c>
      <c r="F156" s="83"/>
      <c r="G156" s="84"/>
      <c r="H156" s="85" t="str">
        <f t="shared" si="37"/>
        <v>60-79</v>
      </c>
      <c r="I156" s="85" t="str">
        <f t="shared" si="38"/>
        <v>&lt;60</v>
      </c>
      <c r="J156" s="85" t="str">
        <f t="shared" si="39"/>
        <v>Behind</v>
      </c>
      <c r="K156" s="85" t="str">
        <f t="shared" si="40"/>
        <v>Year 3</v>
      </c>
    </row>
    <row r="157" spans="2:11" s="8" customFormat="1" ht="15.6" customHeight="1" thickBot="1">
      <c r="B157" s="326"/>
      <c r="C157" s="337"/>
      <c r="D157" s="338"/>
      <c r="E157" s="120" t="s">
        <v>233</v>
      </c>
      <c r="F157" s="83"/>
      <c r="G157" s="86"/>
      <c r="H157" s="85" t="str">
        <f t="shared" si="37"/>
        <v>≥80</v>
      </c>
      <c r="I157" s="85" t="str">
        <f t="shared" si="38"/>
        <v>≥80</v>
      </c>
      <c r="J157" s="85" t="str">
        <f t="shared" si="39"/>
        <v>On Target</v>
      </c>
      <c r="K157" s="85" t="str">
        <f t="shared" si="40"/>
        <v>Year 3</v>
      </c>
    </row>
    <row r="158" spans="2:11" s="8" customFormat="1" ht="17.25" thickBot="1">
      <c r="B158" s="120" t="s">
        <v>168</v>
      </c>
      <c r="C158" s="125"/>
      <c r="D158" s="125"/>
      <c r="E158" s="125"/>
      <c r="F158" s="87"/>
      <c r="G158" s="84"/>
      <c r="H158" s="88">
        <f>AX44</f>
        <v>16</v>
      </c>
      <c r="I158" s="88">
        <f>AX38</f>
        <v>17</v>
      </c>
    </row>
    <row r="159" spans="2:11" s="8" customFormat="1" ht="17.25" thickBot="1">
      <c r="B159" s="120" t="s">
        <v>170</v>
      </c>
      <c r="C159" s="125"/>
      <c r="D159" s="125"/>
      <c r="E159" s="125"/>
      <c r="F159" s="87"/>
      <c r="G159" s="84"/>
      <c r="H159" s="88">
        <f>AY44</f>
        <v>11</v>
      </c>
      <c r="I159" s="88">
        <f>AY38</f>
        <v>9</v>
      </c>
    </row>
    <row r="160" spans="2:11" s="8" customFormat="1" ht="17.25" thickBot="1">
      <c r="B160" s="120" t="s">
        <v>172</v>
      </c>
      <c r="C160" s="125"/>
      <c r="D160" s="125"/>
      <c r="E160" s="125"/>
      <c r="F160" s="87"/>
      <c r="G160" s="84"/>
      <c r="H160" s="88">
        <f>AZ44</f>
        <v>0</v>
      </c>
      <c r="I160" s="88">
        <f>AZ38</f>
        <v>1</v>
      </c>
    </row>
    <row r="161" spans="2:11" s="8" customFormat="1" ht="17.25" thickBot="1">
      <c r="B161" s="89"/>
      <c r="C161" s="122"/>
      <c r="D161" s="123" t="s">
        <v>174</v>
      </c>
      <c r="E161" s="124"/>
      <c r="F161" s="90"/>
      <c r="G161" s="91"/>
      <c r="H161" s="92" t="str">
        <f>BA45</f>
        <v/>
      </c>
      <c r="I161" s="92" t="str">
        <f>BA39</f>
        <v/>
      </c>
    </row>
    <row r="162" spans="2:11" s="8" customFormat="1">
      <c r="B162" s="1"/>
      <c r="C162" s="1"/>
      <c r="D162" s="1"/>
      <c r="E162" s="1"/>
      <c r="F162" s="1"/>
      <c r="G162" s="1"/>
    </row>
    <row r="163" spans="2:11" s="8" customFormat="1" ht="13.15" customHeight="1">
      <c r="B163" s="339" t="s">
        <v>234</v>
      </c>
      <c r="C163" s="340"/>
      <c r="D163" s="340"/>
      <c r="E163" s="340"/>
      <c r="F163" s="340"/>
      <c r="G163" s="340"/>
      <c r="H163" s="340"/>
      <c r="I163" s="340"/>
      <c r="J163" s="340"/>
      <c r="K163" s="341"/>
    </row>
    <row r="164" spans="2:11" s="8" customFormat="1">
      <c r="B164" s="342"/>
      <c r="C164" s="343"/>
      <c r="D164" s="343"/>
      <c r="E164" s="343"/>
      <c r="F164" s="343"/>
      <c r="G164" s="343"/>
      <c r="H164" s="343"/>
      <c r="I164" s="343"/>
      <c r="J164" s="343"/>
      <c r="K164" s="344"/>
    </row>
    <row r="165" spans="2:11" s="8" customFormat="1">
      <c r="B165" s="342"/>
      <c r="C165" s="343"/>
      <c r="D165" s="343"/>
      <c r="E165" s="343"/>
      <c r="F165" s="343"/>
      <c r="G165" s="343"/>
      <c r="H165" s="343"/>
      <c r="I165" s="343"/>
      <c r="J165" s="343"/>
      <c r="K165" s="344"/>
    </row>
    <row r="166" spans="2:11" s="8" customFormat="1">
      <c r="B166" s="342"/>
      <c r="C166" s="343"/>
      <c r="D166" s="343"/>
      <c r="E166" s="343"/>
      <c r="F166" s="343"/>
      <c r="G166" s="343"/>
      <c r="H166" s="343"/>
      <c r="I166" s="343"/>
      <c r="J166" s="343"/>
      <c r="K166" s="344"/>
    </row>
    <row r="167" spans="2:11" s="8" customFormat="1">
      <c r="B167" s="342"/>
      <c r="C167" s="343"/>
      <c r="D167" s="343"/>
      <c r="E167" s="343"/>
      <c r="F167" s="343"/>
      <c r="G167" s="343"/>
      <c r="H167" s="343"/>
      <c r="I167" s="343"/>
      <c r="J167" s="343"/>
      <c r="K167" s="344"/>
    </row>
    <row r="168" spans="2:11" s="8" customFormat="1">
      <c r="B168" s="342"/>
      <c r="C168" s="343"/>
      <c r="D168" s="343"/>
      <c r="E168" s="343"/>
      <c r="F168" s="343"/>
      <c r="G168" s="343"/>
      <c r="H168" s="343"/>
      <c r="I168" s="343"/>
      <c r="J168" s="343"/>
      <c r="K168" s="344"/>
    </row>
    <row r="169" spans="2:11" s="8" customFormat="1">
      <c r="B169" s="342"/>
      <c r="C169" s="343"/>
      <c r="D169" s="343"/>
      <c r="E169" s="343"/>
      <c r="F169" s="343"/>
      <c r="G169" s="343"/>
      <c r="H169" s="343"/>
      <c r="I169" s="343"/>
      <c r="J169" s="343"/>
      <c r="K169" s="344"/>
    </row>
    <row r="170" spans="2:11" s="8" customFormat="1">
      <c r="B170" s="342"/>
      <c r="C170" s="343"/>
      <c r="D170" s="343"/>
      <c r="E170" s="343"/>
      <c r="F170" s="343"/>
      <c r="G170" s="343"/>
      <c r="H170" s="343"/>
      <c r="I170" s="343"/>
      <c r="J170" s="343"/>
      <c r="K170" s="344"/>
    </row>
    <row r="171" spans="2:11" s="8" customFormat="1">
      <c r="B171" s="342"/>
      <c r="C171" s="343"/>
      <c r="D171" s="343"/>
      <c r="E171" s="343"/>
      <c r="F171" s="343"/>
      <c r="G171" s="343"/>
      <c r="H171" s="343"/>
      <c r="I171" s="343"/>
      <c r="J171" s="343"/>
      <c r="K171" s="344"/>
    </row>
    <row r="172" spans="2:11" s="8" customFormat="1">
      <c r="B172" s="342"/>
      <c r="C172" s="343"/>
      <c r="D172" s="343"/>
      <c r="E172" s="343"/>
      <c r="F172" s="343"/>
      <c r="G172" s="343"/>
      <c r="H172" s="343"/>
      <c r="I172" s="343"/>
      <c r="J172" s="343"/>
      <c r="K172" s="344"/>
    </row>
    <row r="173" spans="2:11" s="8" customFormat="1">
      <c r="B173" s="342"/>
      <c r="C173" s="343"/>
      <c r="D173" s="343"/>
      <c r="E173" s="343"/>
      <c r="F173" s="343"/>
      <c r="G173" s="343"/>
      <c r="H173" s="343"/>
      <c r="I173" s="343"/>
      <c r="J173" s="343"/>
      <c r="K173" s="344"/>
    </row>
    <row r="174" spans="2:11" s="8" customFormat="1">
      <c r="B174" s="342"/>
      <c r="C174" s="343"/>
      <c r="D174" s="343"/>
      <c r="E174" s="343"/>
      <c r="F174" s="343"/>
      <c r="G174" s="343"/>
      <c r="H174" s="343"/>
      <c r="I174" s="343"/>
      <c r="J174" s="343"/>
      <c r="K174" s="344"/>
    </row>
    <row r="175" spans="2:11" s="8" customFormat="1">
      <c r="B175" s="342"/>
      <c r="C175" s="343"/>
      <c r="D175" s="343"/>
      <c r="E175" s="343"/>
      <c r="F175" s="343"/>
      <c r="G175" s="343"/>
      <c r="H175" s="343"/>
      <c r="I175" s="343"/>
      <c r="J175" s="343"/>
      <c r="K175" s="344"/>
    </row>
    <row r="176" spans="2:11" s="8" customFormat="1">
      <c r="B176" s="342"/>
      <c r="C176" s="343"/>
      <c r="D176" s="343"/>
      <c r="E176" s="343"/>
      <c r="F176" s="343"/>
      <c r="G176" s="343"/>
      <c r="H176" s="343"/>
      <c r="I176" s="343"/>
      <c r="J176" s="343"/>
      <c r="K176" s="344"/>
    </row>
    <row r="177" spans="2:11" s="8" customFormat="1">
      <c r="B177" s="345"/>
      <c r="C177" s="346"/>
      <c r="D177" s="346"/>
      <c r="E177" s="346"/>
      <c r="F177" s="346"/>
      <c r="G177" s="346"/>
      <c r="H177" s="346"/>
      <c r="I177" s="346"/>
      <c r="J177" s="346"/>
      <c r="K177" s="347"/>
    </row>
  </sheetData>
  <protectedRanges>
    <protectedRange sqref="AR132:AT159 BL56:BV77 BR97:BR126 AD3:AH30 BV3:CE30" name="Expected"/>
    <protectedRange sqref="H3:R30 X3:AC30" name="Year5Range"/>
  </protectedRanges>
  <mergeCells count="78">
    <mergeCell ref="B151:B157"/>
    <mergeCell ref="C151:D153"/>
    <mergeCell ref="C154:D157"/>
    <mergeCell ref="B163:K177"/>
    <mergeCell ref="B136:B150"/>
    <mergeCell ref="C136:D138"/>
    <mergeCell ref="C139:D141"/>
    <mergeCell ref="C142:D144"/>
    <mergeCell ref="C145:D147"/>
    <mergeCell ref="C148:D150"/>
    <mergeCell ref="B130:B135"/>
    <mergeCell ref="C130:D131"/>
    <mergeCell ref="C132:D135"/>
    <mergeCell ref="C50:F50"/>
    <mergeCell ref="G50:J50"/>
    <mergeCell ref="B56:D56"/>
    <mergeCell ref="E56:H56"/>
    <mergeCell ref="I56:K56"/>
    <mergeCell ref="C129:D129"/>
    <mergeCell ref="E129:G129"/>
    <mergeCell ref="K50:M50"/>
    <mergeCell ref="B52:C53"/>
    <mergeCell ref="B54:K54"/>
    <mergeCell ref="B55:D55"/>
    <mergeCell ref="E55:H55"/>
    <mergeCell ref="I55:K55"/>
    <mergeCell ref="C48:F48"/>
    <mergeCell ref="G48:J48"/>
    <mergeCell ref="K48:M48"/>
    <mergeCell ref="C49:F49"/>
    <mergeCell ref="G49:J49"/>
    <mergeCell ref="K49:M49"/>
    <mergeCell ref="C46:F46"/>
    <mergeCell ref="G46:J46"/>
    <mergeCell ref="K46:M46"/>
    <mergeCell ref="C47:F47"/>
    <mergeCell ref="G47:J47"/>
    <mergeCell ref="K47:M47"/>
    <mergeCell ref="C44:F44"/>
    <mergeCell ref="G44:J44"/>
    <mergeCell ref="K44:M44"/>
    <mergeCell ref="C45:F45"/>
    <mergeCell ref="G45:J45"/>
    <mergeCell ref="K45:M45"/>
    <mergeCell ref="C42:F42"/>
    <mergeCell ref="G42:J42"/>
    <mergeCell ref="K42:M42"/>
    <mergeCell ref="C43:F43"/>
    <mergeCell ref="G43:J43"/>
    <mergeCell ref="K43:M43"/>
    <mergeCell ref="C41:F41"/>
    <mergeCell ref="G41:J41"/>
    <mergeCell ref="K41:M41"/>
    <mergeCell ref="B31:G31"/>
    <mergeCell ref="B32:G32"/>
    <mergeCell ref="B33:G33"/>
    <mergeCell ref="B34:F34"/>
    <mergeCell ref="B35:G35"/>
    <mergeCell ref="B36:G36"/>
    <mergeCell ref="B37:G37"/>
    <mergeCell ref="B38:G38"/>
    <mergeCell ref="C40:F40"/>
    <mergeCell ref="G40:J40"/>
    <mergeCell ref="K40:M40"/>
    <mergeCell ref="B24:B30"/>
    <mergeCell ref="C24:D26"/>
    <mergeCell ref="C27:D30"/>
    <mergeCell ref="C2:D2"/>
    <mergeCell ref="E2:G2"/>
    <mergeCell ref="B3:B11"/>
    <mergeCell ref="C3:D4"/>
    <mergeCell ref="C5:D8"/>
    <mergeCell ref="C9:D11"/>
    <mergeCell ref="B12:B23"/>
    <mergeCell ref="C12:D14"/>
    <mergeCell ref="C15:D17"/>
    <mergeCell ref="C18:D20"/>
    <mergeCell ref="C21:D23"/>
  </mergeCells>
  <conditionalFormatting sqref="D62:D64 F62:F64 H62:H64 J62:J64">
    <cfRule type="containsErrors" dxfId="20" priority="17">
      <formula>ISERROR(D62)</formula>
    </cfRule>
  </conditionalFormatting>
  <conditionalFormatting sqref="H130:H161">
    <cfRule type="containsText" dxfId="19" priority="8" operator="containsText" text="80">
      <formula>NOT(ISERROR(SEARCH("80",H130)))</formula>
    </cfRule>
    <cfRule type="containsText" dxfId="18" priority="9" operator="containsText" text="60-79">
      <formula>NOT(ISERROR(SEARCH("60-79",H130)))</formula>
    </cfRule>
    <cfRule type="containsText" dxfId="17" priority="10" operator="containsText" text="&lt;60">
      <formula>NOT(ISERROR(SEARCH("&lt;60",H130)))</formula>
    </cfRule>
  </conditionalFormatting>
  <conditionalFormatting sqref="H130:I157">
    <cfRule type="containsText" dxfId="16" priority="7" operator="containsText" text="error">
      <formula>NOT(ISERROR(SEARCH("error",H130)))</formula>
    </cfRule>
  </conditionalFormatting>
  <conditionalFormatting sqref="H3:R30">
    <cfRule type="containsText" dxfId="15" priority="4" operator="containsText" text="*80">
      <formula>NOT(ISERROR(SEARCH("*80",H3)))</formula>
    </cfRule>
    <cfRule type="containsText" dxfId="14" priority="5" operator="containsText" text="60-79">
      <formula>NOT(ISERROR(SEARCH("60-79",H3)))</formula>
    </cfRule>
    <cfRule type="containsText" dxfId="13" priority="6" operator="containsText" text="&lt;60">
      <formula>NOT(ISERROR(SEARCH("&lt;60",H3)))</formula>
    </cfRule>
  </conditionalFormatting>
  <conditionalFormatting sqref="I130:K157">
    <cfRule type="containsText" dxfId="12" priority="11" operator="containsText" text="80">
      <formula>NOT(ISERROR(SEARCH("80",I130)))</formula>
    </cfRule>
    <cfRule type="containsText" dxfId="11" priority="12" operator="containsText" text="60-79">
      <formula>NOT(ISERROR(SEARCH("60-79",I130)))</formula>
    </cfRule>
    <cfRule type="containsText" dxfId="10" priority="13" operator="containsText" text="&lt;60">
      <formula>NOT(ISERROR(SEARCH("&lt;60",I130)))</formula>
    </cfRule>
  </conditionalFormatting>
  <conditionalFormatting sqref="Y3:AH30">
    <cfRule type="containsText" dxfId="9" priority="1" operator="containsText" text="*80">
      <formula>NOT(ISERROR(SEARCH("*80",Y3)))</formula>
    </cfRule>
    <cfRule type="containsText" dxfId="8" priority="2" operator="containsText" text="60-79">
      <formula>NOT(ISERROR(SEARCH("60-79",Y3)))</formula>
    </cfRule>
    <cfRule type="containsText" dxfId="7" priority="3" operator="containsText" text="&lt;60">
      <formula>NOT(ISERROR(SEARCH("&lt;60",Y3)))</formula>
    </cfRule>
  </conditionalFormatting>
  <conditionalFormatting sqref="AK3:AT30 AV3:AV30">
    <cfRule type="containsText" dxfId="6" priority="14" operator="containsText" text="*80">
      <formula>NOT(ISERROR(SEARCH("*80",AK3)))</formula>
    </cfRule>
    <cfRule type="containsText" dxfId="5" priority="15" operator="containsText" text="60-79">
      <formula>NOT(ISERROR(SEARCH("60-79",AK3)))</formula>
    </cfRule>
    <cfRule type="containsText" dxfId="4" priority="16" operator="containsText" text="&lt;60">
      <formula>NOT(ISERROR(SEARCH("&lt;60",AK3)))</formula>
    </cfRule>
  </conditionalFormatting>
  <dataValidations count="3">
    <dataValidation type="list" allowBlank="1" showInputMessage="1" showErrorMessage="1" sqref="I37:R37" xr:uid="{D6B5F466-0EDA-4408-BAE9-4EE72FFBF6B1}">
      <formula1>listYesNo</formula1>
    </dataValidation>
    <dataValidation type="list" allowBlank="1" showInputMessage="1" showErrorMessage="1" errorTitle="Error in entry" error="Please use list items only." sqref="H3:R30 Y3:AH30" xr:uid="{6F4ED43E-8E87-46BF-B73D-46B8AAB667EE}">
      <formula1>ValidDepts</formula1>
    </dataValidation>
    <dataValidation allowBlank="1" showInputMessage="1" showErrorMessage="1" errorTitle="Error in entry" error="Please use list items only." sqref="AU132:BE159 AK3:AT33 BL56:BV77 BJ54:BT54 BJ31:BT34 BV31:CE34" xr:uid="{DEE10782-5C78-45CF-B237-C0DC8796CF17}"/>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27" max="12" man="1"/>
  </rowBreak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Year xmlns="DF4B8A4B-0CFC-4C20-846F-EA898DEF5F03">2022</Year>
    <Q_x0020_Month xmlns="DF4B8A4B-0CFC-4C20-846F-EA898DEF5F03">07. October</Q_x0020_Month>
    <Project_x0020_Lead xmlns="DF4B8A4B-0CFC-4C20-846F-EA898DEF5F03">
      <UserInfo>
        <DisplayName>Kate Dewar</DisplayName>
        <AccountId>400</AccountId>
        <AccountType/>
      </UserInfo>
    </Project_x0020_Lead>
    <Policy_x0020_Status xmlns="DF4B8A4B-0CFC-4C20-846F-EA898DEF5F03">Draft</Policy_x0020_Status>
    <Meeting_x0020_Date xmlns="DF4B8A4B-0CFC-4C20-846F-EA898DEF5F03" xsi:nil="true"/>
    <TaxCatchAll xmlns="df4b8a4b-0cfc-4c20-846f-ea898def5f03">
      <Value>73</Value>
      <Value>282</Value>
      <Value>812</Value>
    </TaxCatchAll>
    <Internal xmlns="DF4B8A4B-0CFC-4C20-846F-EA898DEF5F03">false</Internal>
    <d272b355dc074d35ab4accda223657ae xmlns="df4b8a4b-0cfc-4c20-846f-ea898def5f03">
      <Terms xmlns="http://schemas.microsoft.com/office/infopath/2007/PartnerControls">
        <TermInfo xmlns="http://schemas.microsoft.com/office/infopath/2007/PartnerControls">
          <TermName xmlns="http://schemas.microsoft.com/office/infopath/2007/PartnerControls">Forms and Templates</TermName>
          <TermId xmlns="http://schemas.microsoft.com/office/infopath/2007/PartnerControls">41b772d6-a41f-4d02-958f-381b9ff4b42f</TermId>
        </TermInfo>
      </Terms>
    </d272b355dc074d35ab4accda223657ae>
    <gd34c2accb944e67adccaba771898deb xmlns="df4b8a4b-0cfc-4c20-846f-ea898def5f03">
      <Terms xmlns="http://schemas.microsoft.com/office/infopath/2007/PartnerControls">
        <TermInfo xmlns="http://schemas.microsoft.com/office/infopath/2007/PartnerControls">
          <TermName xmlns="http://schemas.microsoft.com/office/infopath/2007/PartnerControls">Scheme Document</TermName>
          <TermId xmlns="http://schemas.microsoft.com/office/infopath/2007/PartnerControls">06569f6e-4ae0-49c6-87ba-c89c0bc72842</TermId>
        </TermInfo>
      </Terms>
    </gd34c2accb944e67adccaba771898deb>
    <e169fb8ca9304a9c8e798ec8ba71f891 xmlns="df4b8a4b-0cfc-4c20-846f-ea898def5f03">
      <Terms xmlns="http://schemas.microsoft.com/office/infopath/2007/PartnerControls"/>
    </e169fb8ca9304a9c8e798ec8ba71f891>
    <_dlc_DocId xmlns="df4b8a4b-0cfc-4c20-846f-ea898def5f03">MSCSCIENCE-1007066154-1985</_dlc_DocId>
    <_dlc_DocIdUrl xmlns="df4b8a4b-0cfc-4c20-846f-ea898def5f03">
      <Url>https://marinestewardshipcouncil.sharepoint.com/sites/standards/FSR/_layouts/15/DocIdRedir.aspx?ID=MSCSCIENCE-1007066154-1985</Url>
      <Description>MSCSCIENCE-1007066154-1985</Description>
    </_dlc_DocIdUrl>
    <Agenda_x0020_Item xmlns="DF4B8A4B-0CFC-4C20-846F-EA898DEF5F03" xsi:nil="true"/>
    <Governance_x0020_Body xmlns="DF4B8A4B-0CFC-4C20-846F-EA898DEF5F03" xsi:nil="true"/>
    <Standards_x0020_Team xmlns="DF4B8A4B-0CFC-4C20-846F-EA898DEF5F03">
      <Value>Developing World</Value>
    </Standards_x0020_Team>
    <g81ef569017444c18994d7eb6af51100 xmlns="39cc9aa4-8199-4288-8a76-9798b9659fd2">
      <Terms xmlns="http://schemas.microsoft.com/office/infopath/2007/PartnerControls"/>
    </g81ef569017444c18994d7eb6af51100>
    <IconOverlay xmlns="http://schemas.microsoft.com/sharepoint/v4" xsi:nil="true"/>
    <n28856ef36e142d2acdcea917f605f78 xmlns="df4b8a4b-0cfc-4c20-846f-ea898def5f03">
      <Terms xmlns="http://schemas.microsoft.com/office/infopath/2007/PartnerControls">
        <TermInfo xmlns="http://schemas.microsoft.com/office/infopath/2007/PartnerControls">
          <TermName xmlns="http://schemas.microsoft.com/office/infopath/2007/PartnerControls">Publication</TermName>
          <TermId xmlns="http://schemas.microsoft.com/office/infopath/2007/PartnerControls">019bd25a-55cb-49ee-ac77-2693a7f2640e</TermId>
        </TermInfo>
      </Terms>
    </n28856ef36e142d2acdcea917f605f78>
    <Reference_x0020_ID_x0020_Number xmlns="DF4B8A4B-0CFC-4C20-846F-EA898DEF5F03" xsi:nil="true"/>
    <Meeting_x0020_Name xmlns="DF4B8A4B-0CFC-4C20-846F-EA898DEF5F03"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Project Doc" ma:contentTypeID="0x0101000ABD0346977A1C4DA3191955390F333D00017EBDF15A323C48ADD4BB3C51524406" ma:contentTypeVersion="154" ma:contentTypeDescription="" ma:contentTypeScope="" ma:versionID="af2e53a0250cee0a42362ad590826732">
  <xsd:schema xmlns:xsd="http://www.w3.org/2001/XMLSchema" xmlns:xs="http://www.w3.org/2001/XMLSchema" xmlns:p="http://schemas.microsoft.com/office/2006/metadata/properties" xmlns:ns2="DF4B8A4B-0CFC-4C20-846F-EA898DEF5F03" xmlns:ns3="df4b8a4b-0cfc-4c20-846f-ea898def5f03" xmlns:ns4="39cc9aa4-8199-4288-8a76-9798b9659fd2" xmlns:ns5="http://schemas.microsoft.com/sharepoint/v4" xmlns:ns6="01de5c51-8d3b-4c03-aded-9ab6e589b0dc" targetNamespace="http://schemas.microsoft.com/office/2006/metadata/properties" ma:root="true" ma:fieldsID="36b2d41b38fdf2afdc4aab9ce937efa7" ns2:_="" ns3:_="" ns4:_="" ns5:_="" ns6:_="">
    <xsd:import namespace="DF4B8A4B-0CFC-4C20-846F-EA898DEF5F03"/>
    <xsd:import namespace="df4b8a4b-0cfc-4c20-846f-ea898def5f03"/>
    <xsd:import namespace="39cc9aa4-8199-4288-8a76-9798b9659fd2"/>
    <xsd:import namespace="http://schemas.microsoft.com/sharepoint/v4"/>
    <xsd:import namespace="01de5c51-8d3b-4c03-aded-9ab6e589b0dc"/>
    <xsd:element name="properties">
      <xsd:complexType>
        <xsd:sequence>
          <xsd:element name="documentManagement">
            <xsd:complexType>
              <xsd:all>
                <xsd:element ref="ns2:Meeting_x0020_Date" minOccurs="0"/>
                <xsd:element ref="ns2:Policy_x0020_Status" minOccurs="0"/>
                <xsd:element ref="ns2:Q_x0020_Month" minOccurs="0"/>
                <xsd:element ref="ns2:Year" minOccurs="0"/>
                <xsd:element ref="ns2:Internal" minOccurs="0"/>
                <xsd:element ref="ns2:Project_x0020_Lead" minOccurs="0"/>
                <xsd:element ref="ns2:Governance_x0020_Body" minOccurs="0"/>
                <xsd:element ref="ns2:Agenda_x0020_Item" minOccurs="0"/>
                <xsd:element ref="ns2:Reference_x0020_ID_x0020_Number" minOccurs="0"/>
                <xsd:element ref="ns2:Meeting_x0020_Name" minOccurs="0"/>
                <xsd:element ref="ns3:TaxCatchAll" minOccurs="0"/>
                <xsd:element ref="ns3:TaxCatchAllLabel" minOccurs="0"/>
                <xsd:element ref="ns3:gd34c2accb944e67adccaba771898deb" minOccurs="0"/>
                <xsd:element ref="ns3:n28856ef36e142d2acdcea917f605f78" minOccurs="0"/>
                <xsd:element ref="ns2:Standards_x0020_Team" minOccurs="0"/>
                <xsd:element ref="ns3:e169fb8ca9304a9c8e798ec8ba71f891" minOccurs="0"/>
                <xsd:element ref="ns3:d272b355dc074d35ab4accda223657ae" minOccurs="0"/>
                <xsd:element ref="ns3:_dlc_DocId" minOccurs="0"/>
                <xsd:element ref="ns3:_dlc_DocIdUrl" minOccurs="0"/>
                <xsd:element ref="ns3:_dlc_DocIdPersistId" minOccurs="0"/>
                <xsd:element ref="ns4:g81ef569017444c18994d7eb6af51100" minOccurs="0"/>
                <xsd:element ref="ns5:IconOverlay" minOccurs="0"/>
                <xsd:element ref="ns6:MediaServiceAutoKeyPoints" minOccurs="0"/>
                <xsd:element ref="ns6:MediaServiceKeyPoints" minOccurs="0"/>
                <xsd:element ref="ns6:MediaServiceDateTake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Meeting_x0020_Date" ma:index="5" nillable="true" ma:displayName="Meeting Date" ma:format="DateOnly" ma:internalName="Meeting_x0020_Date" ma:readOnly="false">
      <xsd:simpleType>
        <xsd:restriction base="dms:DateTime"/>
      </xsd:simpleType>
    </xsd:element>
    <xsd:element name="Policy_x0020_Status" ma:index="6" nillable="true" ma:displayName="Policy Status" ma:default="N/A" ma:format="Dropdown" ma:internalName="Policy_x0020_Status" ma:readOnly="false">
      <xsd:simpleType>
        <xsd:restriction base="dms:Choice">
          <xsd:enumeration value="N/A"/>
          <xsd:enumeration value="Draft"/>
          <xsd:enumeration value="For Peer-Review"/>
          <xsd:enumeration value="Peer-Reviewed"/>
          <xsd:enumeration value="For Sign-Off"/>
          <xsd:enumeration value="Signed-Off"/>
          <xsd:enumeration value="Published"/>
          <xsd:enumeration value="Superseded"/>
        </xsd:restriction>
      </xsd:simpleType>
    </xsd:element>
    <xsd:element name="Q_x0020_Month" ma:index="7" nillable="true" ma:displayName="Q Month" ma:default="N/A" ma:format="Dropdown" ma:internalName="Q_x0020_Month" ma:readOnly="false">
      <xsd:simpleType>
        <xsd:restriction base="dms:Choice">
          <xsd:enumeration value="N/A"/>
          <xsd:enumeration value="Q1"/>
          <xsd:enumeration value="01. April"/>
          <xsd:enumeration value="02. May"/>
          <xsd:enumeration value="03. June"/>
          <xsd:enumeration value="Q2"/>
          <xsd:enumeration value="04. July"/>
          <xsd:enumeration value="05. August"/>
          <xsd:enumeration value="06. September"/>
          <xsd:enumeration value="Q3"/>
          <xsd:enumeration value="07. October"/>
          <xsd:enumeration value="08. November"/>
          <xsd:enumeration value="09. December"/>
          <xsd:enumeration value="Q4"/>
          <xsd:enumeration value="10. January"/>
          <xsd:enumeration value="11. February"/>
          <xsd:enumeration value="12. March"/>
        </xsd:restriction>
      </xsd:simpleType>
    </xsd:element>
    <xsd:element name="Year" ma:index="8" nillable="true" ma:displayName="Year" ma:default="2019" ma:format="Dropdown" ma:internalName="Year">
      <xsd:simpleType>
        <xsd:restriction base="dms:Choice">
          <xsd:enumeration value="N/A"/>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1-2012"/>
          <xsd:enumeration value="2012"/>
          <xsd:enumeration value="2012-2013"/>
          <xsd:enumeration value="2013"/>
          <xsd:enumeration value="2013-2014"/>
          <xsd:enumeration value="2014"/>
          <xsd:enumeration value="2014-2015"/>
          <xsd:enumeration value="2015"/>
          <xsd:enumeration value="2015-2016"/>
          <xsd:enumeration value="2016"/>
          <xsd:enumeration value="2016-2017"/>
          <xsd:enumeration value="2017"/>
          <xsd:enumeration value="2017-2018"/>
          <xsd:enumeration value="2018"/>
          <xsd:enumeration value="2018-2019"/>
          <xsd:enumeration value="2019"/>
          <xsd:enumeration value="2019-2020"/>
          <xsd:enumeration value="2020"/>
          <xsd:enumeration value="2020-2021"/>
          <xsd:enumeration value="2021"/>
          <xsd:enumeration value="2021-2022"/>
          <xsd:enumeration value="2022"/>
          <xsd:enumeration value="2022-2023"/>
          <xsd:enumeration value="2023"/>
          <xsd:enumeration value="2023-2024"/>
          <xsd:enumeration value="2024"/>
        </xsd:restriction>
      </xsd:simpleType>
    </xsd:element>
    <xsd:element name="Internal" ma:index="9" nillable="true" ma:displayName="Public Facing" ma:default="0" ma:internalName="Internal" ma:readOnly="false">
      <xsd:simpleType>
        <xsd:restriction base="dms:Boolean"/>
      </xsd:simpleType>
    </xsd:element>
    <xsd:element name="Project_x0020_Lead" ma:index="10" nillable="true" ma:displayName="Project Lead" ma:list="UserInfo" ma:SharePointGroup="0" ma:internalName="Project_x0020_Lead"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overnance_x0020_Body" ma:index="11" nillable="true" ma:displayName="Governance Body" ma:default="N/A" ma:format="Dropdown" ma:internalName="Governance_x0020_Body" ma:readOnly="false">
      <xsd:simpleType>
        <xsd:restriction base="dms:Choice">
          <xsd:enumeration value="N/A"/>
          <xsd:enumeration value="Board of Trustees"/>
          <xsd:enumeration value="Exco"/>
          <xsd:enumeration value="MSCI Board"/>
          <xsd:enumeration value="SMT"/>
          <xsd:enumeration value="Stakeholder Council"/>
          <xsd:enumeration value="Standards Management"/>
          <xsd:enumeration value="Technical Advisory Board"/>
          <xsd:enumeration value="Seaweed Standards Committee"/>
        </xsd:restriction>
      </xsd:simpleType>
    </xsd:element>
    <xsd:element name="Agenda_x0020_Item" ma:index="12" nillable="true" ma:displayName="Agenda Item" ma:internalName="Agenda_x0020_Item" ma:readOnly="false">
      <xsd:simpleType>
        <xsd:restriction base="dms:Text"/>
      </xsd:simpleType>
    </xsd:element>
    <xsd:element name="Reference_x0020_ID_x0020_Number" ma:index="13" nillable="true" ma:displayName="Reference ID Number" ma:hidden="true" ma:internalName="Reference_x0020_ID_x0020_Number" ma:readOnly="false">
      <xsd:simpleType>
        <xsd:restriction base="dms:Text">
          <xsd:maxLength value="255"/>
        </xsd:restriction>
      </xsd:simpleType>
    </xsd:element>
    <xsd:element name="Meeting_x0020_Name" ma:index="14" nillable="true" ma:displayName="Meeting Name" ma:hidden="true" ma:internalName="Meeting_x0020_Name" ma:readOnly="false">
      <xsd:simpleType>
        <xsd:restriction base="dms:Text"/>
      </xsd:simpleType>
    </xsd:element>
    <xsd:element name="Standards_x0020_Team" ma:index="25" nillable="true" ma:displayName="Standards Team" ma:hidden="true" ma:internalName="Standards_x0020_Team" ma:readOnly="false">
      <xsd:complexType>
        <xsd:complexContent>
          <xsd:extension base="dms:MultiChoice">
            <xsd:sequence>
              <xsd:element name="Value" maxOccurs="unbounded" minOccurs="0" nillable="true">
                <xsd:simpleType>
                  <xsd:restriction base="dms:Choice">
                    <xsd:enumeration value="N/A"/>
                    <xsd:enumeration value="Developing World"/>
                    <xsd:enumeration value="Fisheries"/>
                    <xsd:enumeration value="Policy"/>
                    <xsd:enumeration value="Product Integrity"/>
                    <xsd:enumeration value="RCT"/>
                    <xsd:enumeration value="Standards"/>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851d30d-c6d0-4464-b384-c05a48a0bcfe}" ma:internalName="TaxCatchAll" ma:showField="CatchAllData"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TaxCatchAllLabel" ma:index="19" nillable="true" ma:displayName="Taxonomy Catch All Column1" ma:hidden="true" ma:list="{0851d30d-c6d0-4464-b384-c05a48a0bcfe}" ma:internalName="TaxCatchAllLabel" ma:readOnly="true" ma:showField="CatchAllDataLabel"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gd34c2accb944e67adccaba771898deb" ma:index="21" ma:taxonomy="true" ma:internalName="gd34c2accb944e67adccaba771898deb" ma:taxonomyFieldName="Standards_x0020_Doc_x0020_Type1" ma:displayName="Standards Doc Type" ma:readOnly="false" ma:default="" ma:fieldId="{0d34c2ac-cb94-4e67-adcc-aba771898deb}" ma:sspId="1b199611-8856-41f6-9a1b-e76f78ab8edd" ma:termSetId="bc3b6c76-07c1-48cb-a08d-f0710944d524" ma:anchorId="00000000-0000-0000-0000-000000000000" ma:open="false" ma:isKeyword="false">
      <xsd:complexType>
        <xsd:sequence>
          <xsd:element ref="pc:Terms" minOccurs="0" maxOccurs="1"/>
        </xsd:sequence>
      </xsd:complexType>
    </xsd:element>
    <xsd:element name="n28856ef36e142d2acdcea917f605f78" ma:index="23" nillable="true" ma:taxonomy="true" ma:internalName="n28856ef36e142d2acdcea917f605f78" ma:taxonomyFieldName="Comms_x0020_Doc_x0020_Type" ma:displayName="Comms Doc Type" ma:readOnly="false" ma:default="" ma:fieldId="{728856ef-36e1-42d2-acdc-ea917f605f78}" ma:sspId="1b199611-8856-41f6-9a1b-e76f78ab8edd" ma:termSetId="bc3b6c76-07c1-48cb-a08d-f0710944d524" ma:anchorId="3673fa65-ab5f-42a4-a760-93fc71f979fb" ma:open="false" ma:isKeyword="false">
      <xsd:complexType>
        <xsd:sequence>
          <xsd:element ref="pc:Terms" minOccurs="0" maxOccurs="1"/>
        </xsd:sequence>
      </xsd:complexType>
    </xsd:element>
    <xsd:element name="e169fb8ca9304a9c8e798ec8ba71f891" ma:index="26" nillable="true" ma:taxonomy="true" ma:internalName="e169fb8ca9304a9c8e798ec8ba71f891" ma:taxonomyFieldName="Meeting_x0020_Name_x0020_Meta" ma:displayName="Meeting Name Meta" ma:default="" ma:fieldId="{e169fb8c-a930-4a9c-8e79-8ec8ba71f891}" ma:sspId="1b199611-8856-41f6-9a1b-e76f78ab8edd" ma:termSetId="e0a8bba1-93b7-4a5d-84ee-7d460d83040c" ma:anchorId="00000000-0000-0000-0000-000000000000" ma:open="true" ma:isKeyword="false">
      <xsd:complexType>
        <xsd:sequence>
          <xsd:element ref="pc:Terms" minOccurs="0" maxOccurs="1"/>
        </xsd:sequence>
      </xsd:complexType>
    </xsd:element>
    <xsd:element name="d272b355dc074d35ab4accda223657ae" ma:index="27" ma:taxonomy="true" ma:internalName="d272b355dc074d35ab4accda223657ae" ma:taxonomyFieldName="Project_x0020_Name" ma:displayName="Project Name" ma:readOnly="false" ma:default="" ma:fieldId="{d272b355-dc07-4d35-ab4a-ccda223657ae}" ma:sspId="1b199611-8856-41f6-9a1b-e76f78ab8edd" ma:termSetId="44e3f15c-d69b-4397-a2f1-e90b3f6c4d03" ma:anchorId="875be43a-ec1d-48dc-b538-4351cf16ff5e" ma:open="true" ma:isKeyword="false">
      <xsd:complexType>
        <xsd:sequence>
          <xsd:element ref="pc:Terms" minOccurs="0" maxOccurs="1"/>
        </xsd:sequence>
      </xsd:complexType>
    </xsd:element>
    <xsd:element name="_dlc_DocId" ma:index="28" nillable="true" ma:displayName="Document ID Value" ma:description="The value of the document ID assigned to this item." ma:internalName="_dlc_DocId" ma:readOnly="true">
      <xsd:simpleType>
        <xsd:restriction base="dms:Text"/>
      </xsd:simpleType>
    </xsd:element>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9cc9aa4-8199-4288-8a76-9798b9659fd2" elementFormDefault="qualified">
    <xsd:import namespace="http://schemas.microsoft.com/office/2006/documentManagement/types"/>
    <xsd:import namespace="http://schemas.microsoft.com/office/infopath/2007/PartnerControls"/>
    <xsd:element name="g81ef569017444c18994d7eb6af51100" ma:index="31" nillable="true" ma:taxonomy="true" ma:internalName="g81ef569017444c18994d7eb6af51100" ma:taxonomyFieldName="FSR_x0020_Topic" ma:displayName="Topic" ma:default="" ma:fieldId="{081ef569-0174-44c1-8994-d7eb6af51100}" ma:sspId="1b199611-8856-41f6-9a1b-e76f78ab8edd" ma:termSetId="9f269afa-e888-4665-94a2-97a88fbf567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3"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de5c51-8d3b-4c03-aded-9ab6e589b0dc" elementFormDefault="qualified">
    <xsd:import namespace="http://schemas.microsoft.com/office/2006/documentManagement/types"/>
    <xsd:import namespace="http://schemas.microsoft.com/office/infopath/2007/PartnerControls"/>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LengthInSeconds" ma:index="3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F173EA-9DB6-4BF3-8D6A-36682579E828}"/>
</file>

<file path=customXml/itemProps2.xml><?xml version="1.0" encoding="utf-8"?>
<ds:datastoreItem xmlns:ds="http://schemas.openxmlformats.org/officeDocument/2006/customXml" ds:itemID="{CFE806BD-169A-42A8-9F4F-FDA90D1394B0}"/>
</file>

<file path=customXml/itemProps3.xml><?xml version="1.0" encoding="utf-8"?>
<ds:datastoreItem xmlns:ds="http://schemas.openxmlformats.org/officeDocument/2006/customXml" ds:itemID="{CA6D5FBA-4A40-4440-B80A-FF0016D91C62}"/>
</file>

<file path=customXml/itemProps4.xml><?xml version="1.0" encoding="utf-8"?>
<ds:datastoreItem xmlns:ds="http://schemas.openxmlformats.org/officeDocument/2006/customXml" ds:itemID="{1FC319DE-0C18-40DB-9A23-D61FD7F0503C}"/>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Revision Draft</dc:title>
  <dc:subject/>
  <dc:creator>Peter.Hair@msc.org</dc:creator>
  <cp:keywords/>
  <dc:description/>
  <cp:lastModifiedBy>Kate Dewar</cp:lastModifiedBy>
  <cp:revision/>
  <dcterms:created xsi:type="dcterms:W3CDTF">2013-05-08T10:03:44Z</dcterms:created>
  <dcterms:modified xsi:type="dcterms:W3CDTF">2025-05-22T12:15:34Z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0x0101000ABD0346977A1C4DA3191955390F333D00017EBDF15A323C48ADD4BB3C51524406</vt:lpwstr>
  </property>
  <property fmtid="{D5CDD505-2E9C-101B-9397-08002B2CF9AE}" pid="3" name="Comms Doc Type">
    <vt:lpwstr>73;#Publication|019bd25a-55cb-49ee-ac77-2693a7f2640e</vt:lpwstr>
  </property>
  <property fmtid="{D5CDD505-2E9C-101B-9397-08002B2CF9AE}" pid="4" name="MSCLocation">
    <vt:lpwstr>2;#Global|884f2976-6ea8-46b7-bd2e-687efde62a06</vt:lpwstr>
  </property>
  <property fmtid="{D5CDD505-2E9C-101B-9397-08002B2CF9AE}" pid="5" name="Standards Doc Type1">
    <vt:lpwstr>282;#Scheme Document|06569f6e-4ae0-49c6-87ba-c89c0bc72842</vt:lpwstr>
  </property>
  <property fmtid="{D5CDD505-2E9C-101B-9397-08002B2CF9AE}" pid="6" name="Project Name">
    <vt:lpwstr>812;#Forms and Templates|41b772d6-a41f-4d02-958f-381b9ff4b42f</vt:lpwstr>
  </property>
  <property fmtid="{D5CDD505-2E9C-101B-9397-08002B2CF9AE}" pid="7" name="Audience">
    <vt:lpwstr/>
  </property>
  <property fmtid="{D5CDD505-2E9C-101B-9397-08002B2CF9AE}" pid="8" name="MSCLanguage">
    <vt:lpwstr/>
  </property>
  <property fmtid="{D5CDD505-2E9C-101B-9397-08002B2CF9AE}" pid="9" name="Standards Team">
    <vt:lpwstr>;#Developing World;#</vt:lpwstr>
  </property>
  <property fmtid="{D5CDD505-2E9C-101B-9397-08002B2CF9AE}" pid="10" name="j8c27d305b464c5e9c116475e910c670">
    <vt:lpwstr>Global|884f2976-6ea8-46b7-bd2e-687efde62a06</vt:lpwstr>
  </property>
  <property fmtid="{D5CDD505-2E9C-101B-9397-08002B2CF9AE}" pid="11" name="Meeting Name Meta">
    <vt:lpwstr/>
  </property>
  <property fmtid="{D5CDD505-2E9C-101B-9397-08002B2CF9AE}" pid="12" name="Internal Workgin">
    <vt:lpwstr/>
  </property>
  <property fmtid="{D5CDD505-2E9C-101B-9397-08002B2CF9AE}" pid="13" name="a210def78feb4e55ae1dd057dd3c0ccd">
    <vt:lpwstr/>
  </property>
  <property fmtid="{D5CDD505-2E9C-101B-9397-08002B2CF9AE}" pid="14" name="n28856ef36e142d2acdcea917f605f78">
    <vt:lpwstr>Publication|019bd25a-55cb-49ee-ac77-2693a7f2640e</vt:lpwstr>
  </property>
  <property fmtid="{D5CDD505-2E9C-101B-9397-08002B2CF9AE}" pid="15" name="_dlc_DocIdItemGuid">
    <vt:lpwstr>c3728947-8307-44f0-b929-214efec7daa0</vt:lpwstr>
  </property>
  <property fmtid="{D5CDD505-2E9C-101B-9397-08002B2CF9AE}" pid="16" name="source_item_id">
    <vt:lpwstr>65</vt:lpwstr>
  </property>
  <property fmtid="{D5CDD505-2E9C-101B-9397-08002B2CF9AE}" pid="17" name="Topic">
    <vt:lpwstr/>
  </property>
  <property fmtid="{D5CDD505-2E9C-101B-9397-08002B2CF9AE}" pid="18" name="Confidential">
    <vt:bool>false</vt:bool>
  </property>
  <property fmtid="{D5CDD505-2E9C-101B-9397-08002B2CF9AE}" pid="19" name="Related_x0020_Organisation">
    <vt:lpwstr/>
  </property>
  <property fmtid="{D5CDD505-2E9C-101B-9397-08002B2CF9AE}" pid="20" name="l29e2e3957444b3bb394a39e24466132">
    <vt:lpwstr/>
  </property>
  <property fmtid="{D5CDD505-2E9C-101B-9397-08002B2CF9AE}" pid="21" name="Related Organisation">
    <vt:lpwstr/>
  </property>
  <property fmtid="{D5CDD505-2E9C-101B-9397-08002B2CF9AE}" pid="22" name="CAB">
    <vt:lpwstr/>
  </property>
  <property fmtid="{D5CDD505-2E9C-101B-9397-08002B2CF9AE}" pid="23" name="ga0d59f49781428386856d7ea5cf63fe">
    <vt:lpwstr/>
  </property>
  <property fmtid="{D5CDD505-2E9C-101B-9397-08002B2CF9AE}" pid="24" name="Fishery_x0020_Code">
    <vt:lpwstr/>
  </property>
  <property fmtid="{D5CDD505-2E9C-101B-9397-08002B2CF9AE}" pid="25" name="fbde0561342a4a9991b074e2dffa29f1">
    <vt:lpwstr/>
  </property>
  <property fmtid="{D5CDD505-2E9C-101B-9397-08002B2CF9AE}" pid="26" name="Fishery_x0020_Name">
    <vt:lpwstr/>
  </property>
  <property fmtid="{D5CDD505-2E9C-101B-9397-08002B2CF9AE}" pid="27" name="FSR Topic">
    <vt:lpwstr/>
  </property>
  <property fmtid="{D5CDD505-2E9C-101B-9397-08002B2CF9AE}" pid="28" name="pe19571c904349bd9989241b2030d276">
    <vt:lpwstr/>
  </property>
  <property fmtid="{D5CDD505-2E9C-101B-9397-08002B2CF9AE}" pid="29" name="Fishery Code">
    <vt:lpwstr/>
  </property>
  <property fmtid="{D5CDD505-2E9C-101B-9397-08002B2CF9AE}" pid="30" name="Fishery Name">
    <vt:lpwstr/>
  </property>
</Properties>
</file>