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5.xml" ContentType="application/vnd.openxmlformats-officedocument.drawing+xml"/>
  <Override PartName="/xl/tables/table4.xml" ContentType="application/vnd.openxmlformats-officedocument.spreadsheetml.table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drawings/drawing6.xml" ContentType="application/vnd.openxmlformats-officedocument.drawing+xml"/>
  <Override PartName="/xl/tables/table5.xml" ContentType="application/vnd.openxmlformats-officedocument.spreadsheetml.table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7.xml" ContentType="application/vnd.openxmlformats-officedocument.drawing+xml"/>
  <Override PartName="/xl/tables/table6.xml" ContentType="application/vnd.openxmlformats-officedocument.spreadsheetml.table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8.xml" ContentType="application/vnd.openxmlformats-officedocument.drawing+xml"/>
  <Override PartName="/xl/tables/table7.xml" ContentType="application/vnd.openxmlformats-officedocument.spreadsheetml.table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anaca\Downloads\"/>
    </mc:Choice>
  </mc:AlternateContent>
  <xr:revisionPtr revIDLastSave="0" documentId="13_ncr:1_{C7A92CFC-E42A-45D7-AEEF-6DB920E6E07F}" xr6:coauthVersionLast="47" xr6:coauthVersionMax="47" xr10:uidLastSave="{00000000-0000-0000-0000-000000000000}"/>
  <bookViews>
    <workbookView xWindow="-28920" yWindow="-120" windowWidth="29040" windowHeight="15720" tabRatio="845" activeTab="7" xr2:uid="{00000000-000D-0000-FFFF-FFFF00000000}"/>
  </bookViews>
  <sheets>
    <sheet name="0. Capa" sheetId="8" r:id="rId1"/>
    <sheet name="1. BMT UoA 1" sheetId="20" r:id="rId2"/>
    <sheet name="2. BMT UoA 2" sheetId="49" r:id="rId3"/>
    <sheet name="3. BMT UoA 3" sheetId="50" r:id="rId4"/>
    <sheet name="4. BMT UoA 4" sheetId="51" r:id="rId5"/>
    <sheet name="5. BMT UoA 5" sheetId="52" r:id="rId6"/>
    <sheet name="6. BMT UoA 6" sheetId="53" r:id="rId7"/>
    <sheet name="Exemplo" sheetId="54" r:id="rId8"/>
    <sheet name="Guia do utilizador" sheetId="9" r:id="rId9"/>
  </sheets>
  <externalReferences>
    <externalReference r:id="rId10"/>
  </externalReferences>
  <definedNames>
    <definedName name="_xlnm.Print_Area" localSheetId="0">'0. Capa'!$B$2:$J$55</definedName>
    <definedName name="_xlnm.Print_Area" localSheetId="1">'1. BMT UoA 1'!$A$52:$M$126,'1. BMT UoA 1'!$A$128:$M$178</definedName>
    <definedName name="_xlnm.Print_Area" localSheetId="2">'2. BMT UoA 2'!$A$52:$M$126,'2. BMT UoA 2'!$A$128:$M$178</definedName>
    <definedName name="_xlnm.Print_Area" localSheetId="3">'3. BMT UoA 3'!$A$52:$M$126,'3. BMT UoA 3'!$A$128:$M$178</definedName>
    <definedName name="_xlnm.Print_Area" localSheetId="4">'4. BMT UoA 4'!$A$52:$M$126,'4. BMT UoA 4'!$A$128:$M$178</definedName>
    <definedName name="_xlnm.Print_Area" localSheetId="5">'5. BMT UoA 5'!$A$52:$M$126,'5. BMT UoA 5'!$A$128:$M$178</definedName>
    <definedName name="_xlnm.Print_Area" localSheetId="6">'6. BMT UoA 6'!$A$52:$M$126,'6. BMT UoA 6'!$A$128:$M$178</definedName>
    <definedName name="_xlnm.Print_Area" localSheetId="7">Exemplo!$A$52:$M$126,Exemplo!$A$128:$M$178</definedName>
    <definedName name="Audit_type" hidden="1">[1]LK!$AV$2:$AW$5</definedName>
    <definedName name="CAB" hidden="1">[1]LK!$AY$2:$AZ$26</definedName>
    <definedName name="Expected" localSheetId="1">'1. BMT UoA 1'!$I$3:$AB$30</definedName>
    <definedName name="Expected" localSheetId="2">'2. BMT UoA 2'!$I$3:$AB$30</definedName>
    <definedName name="Expected" localSheetId="3">'3. BMT UoA 3'!$I$3:$AB$30</definedName>
    <definedName name="Expected" localSheetId="4">'4. BMT UoA 4'!$I$3:$AB$30</definedName>
    <definedName name="Expected" localSheetId="5">'5. BMT UoA 5'!$I$3:$AB$30</definedName>
    <definedName name="Expected" localSheetId="6">'6. BMT UoA 6'!$I$3:$AB$30</definedName>
    <definedName name="Expected" localSheetId="7">Exemplo!$I$3:$AB$30</definedName>
    <definedName name="listYesNo" localSheetId="2">'2. BMT UoA 2'!$BE$10:$BE$12</definedName>
    <definedName name="listYesNo" localSheetId="3">'3. BMT UoA 3'!$BE$10:$BE$12</definedName>
    <definedName name="listYesNo" localSheetId="4">'4. BMT UoA 4'!$BE$10:$BE$12</definedName>
    <definedName name="listYesNo" localSheetId="5">'5. BMT UoA 5'!$BE$10:$BE$12</definedName>
    <definedName name="listYesNo" localSheetId="6">'6. BMT UoA 6'!$BE$10:$BE$12</definedName>
    <definedName name="listYesNo" localSheetId="7">Exemplo!$BE$10:$BE$12</definedName>
    <definedName name="listYesNo">'1. BMT UoA 1'!$BE$10:$BE$12</definedName>
    <definedName name="PK_Surveillance" hidden="1">[1]LK!$AP$2:$AQ$7</definedName>
    <definedName name="this_article" localSheetId="8">'Guia do utilizador'!$C$9</definedName>
    <definedName name="ValidDepts" localSheetId="1">'1. BMT UoA 1'!$BE$3:$BE$6</definedName>
    <definedName name="ValidDepts" localSheetId="2">'2. BMT UoA 2'!$BE$3:$BE$6</definedName>
    <definedName name="ValidDepts" localSheetId="3">'3. BMT UoA 3'!$BE$3:$BE$6</definedName>
    <definedName name="ValidDepts" localSheetId="4">'4. BMT UoA 4'!$BE$3:$BE$6</definedName>
    <definedName name="ValidDepts" localSheetId="5">'5. BMT UoA 5'!$BE$3:$BE$6</definedName>
    <definedName name="ValidDepts" localSheetId="6">'6. BMT UoA 6'!$BE$3:$BE$6</definedName>
    <definedName name="ValidDepts" localSheetId="7">Exemplo!$BE$3:$BE$6</definedName>
    <definedName name="ValidScoringLevels" localSheetId="1">'1. BMT UoA 1'!$BE$4:$BE$6</definedName>
    <definedName name="ValidScoringLevels" localSheetId="2">'2. BMT UoA 2'!$BE$4:$BE$6</definedName>
    <definedName name="ValidScoringLevels" localSheetId="3">'3. BMT UoA 3'!$BE$4:$BE$6</definedName>
    <definedName name="ValidScoringLevels" localSheetId="4">'4. BMT UoA 4'!$BE$4:$BE$6</definedName>
    <definedName name="ValidScoringLevels" localSheetId="5">'5. BMT UoA 5'!$BE$4:$BE$6</definedName>
    <definedName name="ValidScoringLevels" localSheetId="6">'6. BMT UoA 6'!$BE$4:$BE$6</definedName>
    <definedName name="ValidScoringLevels" localSheetId="7">Exemplo!$BE$4:$BE$6</definedName>
    <definedName name="Year0Range" localSheetId="1">'1. BMT UoA 1'!$H$3:$H$30</definedName>
    <definedName name="Year0Range" localSheetId="2">'2. BMT UoA 2'!$H$3:$H$30</definedName>
    <definedName name="Year0Range" localSheetId="3">'3. BMT UoA 3'!$H$3:$H$30</definedName>
    <definedName name="Year0Range" localSheetId="4">'4. BMT UoA 4'!$H$3:$H$30</definedName>
    <definedName name="Year0Range" localSheetId="5">'5. BMT UoA 5'!$H$3:$H$30</definedName>
    <definedName name="Year0Range" localSheetId="6">'6. BMT UoA 6'!$H$3:$H$30</definedName>
    <definedName name="Year0Range" localSheetId="7">Exemplo!$H$3:$H$30</definedName>
    <definedName name="Year10Expected" localSheetId="1">'1. BMT UoA 1'!$AH$3:$AH$30</definedName>
    <definedName name="Year10Expected" localSheetId="2">'2. BMT UoA 2'!$AH$3:$AH$30</definedName>
    <definedName name="Year10Expected" localSheetId="3">'3. BMT UoA 3'!$AH$3:$AH$30</definedName>
    <definedName name="Year10Expected" localSheetId="4">'4. BMT UoA 4'!$AH$3:$AH$30</definedName>
    <definedName name="Year10Expected" localSheetId="5">'5. BMT UoA 5'!$AH$3:$AH$30</definedName>
    <definedName name="Year10Expected" localSheetId="6">'6. BMT UoA 6'!$AH$3:$AH$30</definedName>
    <definedName name="Year10Expected" localSheetId="7">Exemplo!$AH$3:$AH$30</definedName>
    <definedName name="Year10Range" localSheetId="1">'1. BMT UoA 1'!$R$3:$R$30</definedName>
    <definedName name="Year10Range" localSheetId="2">'2. BMT UoA 2'!$R$3:$R$30</definedName>
    <definedName name="Year10Range" localSheetId="3">'3. BMT UoA 3'!$R$3:$R$30</definedName>
    <definedName name="Year10Range" localSheetId="4">'4. BMT UoA 4'!$R$3:$R$30</definedName>
    <definedName name="Year10Range" localSheetId="5">'5. BMT UoA 5'!$R$3:$R$30</definedName>
    <definedName name="Year10Range" localSheetId="6">'6. BMT UoA 6'!$R$3:$R$30</definedName>
    <definedName name="Year10Range" localSheetId="7">Exemplo!$R$3:$R$30</definedName>
    <definedName name="Year1Expected" localSheetId="1">'1. BMT UoA 1'!$Y$3:$Y$30</definedName>
    <definedName name="Year1Expected" localSheetId="2">'2. BMT UoA 2'!$Y$3:$Y$30</definedName>
    <definedName name="Year1Expected" localSheetId="3">'3. BMT UoA 3'!$Y$3:$Y$30</definedName>
    <definedName name="Year1Expected" localSheetId="4">'4. BMT UoA 4'!$Y$3:$Y$30</definedName>
    <definedName name="Year1Expected" localSheetId="5">'5. BMT UoA 5'!$Y$3:$Y$30</definedName>
    <definedName name="Year1Expected" localSheetId="6">'6. BMT UoA 6'!$Y$3:$Y$30</definedName>
    <definedName name="Year1Expected" localSheetId="7">Exemplo!$Y$3:$Y$30</definedName>
    <definedName name="Year1Range" localSheetId="1">'1. BMT UoA 1'!$I$3:$I$30</definedName>
    <definedName name="Year1Range" localSheetId="2">'2. BMT UoA 2'!$I$3:$I$30</definedName>
    <definedName name="Year1Range" localSheetId="3">'3. BMT UoA 3'!$I$3:$I$30</definedName>
    <definedName name="Year1Range" localSheetId="4">'4. BMT UoA 4'!$I$3:$I$30</definedName>
    <definedName name="Year1Range" localSheetId="5">'5. BMT UoA 5'!$I$3:$I$30</definedName>
    <definedName name="Year1Range" localSheetId="6">'6. BMT UoA 6'!$I$3:$I$30</definedName>
    <definedName name="Year1Range" localSheetId="7">Exemplo!$I$3:$I$30</definedName>
    <definedName name="Year2Expected" localSheetId="1">'1. BMT UoA 1'!$Z$3:$Z$30</definedName>
    <definedName name="Year2Expected" localSheetId="2">'2. BMT UoA 2'!$Z$3:$Z$30</definedName>
    <definedName name="Year2Expected" localSheetId="3">'3. BMT UoA 3'!$Z$3:$Z$30</definedName>
    <definedName name="Year2Expected" localSheetId="4">'4. BMT UoA 4'!$Z$3:$Z$30</definedName>
    <definedName name="Year2Expected" localSheetId="5">'5. BMT UoA 5'!$Z$3:$Z$30</definedName>
    <definedName name="Year2Expected" localSheetId="6">'6. BMT UoA 6'!$Z$3:$Z$30</definedName>
    <definedName name="Year2Expected" localSheetId="7">Exemplo!$Z$3:$Z$30</definedName>
    <definedName name="Year2Range" localSheetId="1">'1. BMT UoA 1'!$J$3:$J$30</definedName>
    <definedName name="Year2Range" localSheetId="2">'2. BMT UoA 2'!$J$3:$J$30</definedName>
    <definedName name="Year2Range" localSheetId="3">'3. BMT UoA 3'!$J$3:$J$30</definedName>
    <definedName name="Year2Range" localSheetId="4">'4. BMT UoA 4'!$J$3:$J$30</definedName>
    <definedName name="Year2Range" localSheetId="5">'5. BMT UoA 5'!$J$3:$J$30</definedName>
    <definedName name="Year2Range" localSheetId="6">'6. BMT UoA 6'!$J$3:$J$30</definedName>
    <definedName name="Year2Range" localSheetId="7">Exemplo!$J$3:$J$30</definedName>
    <definedName name="Year3Expected" localSheetId="1">'1. BMT UoA 1'!$AA$3:$AA$30</definedName>
    <definedName name="Year3Expected" localSheetId="2">'2. BMT UoA 2'!$AA$3:$AA$30</definedName>
    <definedName name="Year3Expected" localSheetId="3">'3. BMT UoA 3'!$AA$3:$AA$30</definedName>
    <definedName name="Year3Expected" localSheetId="4">'4. BMT UoA 4'!$AA$3:$AA$30</definedName>
    <definedName name="Year3Expected" localSheetId="5">'5. BMT UoA 5'!$AA$3:$AA$30</definedName>
    <definedName name="Year3Expected" localSheetId="6">'6. BMT UoA 6'!$AA$3:$AA$30</definedName>
    <definedName name="Year3Expected" localSheetId="7">Exemplo!$AA$3:$AA$30</definedName>
    <definedName name="Year3Range" localSheetId="1">'1. BMT UoA 1'!$K$3:$K$30</definedName>
    <definedName name="Year3Range" localSheetId="2">'2. BMT UoA 2'!$K$3:$K$30</definedName>
    <definedName name="Year3Range" localSheetId="3">'3. BMT UoA 3'!$K$3:$K$30</definedName>
    <definedName name="Year3Range" localSheetId="4">'4. BMT UoA 4'!$K$3:$K$30</definedName>
    <definedName name="Year3Range" localSheetId="5">'5. BMT UoA 5'!$K$3:$K$30</definedName>
    <definedName name="Year3Range" localSheetId="6">'6. BMT UoA 6'!$K$3:$K$30</definedName>
    <definedName name="Year3Range" localSheetId="7">Exemplo!$K$3:$K$30</definedName>
    <definedName name="Year4Expected" localSheetId="1">'1. BMT UoA 1'!$AB$3:$AB$30</definedName>
    <definedName name="Year4Expected" localSheetId="2">'2. BMT UoA 2'!$AB$3:$AB$30</definedName>
    <definedName name="Year4Expected" localSheetId="3">'3. BMT UoA 3'!$AB$3:$AB$30</definedName>
    <definedName name="Year4Expected" localSheetId="4">'4. BMT UoA 4'!$AB$3:$AB$30</definedName>
    <definedName name="Year4Expected" localSheetId="5">'5. BMT UoA 5'!$AB$3:$AB$30</definedName>
    <definedName name="Year4Expected" localSheetId="6">'6. BMT UoA 6'!$AB$3:$AB$30</definedName>
    <definedName name="Year4Expected" localSheetId="7">Exemplo!$AB$3:$AB$30</definedName>
    <definedName name="Year4Range" localSheetId="1">'1. BMT UoA 1'!$L$3:$L$30</definedName>
    <definedName name="Year4Range" localSheetId="2">'2. BMT UoA 2'!$L$3:$L$30</definedName>
    <definedName name="Year4Range" localSheetId="3">'3. BMT UoA 3'!$L$3:$L$30</definedName>
    <definedName name="Year4Range" localSheetId="4">'4. BMT UoA 4'!$L$3:$L$30</definedName>
    <definedName name="Year4Range" localSheetId="5">'5. BMT UoA 5'!$L$3:$L$30</definedName>
    <definedName name="Year4Range" localSheetId="6">'6. BMT UoA 6'!$L$3:$L$30</definedName>
    <definedName name="Year4Range" localSheetId="7">Exemplo!$L$3:$L$30</definedName>
    <definedName name="Year5Expected" localSheetId="1">'1. BMT UoA 1'!$AC$3:$AC$30</definedName>
    <definedName name="Year5Expected" localSheetId="2">'2. BMT UoA 2'!$AC$3:$AC$30</definedName>
    <definedName name="Year5Expected" localSheetId="3">'3. BMT UoA 3'!$AC$3:$AC$30</definedName>
    <definedName name="Year5Expected" localSheetId="4">'4. BMT UoA 4'!$AC$3:$AC$30</definedName>
    <definedName name="Year5Expected" localSheetId="5">'5. BMT UoA 5'!$AC$3:$AC$30</definedName>
    <definedName name="Year5Expected" localSheetId="6">'6. BMT UoA 6'!$AC$3:$AC$30</definedName>
    <definedName name="Year5Expected" localSheetId="7">Exemplo!$AC$3:$AC$30</definedName>
    <definedName name="Year5Range" localSheetId="1">'1. BMT UoA 1'!$M$3:$M$30</definedName>
    <definedName name="Year5Range" localSheetId="2">'2. BMT UoA 2'!$M$3:$M$30</definedName>
    <definedName name="Year5Range" localSheetId="3">'3. BMT UoA 3'!$M$3:$M$30</definedName>
    <definedName name="Year5Range" localSheetId="4">'4. BMT UoA 4'!$M$3:$M$30</definedName>
    <definedName name="Year5Range" localSheetId="5">'5. BMT UoA 5'!$M$3:$M$30</definedName>
    <definedName name="Year5Range" localSheetId="6">'6. BMT UoA 6'!$M$3:$M$30</definedName>
    <definedName name="Year5Range" localSheetId="7">Exemplo!$M$3:$M$30</definedName>
    <definedName name="Year6Expected" localSheetId="1">'1. BMT UoA 1'!$AD$3:$AD$30</definedName>
    <definedName name="Year6Expected" localSheetId="2">'2. BMT UoA 2'!$AD$3:$AD$30</definedName>
    <definedName name="Year6Expected" localSheetId="3">'3. BMT UoA 3'!$AD$3:$AD$30</definedName>
    <definedName name="Year6Expected" localSheetId="4">'4. BMT UoA 4'!$AD$3:$AD$30</definedName>
    <definedName name="Year6Expected" localSheetId="5">'5. BMT UoA 5'!$AD$3:$AD$30</definedName>
    <definedName name="Year6Expected" localSheetId="6">'6. BMT UoA 6'!$AD$3:$AD$30</definedName>
    <definedName name="Year6Expected" localSheetId="7">Exemplo!$AD$3:$AD$30</definedName>
    <definedName name="Year6Range" localSheetId="1">'1. BMT UoA 1'!$N$3:$N$30</definedName>
    <definedName name="Year6Range" localSheetId="2">'2. BMT UoA 2'!$N$3:$N$30</definedName>
    <definedName name="Year6Range" localSheetId="3">'3. BMT UoA 3'!$N$3:$N$30</definedName>
    <definedName name="Year6Range" localSheetId="4">'4. BMT UoA 4'!$N$3:$N$30</definedName>
    <definedName name="Year6Range" localSheetId="5">'5. BMT UoA 5'!$N$3:$N$30</definedName>
    <definedName name="Year6Range" localSheetId="6">'6. BMT UoA 6'!$N$3:$N$30</definedName>
    <definedName name="Year6Range" localSheetId="7">Exemplo!$N$3:$N$30</definedName>
    <definedName name="Year7Expected" localSheetId="1">'1. BMT UoA 1'!$AE$3:$AE$30</definedName>
    <definedName name="Year7Expected" localSheetId="2">'2. BMT UoA 2'!$AE$3:$AE$30</definedName>
    <definedName name="Year7Expected" localSheetId="3">'3. BMT UoA 3'!$AE$3:$AE$30</definedName>
    <definedName name="Year7Expected" localSheetId="4">'4. BMT UoA 4'!$AE$3:$AE$30</definedName>
    <definedName name="Year7Expected" localSheetId="5">'5. BMT UoA 5'!$AE$3:$AE$30</definedName>
    <definedName name="Year7Expected" localSheetId="6">'6. BMT UoA 6'!$AE$3:$AE$30</definedName>
    <definedName name="Year7Expected" localSheetId="7">Exemplo!$AE$3:$AE$30</definedName>
    <definedName name="Year7Range" localSheetId="1">'1. BMT UoA 1'!$O$3:$O$30</definedName>
    <definedName name="Year7Range" localSheetId="2">'2. BMT UoA 2'!$O$3:$O$30</definedName>
    <definedName name="Year7Range" localSheetId="3">'3. BMT UoA 3'!$O$3:$O$30</definedName>
    <definedName name="Year7Range" localSheetId="4">'4. BMT UoA 4'!$O$3:$O$30</definedName>
    <definedName name="Year7Range" localSheetId="5">'5. BMT UoA 5'!$O$3:$O$30</definedName>
    <definedName name="Year7Range" localSheetId="6">'6. BMT UoA 6'!$O$3:$O$30</definedName>
    <definedName name="Year7Range" localSheetId="7">Exemplo!$O$3:$O$30</definedName>
    <definedName name="Year8Expected" localSheetId="1">'1. BMT UoA 1'!$AF$3:$AF$30</definedName>
    <definedName name="Year8Expected" localSheetId="2">'2. BMT UoA 2'!$AF$3:$AF$30</definedName>
    <definedName name="Year8Expected" localSheetId="3">'3. BMT UoA 3'!$AF$3:$AF$30</definedName>
    <definedName name="Year8Expected" localSheetId="4">'4. BMT UoA 4'!$AF$3:$AF$30</definedName>
    <definedName name="Year8Expected" localSheetId="5">'5. BMT UoA 5'!$AF$3:$AF$30</definedName>
    <definedName name="Year8Expected" localSheetId="6">'6. BMT UoA 6'!$AF$3:$AF$30</definedName>
    <definedName name="Year8Expected" localSheetId="7">Exemplo!$AF$3:$AF$30</definedName>
    <definedName name="Year8Range" localSheetId="1">'1. BMT UoA 1'!$P$3:$P$30</definedName>
    <definedName name="Year8Range" localSheetId="2">'2. BMT UoA 2'!$P$3:$P$30</definedName>
    <definedName name="Year8Range" localSheetId="3">'3. BMT UoA 3'!$P$3:$P$30</definedName>
    <definedName name="Year8Range" localSheetId="4">'4. BMT UoA 4'!$P$3:$P$30</definedName>
    <definedName name="Year8Range" localSheetId="5">'5. BMT UoA 5'!$P$3:$P$30</definedName>
    <definedName name="Year8Range" localSheetId="6">'6. BMT UoA 6'!$P$3:$P$30</definedName>
    <definedName name="Year8Range" localSheetId="7">Exemplo!$P$3:$P$30</definedName>
    <definedName name="Year9Expected" localSheetId="1">'1. BMT UoA 1'!$AG$3:$AG$30</definedName>
    <definedName name="Year9Expected" localSheetId="2">'2. BMT UoA 2'!$AG$3:$AG$30</definedName>
    <definedName name="Year9Expected" localSheetId="3">'3. BMT UoA 3'!$AG$3:$AG$30</definedName>
    <definedName name="Year9Expected" localSheetId="4">'4. BMT UoA 4'!$AG$3:$AG$30</definedName>
    <definedName name="Year9Expected" localSheetId="5">'5. BMT UoA 5'!$AG$3:$AG$30</definedName>
    <definedName name="Year9Expected" localSheetId="6">'6. BMT UoA 6'!$AG$3:$AG$30</definedName>
    <definedName name="Year9Expected" localSheetId="7">Exemplo!$AG$3:$AG$30</definedName>
    <definedName name="Year9Range" localSheetId="1">'1. BMT UoA 1'!$Q$3:$Q$30</definedName>
    <definedName name="Year9Range" localSheetId="2">'2. BMT UoA 2'!$Q$3:$Q$30</definedName>
    <definedName name="Year9Range" localSheetId="3">'3. BMT UoA 3'!$Q$3:$Q$30</definedName>
    <definedName name="Year9Range" localSheetId="4">'4. BMT UoA 4'!$Q$3:$Q$30</definedName>
    <definedName name="Year9Range" localSheetId="5">'5. BMT UoA 5'!$Q$3:$Q$30</definedName>
    <definedName name="Year9Range" localSheetId="6">'6. BMT UoA 6'!$Q$3:$Q$30</definedName>
    <definedName name="Year9Range" localSheetId="7">Exemplo!$Q$3:$Q$30</definedName>
    <definedName name="YNSelect" hidden="1">[1]LK!$A$2:$B$4</definedName>
  </definedNames>
  <calcPr calcId="191028" concurrentManualCount="2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65" i="54" l="1"/>
  <c r="H65" i="54"/>
  <c r="F65" i="54"/>
  <c r="D65" i="54"/>
  <c r="B64" i="54"/>
  <c r="B63" i="54"/>
  <c r="B62" i="54"/>
  <c r="I155" i="53" l="1"/>
  <c r="H155" i="53"/>
  <c r="I150" i="53"/>
  <c r="H150" i="53"/>
  <c r="I145" i="53"/>
  <c r="H145" i="53"/>
  <c r="K140" i="53"/>
  <c r="H140" i="53"/>
  <c r="I135" i="53"/>
  <c r="H135" i="53"/>
  <c r="I130" i="53"/>
  <c r="H130" i="53"/>
  <c r="B64" i="53"/>
  <c r="B63" i="53"/>
  <c r="B62" i="53"/>
  <c r="R38" i="53"/>
  <c r="Q38" i="53"/>
  <c r="P38" i="53"/>
  <c r="O38" i="53"/>
  <c r="N38" i="53"/>
  <c r="M38" i="53"/>
  <c r="L38" i="53"/>
  <c r="K38" i="53"/>
  <c r="J38" i="53"/>
  <c r="I38" i="53"/>
  <c r="AH33" i="53"/>
  <c r="AG33" i="53"/>
  <c r="AF33" i="53"/>
  <c r="AE33" i="53"/>
  <c r="AD33" i="53"/>
  <c r="AC33" i="53"/>
  <c r="AB33" i="53"/>
  <c r="AA33" i="53"/>
  <c r="Z33" i="53"/>
  <c r="Y33" i="53"/>
  <c r="R33" i="53"/>
  <c r="Q33" i="53"/>
  <c r="P33" i="53"/>
  <c r="O33" i="53"/>
  <c r="N33" i="53"/>
  <c r="M33" i="53"/>
  <c r="L33" i="53"/>
  <c r="K33" i="53"/>
  <c r="J33" i="53"/>
  <c r="I33" i="53"/>
  <c r="H33" i="53"/>
  <c r="AH32" i="53"/>
  <c r="AG32" i="53"/>
  <c r="AF32" i="53"/>
  <c r="AE32" i="53"/>
  <c r="AD32" i="53"/>
  <c r="AC32" i="53"/>
  <c r="AB32" i="53"/>
  <c r="AA32" i="53"/>
  <c r="Z32" i="53"/>
  <c r="Y32" i="53"/>
  <c r="R32" i="53"/>
  <c r="Q32" i="53"/>
  <c r="P32" i="53"/>
  <c r="O32" i="53"/>
  <c r="N32" i="53"/>
  <c r="M32" i="53"/>
  <c r="L32" i="53"/>
  <c r="K32" i="53"/>
  <c r="J32" i="53"/>
  <c r="I32" i="53"/>
  <c r="H32" i="53"/>
  <c r="CG31" i="53"/>
  <c r="AH31" i="53"/>
  <c r="AG31" i="53"/>
  <c r="AF31" i="53"/>
  <c r="AE31" i="53"/>
  <c r="AD31" i="53"/>
  <c r="AC31" i="53"/>
  <c r="AB31" i="53"/>
  <c r="AA31" i="53"/>
  <c r="Z31" i="53"/>
  <c r="Y31" i="53"/>
  <c r="R31" i="53"/>
  <c r="Q31" i="53"/>
  <c r="P31" i="53"/>
  <c r="O31" i="53"/>
  <c r="N31" i="53"/>
  <c r="M31" i="53"/>
  <c r="L31" i="53"/>
  <c r="K31" i="53"/>
  <c r="J31" i="53"/>
  <c r="I31" i="53"/>
  <c r="H31" i="53"/>
  <c r="CR30" i="53"/>
  <c r="CP30" i="53"/>
  <c r="DA30" i="53" s="1"/>
  <c r="CO30" i="53"/>
  <c r="CZ30" i="53" s="1"/>
  <c r="CN30" i="53"/>
  <c r="CY30" i="53" s="1"/>
  <c r="CM30" i="53"/>
  <c r="CX30" i="53" s="1"/>
  <c r="CL30" i="53"/>
  <c r="CW30" i="53" s="1"/>
  <c r="CK30" i="53"/>
  <c r="CV30" i="53" s="1"/>
  <c r="CJ30" i="53"/>
  <c r="CI30" i="53"/>
  <c r="CT30" i="53" s="1"/>
  <c r="CH30" i="53"/>
  <c r="CS30" i="53" s="1"/>
  <c r="CG30" i="53"/>
  <c r="CE30" i="53"/>
  <c r="CD30" i="53"/>
  <c r="CC30" i="53"/>
  <c r="CB30" i="53"/>
  <c r="CA30" i="53"/>
  <c r="BZ30" i="53"/>
  <c r="BY30" i="53"/>
  <c r="BX30" i="53"/>
  <c r="BW30" i="53"/>
  <c r="BV30" i="53"/>
  <c r="BT30" i="53"/>
  <c r="BS30" i="53"/>
  <c r="BR30" i="53"/>
  <c r="BQ30" i="53"/>
  <c r="BP30" i="53"/>
  <c r="BO30" i="53"/>
  <c r="BN30" i="53"/>
  <c r="CU30" i="53" s="1"/>
  <c r="BM30" i="53"/>
  <c r="BL30" i="53"/>
  <c r="BK30" i="53"/>
  <c r="BJ30" i="53"/>
  <c r="BC30" i="53"/>
  <c r="K157" i="53" s="1"/>
  <c r="BA30" i="53"/>
  <c r="AZ30" i="53"/>
  <c r="H157" i="53" s="1"/>
  <c r="AX30" i="53"/>
  <c r="AY30" i="53" s="1"/>
  <c r="AT30" i="53"/>
  <c r="AS30" i="53"/>
  <c r="AR30" i="53"/>
  <c r="AQ30" i="53"/>
  <c r="AP30" i="53"/>
  <c r="AO30" i="53"/>
  <c r="AN30" i="53"/>
  <c r="AM30" i="53"/>
  <c r="AL30" i="53"/>
  <c r="AK30" i="53"/>
  <c r="BB30" i="53" s="1"/>
  <c r="J157" i="53" s="1"/>
  <c r="CR29" i="53"/>
  <c r="CP29" i="53"/>
  <c r="CO29" i="53"/>
  <c r="CN29" i="53"/>
  <c r="CY29" i="53" s="1"/>
  <c r="CM29" i="53"/>
  <c r="CX29" i="53" s="1"/>
  <c r="CL29" i="53"/>
  <c r="CW29" i="53" s="1"/>
  <c r="CK29" i="53"/>
  <c r="CV29" i="53" s="1"/>
  <c r="CJ29" i="53"/>
  <c r="CU29" i="53" s="1"/>
  <c r="CI29" i="53"/>
  <c r="CT29" i="53" s="1"/>
  <c r="CH29" i="53"/>
  <c r="CS29" i="53" s="1"/>
  <c r="CG29" i="53"/>
  <c r="CE29" i="53"/>
  <c r="DA29" i="53" s="1"/>
  <c r="CD29" i="53"/>
  <c r="CZ29" i="53" s="1"/>
  <c r="CC29" i="53"/>
  <c r="CB29" i="53"/>
  <c r="CA29" i="53"/>
  <c r="BZ29" i="53"/>
  <c r="BY29" i="53"/>
  <c r="BX29" i="53"/>
  <c r="BW29" i="53"/>
  <c r="BV29" i="53"/>
  <c r="BT29" i="53"/>
  <c r="BS29" i="53"/>
  <c r="BR29" i="53"/>
  <c r="BQ29" i="53"/>
  <c r="BP29" i="53"/>
  <c r="BO29" i="53"/>
  <c r="BN29" i="53"/>
  <c r="BM29" i="53"/>
  <c r="BL29" i="53"/>
  <c r="BK29" i="53"/>
  <c r="BJ29" i="53"/>
  <c r="BC29" i="53"/>
  <c r="K156" i="53" s="1"/>
  <c r="AZ29" i="53"/>
  <c r="BA29" i="53" s="1"/>
  <c r="AX29" i="53"/>
  <c r="AY29" i="53" s="1"/>
  <c r="AT29" i="53"/>
  <c r="AS29" i="53"/>
  <c r="AR29" i="53"/>
  <c r="AQ29" i="53"/>
  <c r="AP29" i="53"/>
  <c r="AO29" i="53"/>
  <c r="BB29" i="53" s="1"/>
  <c r="J156" i="53" s="1"/>
  <c r="AN29" i="53"/>
  <c r="AM29" i="53"/>
  <c r="AL29" i="53"/>
  <c r="AK29" i="53"/>
  <c r="CP28" i="53"/>
  <c r="CO28" i="53"/>
  <c r="CN28" i="53"/>
  <c r="CY28" i="53" s="1"/>
  <c r="CM28" i="53"/>
  <c r="CL28" i="53"/>
  <c r="CK28" i="53"/>
  <c r="CV28" i="53" s="1"/>
  <c r="CJ28" i="53"/>
  <c r="CU28" i="53" s="1"/>
  <c r="CI28" i="53"/>
  <c r="CT28" i="53" s="1"/>
  <c r="CH28" i="53"/>
  <c r="CS28" i="53" s="1"/>
  <c r="CG28" i="53"/>
  <c r="CE28" i="53"/>
  <c r="DA28" i="53" s="1"/>
  <c r="CD28" i="53"/>
  <c r="CZ28" i="53" s="1"/>
  <c r="CC28" i="53"/>
  <c r="CB28" i="53"/>
  <c r="CX28" i="53" s="1"/>
  <c r="CA28" i="53"/>
  <c r="CW28" i="53" s="1"/>
  <c r="BZ28" i="53"/>
  <c r="BY28" i="53"/>
  <c r="BX28" i="53"/>
  <c r="BW28" i="53"/>
  <c r="BV28" i="53"/>
  <c r="BT28" i="53"/>
  <c r="BS28" i="53"/>
  <c r="BR28" i="53"/>
  <c r="BQ28" i="53"/>
  <c r="BP28" i="53"/>
  <c r="BO28" i="53"/>
  <c r="BN28" i="53"/>
  <c r="BM28" i="53"/>
  <c r="BL28" i="53"/>
  <c r="J34" i="53" s="1"/>
  <c r="BK28" i="53"/>
  <c r="CR28" i="53" s="1"/>
  <c r="BJ28" i="53"/>
  <c r="BC28" i="53"/>
  <c r="K155" i="53" s="1"/>
  <c r="AZ28" i="53"/>
  <c r="BA28" i="53" s="1"/>
  <c r="AY28" i="53"/>
  <c r="AX28" i="53"/>
  <c r="AT28" i="53"/>
  <c r="AS28" i="53"/>
  <c r="AR28" i="53"/>
  <c r="AQ28" i="53"/>
  <c r="AP28" i="53"/>
  <c r="AO28" i="53"/>
  <c r="BB28" i="53" s="1"/>
  <c r="J155" i="53" s="1"/>
  <c r="AN28" i="53"/>
  <c r="AM28" i="53"/>
  <c r="AL28" i="53"/>
  <c r="AK28" i="53"/>
  <c r="CY27" i="53"/>
  <c r="CP27" i="53"/>
  <c r="CO27" i="53"/>
  <c r="CN27" i="53"/>
  <c r="CM27" i="53"/>
  <c r="CL27" i="53"/>
  <c r="CK27" i="53"/>
  <c r="CV27" i="53" s="1"/>
  <c r="CJ27" i="53"/>
  <c r="CI27" i="53"/>
  <c r="CH27" i="53"/>
  <c r="CS27" i="53" s="1"/>
  <c r="CG27" i="53"/>
  <c r="CE27" i="53"/>
  <c r="DA27" i="53" s="1"/>
  <c r="CD27" i="53"/>
  <c r="AG34" i="53" s="1"/>
  <c r="CC27" i="53"/>
  <c r="AF34" i="53" s="1"/>
  <c r="CB27" i="53"/>
  <c r="CB34" i="53" s="1"/>
  <c r="P112" i="53" s="1"/>
  <c r="CA27" i="53"/>
  <c r="AD34" i="53" s="1"/>
  <c r="BZ27" i="53"/>
  <c r="BY27" i="53"/>
  <c r="CU27" i="53" s="1"/>
  <c r="BX27" i="53"/>
  <c r="CT27" i="53" s="1"/>
  <c r="BW27" i="53"/>
  <c r="BV27" i="53"/>
  <c r="BT27" i="53"/>
  <c r="BS27" i="53"/>
  <c r="BR27" i="53"/>
  <c r="BQ27" i="53"/>
  <c r="BP27" i="53"/>
  <c r="BO27" i="53"/>
  <c r="BN27" i="53"/>
  <c r="BM27" i="53"/>
  <c r="BL27" i="53"/>
  <c r="BK27" i="53"/>
  <c r="CR27" i="53" s="1"/>
  <c r="BJ27" i="53"/>
  <c r="BC27" i="53"/>
  <c r="K154" i="53" s="1"/>
  <c r="BB27" i="53"/>
  <c r="J154" i="53" s="1"/>
  <c r="AZ27" i="53"/>
  <c r="H154" i="53" s="1"/>
  <c r="AX27" i="53"/>
  <c r="AY27" i="53" s="1"/>
  <c r="AT27" i="53"/>
  <c r="AS27" i="53"/>
  <c r="AR27" i="53"/>
  <c r="AQ27" i="53"/>
  <c r="AP27" i="53"/>
  <c r="AO27" i="53"/>
  <c r="AN27" i="53"/>
  <c r="AM27" i="53"/>
  <c r="AL27" i="53"/>
  <c r="AK27" i="53"/>
  <c r="CR26" i="53"/>
  <c r="CP26" i="53"/>
  <c r="DA26" i="53" s="1"/>
  <c r="CO26" i="53"/>
  <c r="CN26" i="53"/>
  <c r="CM26" i="53"/>
  <c r="CL26" i="53"/>
  <c r="CK26" i="53"/>
  <c r="CJ26" i="53"/>
  <c r="CI26" i="53"/>
  <c r="CH26" i="53"/>
  <c r="CS26" i="53" s="1"/>
  <c r="CG26" i="53"/>
  <c r="CE26" i="53"/>
  <c r="CD26" i="53"/>
  <c r="CZ26" i="53" s="1"/>
  <c r="CC26" i="53"/>
  <c r="CY26" i="53" s="1"/>
  <c r="CB26" i="53"/>
  <c r="CX26" i="53" s="1"/>
  <c r="CA26" i="53"/>
  <c r="CW26" i="53" s="1"/>
  <c r="BZ26" i="53"/>
  <c r="CV26" i="53" s="1"/>
  <c r="BY26" i="53"/>
  <c r="CU26" i="53" s="1"/>
  <c r="BX26" i="53"/>
  <c r="CT26" i="53" s="1"/>
  <c r="BW26" i="53"/>
  <c r="BV26" i="53"/>
  <c r="BT26" i="53"/>
  <c r="BS26" i="53"/>
  <c r="BR26" i="53"/>
  <c r="BQ26" i="53"/>
  <c r="BP26" i="53"/>
  <c r="BO26" i="53"/>
  <c r="BN26" i="53"/>
  <c r="BM26" i="53"/>
  <c r="BL26" i="53"/>
  <c r="BK26" i="53"/>
  <c r="BJ26" i="53"/>
  <c r="BC26" i="53"/>
  <c r="K153" i="53" s="1"/>
  <c r="AZ26" i="53"/>
  <c r="H153" i="53" s="1"/>
  <c r="AX26" i="53"/>
  <c r="I153" i="53" s="1"/>
  <c r="AT26" i="53"/>
  <c r="AS26" i="53"/>
  <c r="AR26" i="53"/>
  <c r="AQ26" i="53"/>
  <c r="AP26" i="53"/>
  <c r="BB26" i="53" s="1"/>
  <c r="J153" i="53" s="1"/>
  <c r="AO26" i="53"/>
  <c r="AN26" i="53"/>
  <c r="AM26" i="53"/>
  <c r="AL26" i="53"/>
  <c r="AK26" i="53"/>
  <c r="CS25" i="53"/>
  <c r="CR25" i="53"/>
  <c r="CP25" i="53"/>
  <c r="DA25" i="53" s="1"/>
  <c r="CO25" i="53"/>
  <c r="CN25" i="53"/>
  <c r="CY25" i="53" s="1"/>
  <c r="CM25" i="53"/>
  <c r="CX25" i="53" s="1"/>
  <c r="CL25" i="53"/>
  <c r="CK25" i="53"/>
  <c r="CJ25" i="53"/>
  <c r="CI25" i="53"/>
  <c r="CH25" i="53"/>
  <c r="CG25" i="53"/>
  <c r="CE25" i="53"/>
  <c r="CD25" i="53"/>
  <c r="CZ25" i="53" s="1"/>
  <c r="CC25" i="53"/>
  <c r="CB25" i="53"/>
  <c r="CA25" i="53"/>
  <c r="CA37" i="53" s="1"/>
  <c r="V111" i="53" s="1"/>
  <c r="BZ25" i="53"/>
  <c r="CV25" i="53" s="1"/>
  <c r="BY25" i="53"/>
  <c r="CU25" i="53" s="1"/>
  <c r="BX25" i="53"/>
  <c r="CT25" i="53" s="1"/>
  <c r="BW25" i="53"/>
  <c r="BW37" i="53" s="1"/>
  <c r="V107" i="53" s="1"/>
  <c r="H98" i="53" s="1"/>
  <c r="BV25" i="53"/>
  <c r="BV37" i="53" s="1"/>
  <c r="V106" i="53" s="1"/>
  <c r="G98" i="53" s="1"/>
  <c r="BT25" i="53"/>
  <c r="BT37" i="53" s="1"/>
  <c r="W115" i="53" s="1"/>
  <c r="BS25" i="53"/>
  <c r="BR25" i="53"/>
  <c r="BQ25" i="53"/>
  <c r="BP25" i="53"/>
  <c r="BO25" i="53"/>
  <c r="BN25" i="53"/>
  <c r="BM25" i="53"/>
  <c r="BL25" i="53"/>
  <c r="BK25" i="53"/>
  <c r="BJ25" i="53"/>
  <c r="BC25" i="53"/>
  <c r="K152" i="53" s="1"/>
  <c r="AZ25" i="53"/>
  <c r="H152" i="53" s="1"/>
  <c r="AX25" i="53"/>
  <c r="I152" i="53" s="1"/>
  <c r="AT25" i="53"/>
  <c r="AS25" i="53"/>
  <c r="AR25" i="53"/>
  <c r="AQ25" i="53"/>
  <c r="AP25" i="53"/>
  <c r="AO25" i="53"/>
  <c r="BB25" i="53" s="1"/>
  <c r="J152" i="53" s="1"/>
  <c r="AN25" i="53"/>
  <c r="AM25" i="53"/>
  <c r="AL25" i="53"/>
  <c r="AK25" i="53"/>
  <c r="CR24" i="53"/>
  <c r="CP24" i="53"/>
  <c r="DA24" i="53" s="1"/>
  <c r="CO24" i="53"/>
  <c r="CZ24" i="53" s="1"/>
  <c r="CN24" i="53"/>
  <c r="CY24" i="53" s="1"/>
  <c r="CM24" i="53"/>
  <c r="CX24" i="53" s="1"/>
  <c r="CL24" i="53"/>
  <c r="CK24" i="53"/>
  <c r="CV24" i="53" s="1"/>
  <c r="CJ24" i="53"/>
  <c r="CU24" i="53" s="1"/>
  <c r="CI24" i="53"/>
  <c r="CH24" i="53"/>
  <c r="CG24" i="53"/>
  <c r="CE24" i="53"/>
  <c r="CE37" i="53" s="1"/>
  <c r="V115" i="53" s="1"/>
  <c r="CD24" i="53"/>
  <c r="CD37" i="53" s="1"/>
  <c r="V114" i="53" s="1"/>
  <c r="CC24" i="53"/>
  <c r="CC37" i="53" s="1"/>
  <c r="V113" i="53" s="1"/>
  <c r="CB24" i="53"/>
  <c r="CB37" i="53" s="1"/>
  <c r="V112" i="53" s="1"/>
  <c r="CA24" i="53"/>
  <c r="CW24" i="53" s="1"/>
  <c r="BZ24" i="53"/>
  <c r="AC34" i="53" s="1"/>
  <c r="BY24" i="53"/>
  <c r="BY34" i="53" s="1"/>
  <c r="P109" i="53" s="1"/>
  <c r="J100" i="53" s="1"/>
  <c r="BX24" i="53"/>
  <c r="BX34" i="53" s="1"/>
  <c r="P108" i="53" s="1"/>
  <c r="I100" i="53" s="1"/>
  <c r="BW24" i="53"/>
  <c r="BW34" i="53" s="1"/>
  <c r="P107" i="53" s="1"/>
  <c r="H100" i="53" s="1"/>
  <c r="BV24" i="53"/>
  <c r="BV34" i="53" s="1"/>
  <c r="P106" i="53" s="1"/>
  <c r="G100" i="53" s="1"/>
  <c r="BT24" i="53"/>
  <c r="BT34" i="53" s="1"/>
  <c r="Q115" i="53" s="1"/>
  <c r="BS24" i="53"/>
  <c r="BS37" i="53" s="1"/>
  <c r="W114" i="53" s="1"/>
  <c r="BR24" i="53"/>
  <c r="BR37" i="53" s="1"/>
  <c r="W113" i="53" s="1"/>
  <c r="BQ24" i="53"/>
  <c r="BQ37" i="53" s="1"/>
  <c r="W112" i="53" s="1"/>
  <c r="BP24" i="53"/>
  <c r="BP37" i="53" s="1"/>
  <c r="W111" i="53" s="1"/>
  <c r="BO24" i="53"/>
  <c r="BO37" i="53" s="1"/>
  <c r="W110" i="53" s="1"/>
  <c r="K97" i="53" s="1"/>
  <c r="BN24" i="53"/>
  <c r="BN37" i="53" s="1"/>
  <c r="W109" i="53" s="1"/>
  <c r="J97" i="53" s="1"/>
  <c r="BM24" i="53"/>
  <c r="BM37" i="53" s="1"/>
  <c r="W108" i="53" s="1"/>
  <c r="I97" i="53" s="1"/>
  <c r="BL24" i="53"/>
  <c r="BL37" i="53" s="1"/>
  <c r="W107" i="53" s="1"/>
  <c r="H97" i="53" s="1"/>
  <c r="BK24" i="53"/>
  <c r="BK37" i="53" s="1"/>
  <c r="W106" i="53" s="1"/>
  <c r="G97" i="53" s="1"/>
  <c r="BJ24" i="53"/>
  <c r="BJ37" i="53" s="1"/>
  <c r="W105" i="53" s="1"/>
  <c r="F97" i="53" s="1"/>
  <c r="BC24" i="53"/>
  <c r="K151" i="53" s="1"/>
  <c r="AZ24" i="53"/>
  <c r="BA24" i="53" s="1"/>
  <c r="AX24" i="53"/>
  <c r="AY24" i="53" s="1"/>
  <c r="AT24" i="53"/>
  <c r="AS24" i="53"/>
  <c r="AR24" i="53"/>
  <c r="AQ24" i="53"/>
  <c r="AP24" i="53"/>
  <c r="AO24" i="53"/>
  <c r="BB24" i="53" s="1"/>
  <c r="J151" i="53" s="1"/>
  <c r="AN24" i="53"/>
  <c r="AM24" i="53"/>
  <c r="AL24" i="53"/>
  <c r="AK24" i="53"/>
  <c r="CP23" i="53"/>
  <c r="DA23" i="53" s="1"/>
  <c r="CO23" i="53"/>
  <c r="CZ23" i="53" s="1"/>
  <c r="CN23" i="53"/>
  <c r="CY23" i="53" s="1"/>
  <c r="CM23" i="53"/>
  <c r="CX23" i="53" s="1"/>
  <c r="CL23" i="53"/>
  <c r="CW23" i="53" s="1"/>
  <c r="CK23" i="53"/>
  <c r="CV23" i="53" s="1"/>
  <c r="CJ23" i="53"/>
  <c r="CU23" i="53" s="1"/>
  <c r="CI23" i="53"/>
  <c r="CH23" i="53"/>
  <c r="CS23" i="53" s="1"/>
  <c r="CG23" i="53"/>
  <c r="CE23" i="53"/>
  <c r="CD23" i="53"/>
  <c r="CC23" i="53"/>
  <c r="CB23" i="53"/>
  <c r="CA23" i="53"/>
  <c r="BZ23" i="53"/>
  <c r="BY23" i="53"/>
  <c r="BX23" i="53"/>
  <c r="CT23" i="53" s="1"/>
  <c r="BW23" i="53"/>
  <c r="BV23" i="53"/>
  <c r="BT23" i="53"/>
  <c r="BS23" i="53"/>
  <c r="BR23" i="53"/>
  <c r="BQ23" i="53"/>
  <c r="BP23" i="53"/>
  <c r="BO23" i="53"/>
  <c r="BN23" i="53"/>
  <c r="BM23" i="53"/>
  <c r="BL23" i="53"/>
  <c r="BK23" i="53"/>
  <c r="CR23" i="53" s="1"/>
  <c r="BJ23" i="53"/>
  <c r="BC23" i="53"/>
  <c r="K150" i="53" s="1"/>
  <c r="AZ23" i="53"/>
  <c r="BA23" i="53" s="1"/>
  <c r="AY23" i="53"/>
  <c r="AX23" i="53"/>
  <c r="AT23" i="53"/>
  <c r="AS23" i="53"/>
  <c r="AR23" i="53"/>
  <c r="AQ23" i="53"/>
  <c r="AP23" i="53"/>
  <c r="AO23" i="53"/>
  <c r="BB23" i="53" s="1"/>
  <c r="J150" i="53" s="1"/>
  <c r="AN23" i="53"/>
  <c r="AM23" i="53"/>
  <c r="AL23" i="53"/>
  <c r="AK23" i="53"/>
  <c r="CP22" i="53"/>
  <c r="DA22" i="53" s="1"/>
  <c r="CO22" i="53"/>
  <c r="CN22" i="53"/>
  <c r="CM22" i="53"/>
  <c r="CX22" i="53" s="1"/>
  <c r="CL22" i="53"/>
  <c r="CW22" i="53" s="1"/>
  <c r="CK22" i="53"/>
  <c r="CV22" i="53" s="1"/>
  <c r="CJ22" i="53"/>
  <c r="CU22" i="53" s="1"/>
  <c r="CI22" i="53"/>
  <c r="CT22" i="53" s="1"/>
  <c r="CH22" i="53"/>
  <c r="CS22" i="53" s="1"/>
  <c r="CG22" i="53"/>
  <c r="CE22" i="53"/>
  <c r="CD22" i="53"/>
  <c r="CZ22" i="53" s="1"/>
  <c r="CC22" i="53"/>
  <c r="CY22" i="53" s="1"/>
  <c r="CB22" i="53"/>
  <c r="CA22" i="53"/>
  <c r="BZ22" i="53"/>
  <c r="BY22" i="53"/>
  <c r="BX22" i="53"/>
  <c r="BW22" i="53"/>
  <c r="BV22" i="53"/>
  <c r="BT22" i="53"/>
  <c r="BS22" i="53"/>
  <c r="BR22" i="53"/>
  <c r="BQ22" i="53"/>
  <c r="BP22" i="53"/>
  <c r="BO22" i="53"/>
  <c r="BN22" i="53"/>
  <c r="BM22" i="53"/>
  <c r="BL22" i="53"/>
  <c r="BK22" i="53"/>
  <c r="BK31" i="53" s="1"/>
  <c r="BJ22" i="53"/>
  <c r="BC22" i="53"/>
  <c r="K149" i="53" s="1"/>
  <c r="BA22" i="53"/>
  <c r="AZ22" i="53"/>
  <c r="H149" i="53" s="1"/>
  <c r="AY22" i="53"/>
  <c r="AX22" i="53"/>
  <c r="I149" i="53" s="1"/>
  <c r="AT22" i="53"/>
  <c r="AS22" i="53"/>
  <c r="AR22" i="53"/>
  <c r="AQ22" i="53"/>
  <c r="AP22" i="53"/>
  <c r="AO22" i="53"/>
  <c r="AN22" i="53"/>
  <c r="BB22" i="53" s="1"/>
  <c r="J149" i="53" s="1"/>
  <c r="AM22" i="53"/>
  <c r="AL22" i="53"/>
  <c r="AK22" i="53"/>
  <c r="DA21" i="53"/>
  <c r="CP21" i="53"/>
  <c r="CO21" i="53"/>
  <c r="CN21" i="53"/>
  <c r="CM21" i="53"/>
  <c r="CX21" i="53" s="1"/>
  <c r="CL21" i="53"/>
  <c r="CK21" i="53"/>
  <c r="CJ21" i="53"/>
  <c r="CU21" i="53" s="1"/>
  <c r="CI21" i="53"/>
  <c r="CT21" i="53" s="1"/>
  <c r="CH21" i="53"/>
  <c r="CS21" i="53" s="1"/>
  <c r="CG21" i="53"/>
  <c r="CE21" i="53"/>
  <c r="CD21" i="53"/>
  <c r="CZ21" i="53" s="1"/>
  <c r="CC21" i="53"/>
  <c r="CY21" i="53" s="1"/>
  <c r="CB21" i="53"/>
  <c r="CA21" i="53"/>
  <c r="CW21" i="53" s="1"/>
  <c r="BZ21" i="53"/>
  <c r="CV21" i="53" s="1"/>
  <c r="BY21" i="53"/>
  <c r="BX21" i="53"/>
  <c r="BW21" i="53"/>
  <c r="BV21" i="53"/>
  <c r="BT21" i="53"/>
  <c r="BS21" i="53"/>
  <c r="BR21" i="53"/>
  <c r="BQ21" i="53"/>
  <c r="BP21" i="53"/>
  <c r="BO21" i="53"/>
  <c r="BN21" i="53"/>
  <c r="BM21" i="53"/>
  <c r="BL21" i="53"/>
  <c r="BK21" i="53"/>
  <c r="CR21" i="53" s="1"/>
  <c r="BJ21" i="53"/>
  <c r="BC21" i="53"/>
  <c r="K148" i="53" s="1"/>
  <c r="BB21" i="53"/>
  <c r="J148" i="53" s="1"/>
  <c r="AZ21" i="53"/>
  <c r="BA21" i="53" s="1"/>
  <c r="AY21" i="53"/>
  <c r="AX21" i="53"/>
  <c r="I148" i="53" s="1"/>
  <c r="AT21" i="53"/>
  <c r="AS21" i="53"/>
  <c r="AR21" i="53"/>
  <c r="AQ21" i="53"/>
  <c r="AP21" i="53"/>
  <c r="AO21" i="53"/>
  <c r="AN21" i="53"/>
  <c r="AM21" i="53"/>
  <c r="AL21" i="53"/>
  <c r="AK21" i="53"/>
  <c r="CW20" i="53"/>
  <c r="CP20" i="53"/>
  <c r="CO20" i="53"/>
  <c r="CN20" i="53"/>
  <c r="CM20" i="53"/>
  <c r="CL20" i="53"/>
  <c r="CK20" i="53"/>
  <c r="CJ20" i="53"/>
  <c r="CU20" i="53" s="1"/>
  <c r="CI20" i="53"/>
  <c r="CH20" i="53"/>
  <c r="CG20" i="53"/>
  <c r="CE20" i="53"/>
  <c r="DA20" i="53" s="1"/>
  <c r="CD20" i="53"/>
  <c r="CZ20" i="53" s="1"/>
  <c r="CC20" i="53"/>
  <c r="CY20" i="53" s="1"/>
  <c r="CB20" i="53"/>
  <c r="CX20" i="53" s="1"/>
  <c r="CA20" i="53"/>
  <c r="BZ20" i="53"/>
  <c r="CV20" i="53" s="1"/>
  <c r="BY20" i="53"/>
  <c r="BX20" i="53"/>
  <c r="CT20" i="53" s="1"/>
  <c r="BW20" i="53"/>
  <c r="CS20" i="53" s="1"/>
  <c r="BV20" i="53"/>
  <c r="BT20" i="53"/>
  <c r="BS20" i="53"/>
  <c r="BR20" i="53"/>
  <c r="BQ20" i="53"/>
  <c r="BP20" i="53"/>
  <c r="BO20" i="53"/>
  <c r="BN20" i="53"/>
  <c r="BM20" i="53"/>
  <c r="BL20" i="53"/>
  <c r="BK20" i="53"/>
  <c r="CR20" i="53" s="1"/>
  <c r="BJ20" i="53"/>
  <c r="BC20" i="53"/>
  <c r="K147" i="53" s="1"/>
  <c r="BB20" i="53"/>
  <c r="J147" i="53" s="1"/>
  <c r="AZ20" i="53"/>
  <c r="BA20" i="53" s="1"/>
  <c r="AY20" i="53"/>
  <c r="AX20" i="53"/>
  <c r="I147" i="53" s="1"/>
  <c r="AT20" i="53"/>
  <c r="AS20" i="53"/>
  <c r="AR20" i="53"/>
  <c r="AQ20" i="53"/>
  <c r="AP20" i="53"/>
  <c r="AO20" i="53"/>
  <c r="AN20" i="53"/>
  <c r="AM20" i="53"/>
  <c r="AL20" i="53"/>
  <c r="AK20" i="53"/>
  <c r="CS19" i="53"/>
  <c r="CP19" i="53"/>
  <c r="DA19" i="53" s="1"/>
  <c r="CO19" i="53"/>
  <c r="CZ19" i="53" s="1"/>
  <c r="CN19" i="53"/>
  <c r="CM19" i="53"/>
  <c r="CL19" i="53"/>
  <c r="CK19" i="53"/>
  <c r="CJ19" i="53"/>
  <c r="CI19" i="53"/>
  <c r="CH19" i="53"/>
  <c r="CG19" i="53"/>
  <c r="CE19" i="53"/>
  <c r="CD19" i="53"/>
  <c r="CC19" i="53"/>
  <c r="CY19" i="53" s="1"/>
  <c r="CB19" i="53"/>
  <c r="CX19" i="53" s="1"/>
  <c r="CA19" i="53"/>
  <c r="CW19" i="53" s="1"/>
  <c r="BZ19" i="53"/>
  <c r="CV19" i="53" s="1"/>
  <c r="BY19" i="53"/>
  <c r="CU19" i="53" s="1"/>
  <c r="BX19" i="53"/>
  <c r="CT19" i="53" s="1"/>
  <c r="BW19" i="53"/>
  <c r="BV19" i="53"/>
  <c r="BT19" i="53"/>
  <c r="BS19" i="53"/>
  <c r="BR19" i="53"/>
  <c r="BQ19" i="53"/>
  <c r="BP19" i="53"/>
  <c r="BO19" i="53"/>
  <c r="BN19" i="53"/>
  <c r="BM19" i="53"/>
  <c r="BL19" i="53"/>
  <c r="BK19" i="53"/>
  <c r="CR19" i="53" s="1"/>
  <c r="BJ19" i="53"/>
  <c r="BC19" i="53"/>
  <c r="K146" i="53" s="1"/>
  <c r="AZ19" i="53"/>
  <c r="BA19" i="53" s="1"/>
  <c r="AX19" i="53"/>
  <c r="I146" i="53" s="1"/>
  <c r="AT19" i="53"/>
  <c r="AS19" i="53"/>
  <c r="BB19" i="53" s="1"/>
  <c r="J146" i="53" s="1"/>
  <c r="AR19" i="53"/>
  <c r="AQ19" i="53"/>
  <c r="AP19" i="53"/>
  <c r="AO19" i="53"/>
  <c r="AN19" i="53"/>
  <c r="AM19" i="53"/>
  <c r="AL19" i="53"/>
  <c r="AK19" i="53"/>
  <c r="CR18" i="53"/>
  <c r="CP18" i="53"/>
  <c r="DA18" i="53" s="1"/>
  <c r="CO18" i="53"/>
  <c r="CZ18" i="53" s="1"/>
  <c r="CN18" i="53"/>
  <c r="CM18" i="53"/>
  <c r="CX18" i="53" s="1"/>
  <c r="CL18" i="53"/>
  <c r="CW18" i="53" s="1"/>
  <c r="CK18" i="53"/>
  <c r="CJ18" i="53"/>
  <c r="CI18" i="53"/>
  <c r="CH18" i="53"/>
  <c r="CG18" i="53"/>
  <c r="CE18" i="53"/>
  <c r="CD18" i="53"/>
  <c r="CC18" i="53"/>
  <c r="CY18" i="53" s="1"/>
  <c r="CB18" i="53"/>
  <c r="CA18" i="53"/>
  <c r="BZ18" i="53"/>
  <c r="CV18" i="53" s="1"/>
  <c r="BY18" i="53"/>
  <c r="CU18" i="53" s="1"/>
  <c r="BX18" i="53"/>
  <c r="CT18" i="53" s="1"/>
  <c r="BW18" i="53"/>
  <c r="CS18" i="53" s="1"/>
  <c r="BV18" i="53"/>
  <c r="BT18" i="53"/>
  <c r="BS18" i="53"/>
  <c r="BR18" i="53"/>
  <c r="BQ18" i="53"/>
  <c r="BP18" i="53"/>
  <c r="BO18" i="53"/>
  <c r="BN18" i="53"/>
  <c r="BM18" i="53"/>
  <c r="BL18" i="53"/>
  <c r="BK18" i="53"/>
  <c r="BJ18" i="53"/>
  <c r="BC18" i="53"/>
  <c r="K145" i="53" s="1"/>
  <c r="AZ18" i="53"/>
  <c r="BA18" i="53" s="1"/>
  <c r="AY18" i="53"/>
  <c r="AX18" i="53"/>
  <c r="AT18" i="53"/>
  <c r="AS18" i="53"/>
  <c r="AR18" i="53"/>
  <c r="AQ18" i="53"/>
  <c r="AP18" i="53"/>
  <c r="BB18" i="53" s="1"/>
  <c r="J145" i="53" s="1"/>
  <c r="AO18" i="53"/>
  <c r="AN18" i="53"/>
  <c r="AM18" i="53"/>
  <c r="AL18" i="53"/>
  <c r="AK18" i="53"/>
  <c r="CR17" i="53"/>
  <c r="CP17" i="53"/>
  <c r="DA17" i="53" s="1"/>
  <c r="CO17" i="53"/>
  <c r="CZ17" i="53" s="1"/>
  <c r="CN17" i="53"/>
  <c r="CY17" i="53" s="1"/>
  <c r="CM17" i="53"/>
  <c r="CX17" i="53" s="1"/>
  <c r="CL17" i="53"/>
  <c r="CW17" i="53" s="1"/>
  <c r="CK17" i="53"/>
  <c r="CJ17" i="53"/>
  <c r="CU17" i="53" s="1"/>
  <c r="CI17" i="53"/>
  <c r="CT17" i="53" s="1"/>
  <c r="CH17" i="53"/>
  <c r="CG17" i="53"/>
  <c r="CE17" i="53"/>
  <c r="CD17" i="53"/>
  <c r="CC17" i="53"/>
  <c r="CB17" i="53"/>
  <c r="CA17" i="53"/>
  <c r="BZ17" i="53"/>
  <c r="CV17" i="53" s="1"/>
  <c r="BY17" i="53"/>
  <c r="BX17" i="53"/>
  <c r="BW17" i="53"/>
  <c r="CS17" i="53" s="1"/>
  <c r="BV17" i="53"/>
  <c r="BT17" i="53"/>
  <c r="BS17" i="53"/>
  <c r="BR17" i="53"/>
  <c r="BQ17" i="53"/>
  <c r="BP17" i="53"/>
  <c r="BO17" i="53"/>
  <c r="BN17" i="53"/>
  <c r="BM17" i="53"/>
  <c r="BL17" i="53"/>
  <c r="BK17" i="53"/>
  <c r="BJ17" i="53"/>
  <c r="BC17" i="53"/>
  <c r="K144" i="53" s="1"/>
  <c r="BA17" i="53"/>
  <c r="AZ17" i="53"/>
  <c r="H144" i="53" s="1"/>
  <c r="AY17" i="53"/>
  <c r="AX17" i="53"/>
  <c r="I144" i="53" s="1"/>
  <c r="AT17" i="53"/>
  <c r="AS17" i="53"/>
  <c r="AR17" i="53"/>
  <c r="AQ17" i="53"/>
  <c r="AP17" i="53"/>
  <c r="AO17" i="53"/>
  <c r="BB17" i="53" s="1"/>
  <c r="J144" i="53" s="1"/>
  <c r="AN17" i="53"/>
  <c r="AM17" i="53"/>
  <c r="AL17" i="53"/>
  <c r="AK17" i="53"/>
  <c r="CP16" i="53"/>
  <c r="CO16" i="53"/>
  <c r="CZ16" i="53" s="1"/>
  <c r="CN16" i="53"/>
  <c r="CY16" i="53" s="1"/>
  <c r="CM16" i="53"/>
  <c r="CX16" i="53" s="1"/>
  <c r="CL16" i="53"/>
  <c r="CW16" i="53" s="1"/>
  <c r="CK16" i="53"/>
  <c r="CV16" i="53" s="1"/>
  <c r="CJ16" i="53"/>
  <c r="CU16" i="53" s="1"/>
  <c r="CI16" i="53"/>
  <c r="CT16" i="53" s="1"/>
  <c r="CH16" i="53"/>
  <c r="CG16" i="53"/>
  <c r="CE16" i="53"/>
  <c r="DA16" i="53" s="1"/>
  <c r="CD16" i="53"/>
  <c r="CC16" i="53"/>
  <c r="CB16" i="53"/>
  <c r="CA16" i="53"/>
  <c r="BZ16" i="53"/>
  <c r="BY16" i="53"/>
  <c r="BX16" i="53"/>
  <c r="BW16" i="53"/>
  <c r="CS16" i="53" s="1"/>
  <c r="BV16" i="53"/>
  <c r="BT16" i="53"/>
  <c r="BS16" i="53"/>
  <c r="BR16" i="53"/>
  <c r="BQ16" i="53"/>
  <c r="BP16" i="53"/>
  <c r="BO16" i="53"/>
  <c r="BN16" i="53"/>
  <c r="BM16" i="53"/>
  <c r="BL16" i="53"/>
  <c r="BK16" i="53"/>
  <c r="CR16" i="53" s="1"/>
  <c r="BJ16" i="53"/>
  <c r="BC16" i="53"/>
  <c r="K143" i="53" s="1"/>
  <c r="BA16" i="53"/>
  <c r="AZ16" i="53"/>
  <c r="H143" i="53" s="1"/>
  <c r="AY16" i="53"/>
  <c r="AX16" i="53"/>
  <c r="I143" i="53" s="1"/>
  <c r="AT16" i="53"/>
  <c r="AS16" i="53"/>
  <c r="AR16" i="53"/>
  <c r="AQ16" i="53"/>
  <c r="AP16" i="53"/>
  <c r="AO16" i="53"/>
  <c r="BB16" i="53" s="1"/>
  <c r="J143" i="53" s="1"/>
  <c r="AN16" i="53"/>
  <c r="AM16" i="53"/>
  <c r="AL16" i="53"/>
  <c r="AK16" i="53"/>
  <c r="CP15" i="53"/>
  <c r="CO15" i="53"/>
  <c r="CZ15" i="53" s="1"/>
  <c r="CN15" i="53"/>
  <c r="CM15" i="53"/>
  <c r="CL15" i="53"/>
  <c r="CW15" i="53" s="1"/>
  <c r="CK15" i="53"/>
  <c r="CV15" i="53" s="1"/>
  <c r="CJ15" i="53"/>
  <c r="CU15" i="53" s="1"/>
  <c r="CI15" i="53"/>
  <c r="CT15" i="53" s="1"/>
  <c r="CH15" i="53"/>
  <c r="CS15" i="53" s="1"/>
  <c r="CG15" i="53"/>
  <c r="CE15" i="53"/>
  <c r="DA15" i="53" s="1"/>
  <c r="CD15" i="53"/>
  <c r="CC15" i="53"/>
  <c r="CY15" i="53" s="1"/>
  <c r="CB15" i="53"/>
  <c r="CX15" i="53" s="1"/>
  <c r="CA15" i="53"/>
  <c r="BZ15" i="53"/>
  <c r="BY15" i="53"/>
  <c r="BX15" i="53"/>
  <c r="BW15" i="53"/>
  <c r="BV15" i="53"/>
  <c r="BT15" i="53"/>
  <c r="BS15" i="53"/>
  <c r="BR15" i="53"/>
  <c r="BQ15" i="53"/>
  <c r="BP15" i="53"/>
  <c r="BO15" i="53"/>
  <c r="BN15" i="53"/>
  <c r="BM15" i="53"/>
  <c r="BL15" i="53"/>
  <c r="BK15" i="53"/>
  <c r="CR15" i="53" s="1"/>
  <c r="BJ15" i="53"/>
  <c r="BC15" i="53"/>
  <c r="K142" i="53" s="1"/>
  <c r="BA15" i="53"/>
  <c r="AZ15" i="53"/>
  <c r="H142" i="53" s="1"/>
  <c r="AX15" i="53"/>
  <c r="AY15" i="53" s="1"/>
  <c r="AT15" i="53"/>
  <c r="AS15" i="53"/>
  <c r="AR15" i="53"/>
  <c r="AQ15" i="53"/>
  <c r="AP15" i="53"/>
  <c r="BB15" i="53" s="1"/>
  <c r="J142" i="53" s="1"/>
  <c r="AO15" i="53"/>
  <c r="AN15" i="53"/>
  <c r="AM15" i="53"/>
  <c r="AL15" i="53"/>
  <c r="AK15" i="53"/>
  <c r="CP14" i="53"/>
  <c r="CO14" i="53"/>
  <c r="CN14" i="53"/>
  <c r="CM14" i="53"/>
  <c r="CL14" i="53"/>
  <c r="CW14" i="53" s="1"/>
  <c r="CK14" i="53"/>
  <c r="CJ14" i="53"/>
  <c r="CI14" i="53"/>
  <c r="CT14" i="53" s="1"/>
  <c r="CH14" i="53"/>
  <c r="CS14" i="53" s="1"/>
  <c r="CG14" i="53"/>
  <c r="CE14" i="53"/>
  <c r="DA14" i="53" s="1"/>
  <c r="CD14" i="53"/>
  <c r="CZ14" i="53" s="1"/>
  <c r="CC14" i="53"/>
  <c r="CY14" i="53" s="1"/>
  <c r="CB14" i="53"/>
  <c r="CX14" i="53" s="1"/>
  <c r="CA14" i="53"/>
  <c r="BZ14" i="53"/>
  <c r="CV14" i="53" s="1"/>
  <c r="BY14" i="53"/>
  <c r="CU14" i="53" s="1"/>
  <c r="BX14" i="53"/>
  <c r="BW14" i="53"/>
  <c r="BV14" i="53"/>
  <c r="BT14" i="53"/>
  <c r="BS14" i="53"/>
  <c r="BR14" i="53"/>
  <c r="BQ14" i="53"/>
  <c r="BP14" i="53"/>
  <c r="BO14" i="53"/>
  <c r="BN14" i="53"/>
  <c r="BM14" i="53"/>
  <c r="BL14" i="53"/>
  <c r="BK14" i="53"/>
  <c r="CR14" i="53" s="1"/>
  <c r="BJ14" i="53"/>
  <c r="BC14" i="53"/>
  <c r="K141" i="53" s="1"/>
  <c r="BB14" i="53"/>
  <c r="J141" i="53" s="1"/>
  <c r="BA14" i="53"/>
  <c r="AZ14" i="53"/>
  <c r="H141" i="53" s="1"/>
  <c r="AX14" i="53"/>
  <c r="AY14" i="53" s="1"/>
  <c r="AT14" i="53"/>
  <c r="AS14" i="53"/>
  <c r="AR14" i="53"/>
  <c r="AQ14" i="53"/>
  <c r="AP14" i="53"/>
  <c r="AO14" i="53"/>
  <c r="AN14" i="53"/>
  <c r="AM14" i="53"/>
  <c r="AL14" i="53"/>
  <c r="AK14" i="53"/>
  <c r="CR13" i="53"/>
  <c r="CP13" i="53"/>
  <c r="CO13" i="53"/>
  <c r="CN13" i="53"/>
  <c r="CM13" i="53"/>
  <c r="CL13" i="53"/>
  <c r="CK13" i="53"/>
  <c r="CJ13" i="53"/>
  <c r="CI13" i="53"/>
  <c r="CT13" i="53" s="1"/>
  <c r="CH13" i="53"/>
  <c r="CG13" i="53"/>
  <c r="CE13" i="53"/>
  <c r="DA13" i="53" s="1"/>
  <c r="CD13" i="53"/>
  <c r="CZ13" i="53" s="1"/>
  <c r="CC13" i="53"/>
  <c r="CY13" i="53" s="1"/>
  <c r="CB13" i="53"/>
  <c r="CX13" i="53" s="1"/>
  <c r="CA13" i="53"/>
  <c r="CW13" i="53" s="1"/>
  <c r="BZ13" i="53"/>
  <c r="CV13" i="53" s="1"/>
  <c r="BY13" i="53"/>
  <c r="CU13" i="53" s="1"/>
  <c r="BX13" i="53"/>
  <c r="BW13" i="53"/>
  <c r="CS13" i="53" s="1"/>
  <c r="BV13" i="53"/>
  <c r="BT13" i="53"/>
  <c r="BS13" i="53"/>
  <c r="BR13" i="53"/>
  <c r="BQ13" i="53"/>
  <c r="BP13" i="53"/>
  <c r="BO13" i="53"/>
  <c r="BN13" i="53"/>
  <c r="BM13" i="53"/>
  <c r="BL13" i="53"/>
  <c r="BK13" i="53"/>
  <c r="BJ13" i="53"/>
  <c r="BC13" i="53"/>
  <c r="AZ13" i="53"/>
  <c r="BA13" i="53" s="1"/>
  <c r="AX13" i="53"/>
  <c r="I140" i="53" s="1"/>
  <c r="AT13" i="53"/>
  <c r="AS13" i="53"/>
  <c r="AR13" i="53"/>
  <c r="AQ13" i="53"/>
  <c r="BB13" i="53" s="1"/>
  <c r="J140" i="53" s="1"/>
  <c r="AP13" i="53"/>
  <c r="AO13" i="53"/>
  <c r="AN13" i="53"/>
  <c r="AM13" i="53"/>
  <c r="AL13" i="53"/>
  <c r="AK13" i="53"/>
  <c r="CR12" i="53"/>
  <c r="CP12" i="53"/>
  <c r="CO12" i="53"/>
  <c r="CZ12" i="53" s="1"/>
  <c r="CN12" i="53"/>
  <c r="CY12" i="53" s="1"/>
  <c r="CM12" i="53"/>
  <c r="CL12" i="53"/>
  <c r="CK12" i="53"/>
  <c r="CJ12" i="53"/>
  <c r="CI12" i="53"/>
  <c r="CH12" i="53"/>
  <c r="CG12" i="53"/>
  <c r="CE12" i="53"/>
  <c r="DA12" i="53" s="1"/>
  <c r="CD12" i="53"/>
  <c r="CC12" i="53"/>
  <c r="CB12" i="53"/>
  <c r="CX12" i="53" s="1"/>
  <c r="CA12" i="53"/>
  <c r="CW12" i="53" s="1"/>
  <c r="BZ12" i="53"/>
  <c r="CV12" i="53" s="1"/>
  <c r="BY12" i="53"/>
  <c r="CU12" i="53" s="1"/>
  <c r="BX12" i="53"/>
  <c r="CT12" i="53" s="1"/>
  <c r="BW12" i="53"/>
  <c r="CS12" i="53" s="1"/>
  <c r="BV12" i="53"/>
  <c r="BT12" i="53"/>
  <c r="BS12" i="53"/>
  <c r="BR12" i="53"/>
  <c r="BQ12" i="53"/>
  <c r="BP12" i="53"/>
  <c r="BO12" i="53"/>
  <c r="BN12" i="53"/>
  <c r="BM12" i="53"/>
  <c r="BL12" i="53"/>
  <c r="BK12" i="53"/>
  <c r="BJ12" i="53"/>
  <c r="BC12" i="53"/>
  <c r="K139" i="53" s="1"/>
  <c r="BA12" i="53"/>
  <c r="AZ12" i="53"/>
  <c r="H139" i="53" s="1"/>
  <c r="AX12" i="53"/>
  <c r="I139" i="53" s="1"/>
  <c r="AT12" i="53"/>
  <c r="AS12" i="53"/>
  <c r="AR12" i="53"/>
  <c r="AQ12" i="53"/>
  <c r="AP12" i="53"/>
  <c r="AO12" i="53"/>
  <c r="BB12" i="53" s="1"/>
  <c r="J139" i="53" s="1"/>
  <c r="AN12" i="53"/>
  <c r="AM12" i="53"/>
  <c r="AL12" i="53"/>
  <c r="AK12" i="53"/>
  <c r="CR11" i="53"/>
  <c r="CP11" i="53"/>
  <c r="DA11" i="53" s="1"/>
  <c r="CO11" i="53"/>
  <c r="CZ11" i="53" s="1"/>
  <c r="CN11" i="53"/>
  <c r="CY11" i="53" s="1"/>
  <c r="CM11" i="53"/>
  <c r="CL11" i="53"/>
  <c r="CW11" i="53" s="1"/>
  <c r="CK11" i="53"/>
  <c r="CV11" i="53" s="1"/>
  <c r="CJ11" i="53"/>
  <c r="CI11" i="53"/>
  <c r="CH11" i="53"/>
  <c r="CG11" i="53"/>
  <c r="CE11" i="53"/>
  <c r="CD11" i="53"/>
  <c r="CC11" i="53"/>
  <c r="CB11" i="53"/>
  <c r="CX11" i="53" s="1"/>
  <c r="CA11" i="53"/>
  <c r="BZ11" i="53"/>
  <c r="BY11" i="53"/>
  <c r="CU11" i="53" s="1"/>
  <c r="BX11" i="53"/>
  <c r="CT11" i="53" s="1"/>
  <c r="BW11" i="53"/>
  <c r="CS11" i="53" s="1"/>
  <c r="BV11" i="53"/>
  <c r="BT11" i="53"/>
  <c r="BS11" i="53"/>
  <c r="BR11" i="53"/>
  <c r="BQ11" i="53"/>
  <c r="BP11" i="53"/>
  <c r="BO11" i="53"/>
  <c r="BN11" i="53"/>
  <c r="BM11" i="53"/>
  <c r="BL11" i="53"/>
  <c r="BK11" i="53"/>
  <c r="BJ11" i="53"/>
  <c r="BC11" i="53"/>
  <c r="K138" i="53" s="1"/>
  <c r="BA11" i="53"/>
  <c r="AZ11" i="53"/>
  <c r="H138" i="53" s="1"/>
  <c r="AX11" i="53"/>
  <c r="I138" i="53" s="1"/>
  <c r="AT11" i="53"/>
  <c r="AS11" i="53"/>
  <c r="AR11" i="53"/>
  <c r="AQ11" i="53"/>
  <c r="AP11" i="53"/>
  <c r="AO11" i="53"/>
  <c r="AN11" i="53"/>
  <c r="AM11" i="53"/>
  <c r="AL11" i="53"/>
  <c r="AK11" i="53"/>
  <c r="BB11" i="53" s="1"/>
  <c r="J138" i="53" s="1"/>
  <c r="CR10" i="53"/>
  <c r="CP10" i="53"/>
  <c r="DA10" i="53" s="1"/>
  <c r="CO10" i="53"/>
  <c r="CZ10" i="53" s="1"/>
  <c r="CN10" i="53"/>
  <c r="CY10" i="53" s="1"/>
  <c r="CM10" i="53"/>
  <c r="CX10" i="53" s="1"/>
  <c r="CL10" i="53"/>
  <c r="CW10" i="53" s="1"/>
  <c r="CK10" i="53"/>
  <c r="CV10" i="53" s="1"/>
  <c r="CJ10" i="53"/>
  <c r="CI10" i="53"/>
  <c r="CT10" i="53" s="1"/>
  <c r="CH10" i="53"/>
  <c r="CS10" i="53" s="1"/>
  <c r="CG10" i="53"/>
  <c r="CE10" i="53"/>
  <c r="CD10" i="53"/>
  <c r="CC10" i="53"/>
  <c r="CB10" i="53"/>
  <c r="CA10" i="53"/>
  <c r="BZ10" i="53"/>
  <c r="BY10" i="53"/>
  <c r="CU10" i="53" s="1"/>
  <c r="BX10" i="53"/>
  <c r="BW10" i="53"/>
  <c r="BV10" i="53"/>
  <c r="BV36" i="53" s="1"/>
  <c r="T106" i="53" s="1"/>
  <c r="G96" i="53" s="1"/>
  <c r="BT10" i="53"/>
  <c r="BS10" i="53"/>
  <c r="BR10" i="53"/>
  <c r="BQ10" i="53"/>
  <c r="BQ36" i="53" s="1"/>
  <c r="U112" i="53" s="1"/>
  <c r="BP10" i="53"/>
  <c r="BP36" i="53" s="1"/>
  <c r="U111" i="53" s="1"/>
  <c r="BO10" i="53"/>
  <c r="BO36" i="53" s="1"/>
  <c r="U110" i="53" s="1"/>
  <c r="K95" i="53" s="1"/>
  <c r="BN10" i="53"/>
  <c r="BM10" i="53"/>
  <c r="BL10" i="53"/>
  <c r="BK10" i="53"/>
  <c r="BJ10" i="53"/>
  <c r="BC10" i="53"/>
  <c r="K137" i="53" s="1"/>
  <c r="BA10" i="53"/>
  <c r="AZ10" i="53"/>
  <c r="H137" i="53" s="1"/>
  <c r="AX10" i="53"/>
  <c r="AY10" i="53" s="1"/>
  <c r="AT10" i="53"/>
  <c r="AS10" i="53"/>
  <c r="AR10" i="53"/>
  <c r="AQ10" i="53"/>
  <c r="AP10" i="53"/>
  <c r="AO10" i="53"/>
  <c r="AN10" i="53"/>
  <c r="AM10" i="53"/>
  <c r="AL10" i="53"/>
  <c r="AK10" i="53"/>
  <c r="BB10" i="53" s="1"/>
  <c r="J137" i="53" s="1"/>
  <c r="CR9" i="53"/>
  <c r="CP9" i="53"/>
  <c r="CO9" i="53"/>
  <c r="CN9" i="53"/>
  <c r="CY9" i="53" s="1"/>
  <c r="CM9" i="53"/>
  <c r="CX9" i="53" s="1"/>
  <c r="CL9" i="53"/>
  <c r="CW9" i="53" s="1"/>
  <c r="CK9" i="53"/>
  <c r="CV9" i="53" s="1"/>
  <c r="CJ9" i="53"/>
  <c r="CU9" i="53" s="1"/>
  <c r="CI9" i="53"/>
  <c r="CI32" i="53" s="1" a="1"/>
  <c r="CI32" i="53" s="1"/>
  <c r="C43" i="53" s="1"/>
  <c r="CH9" i="53"/>
  <c r="CS9" i="53" s="1"/>
  <c r="CG9" i="53"/>
  <c r="CE9" i="53"/>
  <c r="DA9" i="53" s="1"/>
  <c r="CD9" i="53"/>
  <c r="CZ9" i="53" s="1"/>
  <c r="CC9" i="53"/>
  <c r="CC36" i="53" s="1"/>
  <c r="T113" i="53" s="1"/>
  <c r="CB9" i="53"/>
  <c r="CB36" i="53" s="1"/>
  <c r="T112" i="53" s="1"/>
  <c r="CA9" i="53"/>
  <c r="CA36" i="53" s="1"/>
  <c r="T111" i="53" s="1"/>
  <c r="BZ9" i="53"/>
  <c r="BZ36" i="53" s="1"/>
  <c r="T110" i="53" s="1"/>
  <c r="K96" i="53" s="1"/>
  <c r="BY9" i="53"/>
  <c r="BY36" i="53" s="1"/>
  <c r="T109" i="53" s="1"/>
  <c r="J96" i="53" s="1"/>
  <c r="BX9" i="53"/>
  <c r="BX36" i="53" s="1"/>
  <c r="T108" i="53" s="1"/>
  <c r="I96" i="53" s="1"/>
  <c r="BW9" i="53"/>
  <c r="BW36" i="53" s="1"/>
  <c r="T107" i="53" s="1"/>
  <c r="H96" i="53" s="1"/>
  <c r="BV9" i="53"/>
  <c r="BT9" i="53"/>
  <c r="BT36" i="53" s="1"/>
  <c r="U115" i="53" s="1"/>
  <c r="BS9" i="53"/>
  <c r="BS36" i="53" s="1"/>
  <c r="U114" i="53" s="1"/>
  <c r="BR9" i="53"/>
  <c r="BR36" i="53" s="1"/>
  <c r="U113" i="53" s="1"/>
  <c r="BQ9" i="53"/>
  <c r="BP9" i="53"/>
  <c r="BO9" i="53"/>
  <c r="BN9" i="53"/>
  <c r="BN36" i="53" s="1"/>
  <c r="U109" i="53" s="1"/>
  <c r="J95" i="53" s="1"/>
  <c r="BM9" i="53"/>
  <c r="BM36" i="53" s="1"/>
  <c r="U108" i="53" s="1"/>
  <c r="I95" i="53" s="1"/>
  <c r="BL9" i="53"/>
  <c r="BL31" i="53" s="1"/>
  <c r="BK9" i="53"/>
  <c r="BK36" i="53" s="1"/>
  <c r="U106" i="53" s="1"/>
  <c r="G95" i="53" s="1"/>
  <c r="BJ9" i="53"/>
  <c r="BJ36" i="53" s="1"/>
  <c r="U105" i="53" s="1"/>
  <c r="F95" i="53" s="1"/>
  <c r="BC9" i="53"/>
  <c r="K136" i="53" s="1"/>
  <c r="AZ9" i="53"/>
  <c r="BA9" i="53" s="1"/>
  <c r="AX9" i="53"/>
  <c r="AY9" i="53" s="1"/>
  <c r="AT9" i="53"/>
  <c r="AS9" i="53"/>
  <c r="AR9" i="53"/>
  <c r="AQ9" i="53"/>
  <c r="AP9" i="53"/>
  <c r="AO9" i="53"/>
  <c r="BB9" i="53" s="1"/>
  <c r="J136" i="53" s="1"/>
  <c r="AN9" i="53"/>
  <c r="AM9" i="53"/>
  <c r="AL9" i="53"/>
  <c r="AK9" i="53"/>
  <c r="CZ8" i="53"/>
  <c r="CP8" i="53"/>
  <c r="CO8" i="53"/>
  <c r="CN8" i="53"/>
  <c r="CY8" i="53" s="1"/>
  <c r="CM8" i="53"/>
  <c r="CL8" i="53"/>
  <c r="CK8" i="53"/>
  <c r="CV8" i="53" s="1"/>
  <c r="CJ8" i="53"/>
  <c r="CU8" i="53" s="1"/>
  <c r="CI8" i="53"/>
  <c r="CT8" i="53" s="1"/>
  <c r="CH8" i="53"/>
  <c r="CS8" i="53" s="1"/>
  <c r="CG8" i="53"/>
  <c r="CG32" i="53" s="1" a="1"/>
  <c r="CG32" i="53" s="1"/>
  <c r="C41" i="53" s="1"/>
  <c r="CE8" i="53"/>
  <c r="DA8" i="53" s="1"/>
  <c r="CD8" i="53"/>
  <c r="CD32" i="53" s="1"/>
  <c r="CC8" i="53"/>
  <c r="CB8" i="53"/>
  <c r="CX8" i="53" s="1"/>
  <c r="CA8" i="53"/>
  <c r="CW8" i="53" s="1"/>
  <c r="BZ8" i="53"/>
  <c r="BY8" i="53"/>
  <c r="BX8" i="53"/>
  <c r="BW8" i="53"/>
  <c r="BV8" i="53"/>
  <c r="BT8" i="53"/>
  <c r="BS8" i="53"/>
  <c r="BR8" i="53"/>
  <c r="BQ8" i="53"/>
  <c r="BP8" i="53"/>
  <c r="BO8" i="53"/>
  <c r="BN8" i="53"/>
  <c r="BM8" i="53"/>
  <c r="BL8" i="53"/>
  <c r="BK8" i="53"/>
  <c r="BK32" i="53" s="1"/>
  <c r="BJ8" i="53"/>
  <c r="BJ32" i="53" s="1"/>
  <c r="BC8" i="53"/>
  <c r="K135" i="53" s="1"/>
  <c r="AZ8" i="53"/>
  <c r="BA8" i="53" s="1"/>
  <c r="AY8" i="53"/>
  <c r="AX8" i="53"/>
  <c r="AT8" i="53"/>
  <c r="AS8" i="53"/>
  <c r="AR8" i="53"/>
  <c r="AQ8" i="53"/>
  <c r="AP8" i="53"/>
  <c r="AO8" i="53"/>
  <c r="BB8" i="53" s="1"/>
  <c r="J135" i="53" s="1"/>
  <c r="AN8" i="53"/>
  <c r="AM8" i="53"/>
  <c r="AL8" i="53"/>
  <c r="AK8" i="53"/>
  <c r="CX7" i="53"/>
  <c r="CP7" i="53"/>
  <c r="CO7" i="53"/>
  <c r="CN7" i="53"/>
  <c r="CM7" i="53"/>
  <c r="CL7" i="53"/>
  <c r="CK7" i="53"/>
  <c r="CV7" i="53" s="1"/>
  <c r="CJ7" i="53"/>
  <c r="CI7" i="53"/>
  <c r="CH7" i="53"/>
  <c r="CS7" i="53" s="1"/>
  <c r="CG7" i="53"/>
  <c r="CE7" i="53"/>
  <c r="DA7" i="53" s="1"/>
  <c r="CD7" i="53"/>
  <c r="CZ7" i="53" s="1"/>
  <c r="CC7" i="53"/>
  <c r="CY7" i="53" s="1"/>
  <c r="CB7" i="53"/>
  <c r="CA7" i="53"/>
  <c r="CW7" i="53" s="1"/>
  <c r="BZ7" i="53"/>
  <c r="BY7" i="53"/>
  <c r="CU7" i="53" s="1"/>
  <c r="BX7" i="53"/>
  <c r="CT7" i="53" s="1"/>
  <c r="BW7" i="53"/>
  <c r="BV7" i="53"/>
  <c r="BT7" i="53"/>
  <c r="BS7" i="53"/>
  <c r="BR7" i="53"/>
  <c r="BQ7" i="53"/>
  <c r="BP7" i="53"/>
  <c r="BO7" i="53"/>
  <c r="BN7" i="53"/>
  <c r="BM7" i="53"/>
  <c r="BL7" i="53"/>
  <c r="BL32" i="53" s="1"/>
  <c r="BK7" i="53"/>
  <c r="CR7" i="53" s="1"/>
  <c r="BJ7" i="53"/>
  <c r="BC7" i="53"/>
  <c r="K134" i="53" s="1"/>
  <c r="BB7" i="53"/>
  <c r="J134" i="53" s="1"/>
  <c r="AZ7" i="53"/>
  <c r="H134" i="53" s="1"/>
  <c r="AX7" i="53"/>
  <c r="AY7" i="53" s="1"/>
  <c r="AT7" i="53"/>
  <c r="AS7" i="53"/>
  <c r="AR7" i="53"/>
  <c r="AQ7" i="53"/>
  <c r="AP7" i="53"/>
  <c r="AO7" i="53"/>
  <c r="AN7" i="53"/>
  <c r="AM7" i="53"/>
  <c r="AL7" i="53"/>
  <c r="AK7" i="53"/>
  <c r="CR6" i="53"/>
  <c r="CP6" i="53"/>
  <c r="DA6" i="53" s="1"/>
  <c r="CO6" i="53"/>
  <c r="CN6" i="53"/>
  <c r="CM6" i="53"/>
  <c r="CL6" i="53"/>
  <c r="CK6" i="53"/>
  <c r="CJ6" i="53"/>
  <c r="CI6" i="53"/>
  <c r="CH6" i="53"/>
  <c r="CS6" i="53" s="1"/>
  <c r="CG6" i="53"/>
  <c r="CE6" i="53"/>
  <c r="CD6" i="53"/>
  <c r="CZ6" i="53" s="1"/>
  <c r="CC6" i="53"/>
  <c r="CY6" i="53" s="1"/>
  <c r="CB6" i="53"/>
  <c r="CX6" i="53" s="1"/>
  <c r="CA6" i="53"/>
  <c r="CW6" i="53" s="1"/>
  <c r="BZ6" i="53"/>
  <c r="CV6" i="53" s="1"/>
  <c r="BY6" i="53"/>
  <c r="CU6" i="53" s="1"/>
  <c r="BX6" i="53"/>
  <c r="CT6" i="53" s="1"/>
  <c r="BW6" i="53"/>
  <c r="BV6" i="53"/>
  <c r="BT6" i="53"/>
  <c r="BS6" i="53"/>
  <c r="BR6" i="53"/>
  <c r="BQ6" i="53"/>
  <c r="BP6" i="53"/>
  <c r="BO6" i="53"/>
  <c r="BN6" i="53"/>
  <c r="BM6" i="53"/>
  <c r="BL6" i="53"/>
  <c r="BK6" i="53"/>
  <c r="BJ6" i="53"/>
  <c r="BC6" i="53"/>
  <c r="K133" i="53" s="1"/>
  <c r="AZ6" i="53"/>
  <c r="H133" i="53" s="1"/>
  <c r="AX6" i="53"/>
  <c r="AY6" i="53" s="1"/>
  <c r="AT6" i="53"/>
  <c r="AS6" i="53"/>
  <c r="AR6" i="53"/>
  <c r="AQ6" i="53"/>
  <c r="AP6" i="53"/>
  <c r="BB6" i="53" s="1"/>
  <c r="J133" i="53" s="1"/>
  <c r="AO6" i="53"/>
  <c r="AN6" i="53"/>
  <c r="AM6" i="53"/>
  <c r="AL6" i="53"/>
  <c r="AK6" i="53"/>
  <c r="CS5" i="53"/>
  <c r="CR5" i="53"/>
  <c r="CP5" i="53"/>
  <c r="CP32" i="53" s="1" a="1"/>
  <c r="CP32" i="53" s="1"/>
  <c r="C50" i="53" s="1"/>
  <c r="CO5" i="53"/>
  <c r="CN5" i="53"/>
  <c r="CY5" i="53" s="1"/>
  <c r="CM5" i="53"/>
  <c r="CX5" i="53" s="1"/>
  <c r="CL5" i="53"/>
  <c r="CK5" i="53"/>
  <c r="CJ5" i="53"/>
  <c r="CI5" i="53"/>
  <c r="CH5" i="53"/>
  <c r="CG5" i="53"/>
  <c r="CE5" i="53"/>
  <c r="CD5" i="53"/>
  <c r="CZ5" i="53" s="1"/>
  <c r="CC5" i="53"/>
  <c r="CB5" i="53"/>
  <c r="CA5" i="53"/>
  <c r="CW5" i="53" s="1"/>
  <c r="BZ5" i="53"/>
  <c r="CV5" i="53" s="1"/>
  <c r="BY5" i="53"/>
  <c r="CU5" i="53" s="1"/>
  <c r="BX5" i="53"/>
  <c r="CT5" i="53" s="1"/>
  <c r="BW5" i="53"/>
  <c r="BW35" i="53" s="1"/>
  <c r="R107" i="53" s="1"/>
  <c r="H94" i="53" s="1"/>
  <c r="BV5" i="53"/>
  <c r="BV35" i="53" s="1"/>
  <c r="R106" i="53" s="1"/>
  <c r="G94" i="53" s="1"/>
  <c r="BT5" i="53"/>
  <c r="BT35" i="53" s="1"/>
  <c r="S115" i="53" s="1"/>
  <c r="BS5" i="53"/>
  <c r="BR5" i="53"/>
  <c r="BQ5" i="53"/>
  <c r="BP5" i="53"/>
  <c r="BO5" i="53"/>
  <c r="BN5" i="53"/>
  <c r="BM5" i="53"/>
  <c r="BL5" i="53"/>
  <c r="BK5" i="53"/>
  <c r="BJ5" i="53"/>
  <c r="BC5" i="53"/>
  <c r="K132" i="53" s="1"/>
  <c r="AZ5" i="53"/>
  <c r="H132" i="53" s="1"/>
  <c r="AX5" i="53"/>
  <c r="I132" i="53" s="1"/>
  <c r="AT5" i="53"/>
  <c r="AS5" i="53"/>
  <c r="AR5" i="53"/>
  <c r="AQ5" i="53"/>
  <c r="AP5" i="53"/>
  <c r="AO5" i="53"/>
  <c r="BB5" i="53" s="1"/>
  <c r="J132" i="53" s="1"/>
  <c r="AN5" i="53"/>
  <c r="AM5" i="53"/>
  <c r="AL5" i="53"/>
  <c r="AK5" i="53"/>
  <c r="CR4" i="53"/>
  <c r="CP4" i="53"/>
  <c r="DA4" i="53" s="1"/>
  <c r="CO4" i="53"/>
  <c r="CZ4" i="53" s="1"/>
  <c r="CN4" i="53"/>
  <c r="CY33" i="53" s="1"/>
  <c r="CY36" i="53" s="1"/>
  <c r="CM4" i="53"/>
  <c r="CX33" i="53" s="1"/>
  <c r="CX36" i="53" s="1"/>
  <c r="CL4" i="53"/>
  <c r="CK4" i="53"/>
  <c r="CV4" i="53" s="1"/>
  <c r="CJ4" i="53"/>
  <c r="CU4" i="53" s="1"/>
  <c r="CI4" i="53"/>
  <c r="CH4" i="53"/>
  <c r="CG4" i="53"/>
  <c r="CE4" i="53"/>
  <c r="CD4" i="53"/>
  <c r="CC4" i="53"/>
  <c r="CB4" i="53"/>
  <c r="CA4" i="53"/>
  <c r="CW4" i="53" s="1"/>
  <c r="BZ4" i="53"/>
  <c r="BY4" i="53"/>
  <c r="BX4" i="53"/>
  <c r="BX33" i="53" s="1"/>
  <c r="BW4" i="53"/>
  <c r="CS4" i="53" s="1"/>
  <c r="BV4" i="53"/>
  <c r="BT4" i="53"/>
  <c r="BS4" i="53"/>
  <c r="BS33" i="53" s="1"/>
  <c r="BR4" i="53"/>
  <c r="BR33" i="53" s="1"/>
  <c r="BQ4" i="53"/>
  <c r="BQ33" i="53" s="1"/>
  <c r="BP4" i="53"/>
  <c r="BO4" i="53"/>
  <c r="BN4" i="53"/>
  <c r="BM4" i="53"/>
  <c r="BL4" i="53"/>
  <c r="BK4" i="53"/>
  <c r="BJ4" i="53"/>
  <c r="BC4" i="53"/>
  <c r="K131" i="53" s="1"/>
  <c r="AZ4" i="53"/>
  <c r="BA4" i="53" s="1"/>
  <c r="AX4" i="53"/>
  <c r="AY4" i="53" s="1"/>
  <c r="AT4" i="53"/>
  <c r="AS4" i="53"/>
  <c r="AR4" i="53"/>
  <c r="AQ4" i="53"/>
  <c r="AP4" i="53"/>
  <c r="AO4" i="53"/>
  <c r="BB4" i="53" s="1"/>
  <c r="J131" i="53" s="1"/>
  <c r="AN4" i="53"/>
  <c r="AM4" i="53"/>
  <c r="AL4" i="53"/>
  <c r="AK4" i="53"/>
  <c r="CP3" i="53"/>
  <c r="DA3" i="53" s="1"/>
  <c r="CO3" i="53"/>
  <c r="CO32" i="53" s="1" a="1"/>
  <c r="CO32" i="53" s="1"/>
  <c r="C49" i="53" s="1"/>
  <c r="CN3" i="53"/>
  <c r="CN32" i="53" s="1" a="1"/>
  <c r="CN32" i="53" s="1"/>
  <c r="C48" i="53" s="1"/>
  <c r="CM3" i="53"/>
  <c r="CM32" i="53" s="1" a="1"/>
  <c r="CM32" i="53" s="1"/>
  <c r="C47" i="53" s="1"/>
  <c r="CL3" i="53"/>
  <c r="CW33" i="53" s="1"/>
  <c r="CW36" i="53" s="1"/>
  <c r="CK3" i="53"/>
  <c r="CV33" i="53" s="1"/>
  <c r="CV36" i="53" s="1"/>
  <c r="CJ3" i="53"/>
  <c r="CU33" i="53" s="1"/>
  <c r="CU36" i="53" s="1"/>
  <c r="CI3" i="53"/>
  <c r="CI33" i="53" s="1" a="1"/>
  <c r="CI33" i="53" s="1"/>
  <c r="K43" i="53" s="1"/>
  <c r="CH3" i="53"/>
  <c r="CH33" i="53" s="1" a="1"/>
  <c r="CH33" i="53" s="1"/>
  <c r="K42" i="53" s="1"/>
  <c r="CG3" i="53"/>
  <c r="CR33" i="53" s="1"/>
  <c r="CR36" i="53" s="1"/>
  <c r="CE3" i="53"/>
  <c r="CE31" i="53" s="1"/>
  <c r="CD3" i="53"/>
  <c r="CD31" i="53" s="1"/>
  <c r="CC3" i="53"/>
  <c r="CC32" i="53" s="1"/>
  <c r="CB3" i="53"/>
  <c r="CB32" i="53" s="1"/>
  <c r="CA3" i="53"/>
  <c r="CA32" i="53" s="1"/>
  <c r="BZ3" i="53"/>
  <c r="BZ32" i="53" s="1"/>
  <c r="BY3" i="53"/>
  <c r="BY32" i="53" s="1"/>
  <c r="BX3" i="53"/>
  <c r="BX32" i="53" s="1"/>
  <c r="BW3" i="53"/>
  <c r="BW32" i="53" s="1"/>
  <c r="BV3" i="53"/>
  <c r="BV32" i="53" s="1"/>
  <c r="BT3" i="53"/>
  <c r="BT32" i="53" s="1"/>
  <c r="BS3" i="53"/>
  <c r="BS35" i="53" s="1"/>
  <c r="S114" i="53" s="1"/>
  <c r="BR3" i="53"/>
  <c r="BR35" i="53" s="1"/>
  <c r="S113" i="53" s="1"/>
  <c r="BQ3" i="53"/>
  <c r="BQ35" i="53" s="1"/>
  <c r="S112" i="53" s="1"/>
  <c r="BP3" i="53"/>
  <c r="BP33" i="53" s="1"/>
  <c r="BO3" i="53"/>
  <c r="BO33" i="53" s="1"/>
  <c r="BN3" i="53"/>
  <c r="BN33" i="53" s="1"/>
  <c r="BM3" i="53"/>
  <c r="BM33" i="53" s="1"/>
  <c r="BL3" i="53"/>
  <c r="BL33" i="53" s="1"/>
  <c r="BK3" i="53"/>
  <c r="BK33" i="53" s="1"/>
  <c r="BJ3" i="53"/>
  <c r="BJ31" i="53" s="1"/>
  <c r="BC3" i="53"/>
  <c r="K130" i="53" s="1"/>
  <c r="AZ3" i="53"/>
  <c r="BA3" i="53" s="1"/>
  <c r="AY3" i="53"/>
  <c r="AX3" i="53"/>
  <c r="AT3" i="53"/>
  <c r="AS3" i="53"/>
  <c r="AR3" i="53"/>
  <c r="AQ3" i="53"/>
  <c r="AP3" i="53"/>
  <c r="AO3" i="53"/>
  <c r="BB3" i="53" s="1"/>
  <c r="J130" i="53" s="1"/>
  <c r="AN3" i="53"/>
  <c r="AM3" i="53"/>
  <c r="AL3" i="53"/>
  <c r="AK3" i="53"/>
  <c r="H156" i="52"/>
  <c r="I155" i="52"/>
  <c r="H155" i="52"/>
  <c r="K151" i="52"/>
  <c r="H151" i="52"/>
  <c r="I150" i="52"/>
  <c r="H150" i="52"/>
  <c r="I145" i="52"/>
  <c r="H145" i="52"/>
  <c r="H141" i="52"/>
  <c r="H140" i="52"/>
  <c r="H136" i="52"/>
  <c r="I135" i="52"/>
  <c r="H135" i="52"/>
  <c r="H131" i="52"/>
  <c r="I130" i="52"/>
  <c r="H130" i="52"/>
  <c r="B64" i="52"/>
  <c r="B63" i="52"/>
  <c r="B62" i="52"/>
  <c r="R38" i="52"/>
  <c r="Q38" i="52"/>
  <c r="P38" i="52"/>
  <c r="O38" i="52"/>
  <c r="N38" i="52"/>
  <c r="M38" i="52"/>
  <c r="L38" i="52"/>
  <c r="K38" i="52"/>
  <c r="J38" i="52"/>
  <c r="I38" i="52"/>
  <c r="BV37" i="52"/>
  <c r="V106" i="52" s="1"/>
  <c r="G98" i="52" s="1"/>
  <c r="BP36" i="52"/>
  <c r="U111" i="52" s="1"/>
  <c r="BO36" i="52"/>
  <c r="U110" i="52" s="1"/>
  <c r="K95" i="52" s="1"/>
  <c r="AH33" i="52"/>
  <c r="AG33" i="52"/>
  <c r="AF33" i="52"/>
  <c r="AE33" i="52"/>
  <c r="AD33" i="52"/>
  <c r="AC33" i="52"/>
  <c r="AB33" i="52"/>
  <c r="AA33" i="52"/>
  <c r="Z33" i="52"/>
  <c r="Y33" i="52"/>
  <c r="R33" i="52"/>
  <c r="Q33" i="52"/>
  <c r="P33" i="52"/>
  <c r="O33" i="52"/>
  <c r="N33" i="52"/>
  <c r="M33" i="52"/>
  <c r="L33" i="52"/>
  <c r="K33" i="52"/>
  <c r="J33" i="52"/>
  <c r="I33" i="52"/>
  <c r="H33" i="52"/>
  <c r="CP32" i="52" a="1"/>
  <c r="CP32" i="52" s="1"/>
  <c r="C50" i="52" s="1"/>
  <c r="AH32" i="52"/>
  <c r="AG32" i="52"/>
  <c r="AF32" i="52"/>
  <c r="AE32" i="52"/>
  <c r="AD32" i="52"/>
  <c r="AC32" i="52"/>
  <c r="AB32" i="52"/>
  <c r="AA32" i="52"/>
  <c r="Z32" i="52"/>
  <c r="Y32" i="52"/>
  <c r="R32" i="52"/>
  <c r="Q32" i="52"/>
  <c r="P32" i="52"/>
  <c r="O32" i="52"/>
  <c r="N32" i="52"/>
  <c r="M32" i="52"/>
  <c r="L32" i="52"/>
  <c r="K32" i="52"/>
  <c r="J32" i="52"/>
  <c r="I32" i="52"/>
  <c r="H32" i="52"/>
  <c r="AH31" i="52"/>
  <c r="AG31" i="52"/>
  <c r="AF31" i="52"/>
  <c r="AE31" i="52"/>
  <c r="AD31" i="52"/>
  <c r="AC31" i="52"/>
  <c r="AB31" i="52"/>
  <c r="AA31" i="52"/>
  <c r="Z31" i="52"/>
  <c r="Y31" i="52"/>
  <c r="R31" i="52"/>
  <c r="Q31" i="52"/>
  <c r="P31" i="52"/>
  <c r="O31" i="52"/>
  <c r="N31" i="52"/>
  <c r="M31" i="52"/>
  <c r="L31" i="52"/>
  <c r="K31" i="52"/>
  <c r="J31" i="52"/>
  <c r="I31" i="52"/>
  <c r="H31" i="52"/>
  <c r="CR30" i="52"/>
  <c r="CP30" i="52"/>
  <c r="DA30" i="52" s="1"/>
  <c r="CO30" i="52"/>
  <c r="CZ30" i="52" s="1"/>
  <c r="CN30" i="52"/>
  <c r="CY30" i="52" s="1"/>
  <c r="CM30" i="52"/>
  <c r="CX30" i="52" s="1"/>
  <c r="CL30" i="52"/>
  <c r="CK30" i="52"/>
  <c r="CJ30" i="52"/>
  <c r="CU30" i="52" s="1"/>
  <c r="CI30" i="52"/>
  <c r="CT30" i="52" s="1"/>
  <c r="CH30" i="52"/>
  <c r="CG30" i="52"/>
  <c r="CE30" i="52"/>
  <c r="CD30" i="52"/>
  <c r="CC30" i="52"/>
  <c r="CB30" i="52"/>
  <c r="CA30" i="52"/>
  <c r="BZ30" i="52"/>
  <c r="BY30" i="52"/>
  <c r="BX30" i="52"/>
  <c r="BW30" i="52"/>
  <c r="CS30" i="52" s="1"/>
  <c r="BV30" i="52"/>
  <c r="BT30" i="52"/>
  <c r="BS30" i="52"/>
  <c r="BR30" i="52"/>
  <c r="BQ30" i="52"/>
  <c r="BP30" i="52"/>
  <c r="BO30" i="52"/>
  <c r="BN30" i="52"/>
  <c r="BM30" i="52"/>
  <c r="BL30" i="52"/>
  <c r="BK30" i="52"/>
  <c r="BJ30" i="52"/>
  <c r="BC30" i="52"/>
  <c r="K157" i="52" s="1"/>
  <c r="BA30" i="52"/>
  <c r="AZ30" i="52"/>
  <c r="H157" i="52" s="1"/>
  <c r="AX30" i="52"/>
  <c r="AY30" i="52" s="1"/>
  <c r="AT30" i="52"/>
  <c r="AS30" i="52"/>
  <c r="AR30" i="52"/>
  <c r="AQ30" i="52"/>
  <c r="AP30" i="52"/>
  <c r="AO30" i="52"/>
  <c r="AN30" i="52"/>
  <c r="AM30" i="52"/>
  <c r="AL30" i="52"/>
  <c r="AK30" i="52"/>
  <c r="CP29" i="52"/>
  <c r="CO29" i="52"/>
  <c r="CZ29" i="52" s="1"/>
  <c r="CN29" i="52"/>
  <c r="CY29" i="52" s="1"/>
  <c r="CM29" i="52"/>
  <c r="CX29" i="52" s="1"/>
  <c r="CL29" i="52"/>
  <c r="CW29" i="52" s="1"/>
  <c r="CK29" i="52"/>
  <c r="CV29" i="52" s="1"/>
  <c r="CJ29" i="52"/>
  <c r="CU29" i="52" s="1"/>
  <c r="CI29" i="52"/>
  <c r="CH29" i="52"/>
  <c r="CS29" i="52" s="1"/>
  <c r="CG29" i="52"/>
  <c r="CE29" i="52"/>
  <c r="DA29" i="52" s="1"/>
  <c r="CD29" i="52"/>
  <c r="CC29" i="52"/>
  <c r="CB29" i="52"/>
  <c r="CA29" i="52"/>
  <c r="BZ29" i="52"/>
  <c r="BY29" i="52"/>
  <c r="BX29" i="52"/>
  <c r="BW29" i="52"/>
  <c r="BV29" i="52"/>
  <c r="BT29" i="52"/>
  <c r="BS29" i="52"/>
  <c r="BR29" i="52"/>
  <c r="BQ29" i="52"/>
  <c r="BP29" i="52"/>
  <c r="BO29" i="52"/>
  <c r="BN29" i="52"/>
  <c r="BM29" i="52"/>
  <c r="BL29" i="52"/>
  <c r="BK29" i="52"/>
  <c r="CR29" i="52" s="1"/>
  <c r="BJ29" i="52"/>
  <c r="BC29" i="52"/>
  <c r="K156" i="52" s="1"/>
  <c r="AZ29" i="52"/>
  <c r="BA29" i="52" s="1"/>
  <c r="AX29" i="52"/>
  <c r="AY29" i="52" s="1"/>
  <c r="AT29" i="52"/>
  <c r="AS29" i="52"/>
  <c r="AR29" i="52"/>
  <c r="AQ29" i="52"/>
  <c r="AP29" i="52"/>
  <c r="AO29" i="52"/>
  <c r="AN29" i="52"/>
  <c r="AM29" i="52"/>
  <c r="AL29" i="52"/>
  <c r="AK29" i="52"/>
  <c r="DA28" i="52"/>
  <c r="CP28" i="52"/>
  <c r="CO28" i="52"/>
  <c r="CN28" i="52"/>
  <c r="CM28" i="52"/>
  <c r="CL28" i="52"/>
  <c r="CW28" i="52" s="1"/>
  <c r="CK28" i="52"/>
  <c r="CV28" i="52" s="1"/>
  <c r="CJ28" i="52"/>
  <c r="CU28" i="52" s="1"/>
  <c r="CI28" i="52"/>
  <c r="CT28" i="52" s="1"/>
  <c r="CH28" i="52"/>
  <c r="CS28" i="52" s="1"/>
  <c r="CG28" i="52"/>
  <c r="CE28" i="52"/>
  <c r="CD28" i="52"/>
  <c r="CZ28" i="52" s="1"/>
  <c r="CC28" i="52"/>
  <c r="CY28" i="52" s="1"/>
  <c r="CB28" i="52"/>
  <c r="CX28" i="52" s="1"/>
  <c r="CA28" i="52"/>
  <c r="BZ28" i="52"/>
  <c r="BY28" i="52"/>
  <c r="BX28" i="52"/>
  <c r="BW28" i="52"/>
  <c r="BV28" i="52"/>
  <c r="BT28" i="52"/>
  <c r="BS28" i="52"/>
  <c r="BR28" i="52"/>
  <c r="BQ28" i="52"/>
  <c r="BP28" i="52"/>
  <c r="BO28" i="52"/>
  <c r="BN28" i="52"/>
  <c r="BM28" i="52"/>
  <c r="BL28" i="52"/>
  <c r="BK28" i="52"/>
  <c r="BJ28" i="52"/>
  <c r="BC28" i="52"/>
  <c r="K155" i="52" s="1"/>
  <c r="BA28" i="52"/>
  <c r="AZ28" i="52"/>
  <c r="AY28" i="52"/>
  <c r="AX28" i="52"/>
  <c r="AT28" i="52"/>
  <c r="AS28" i="52"/>
  <c r="AR28" i="52"/>
  <c r="AQ28" i="52"/>
  <c r="BB28" i="52" s="1"/>
  <c r="J155" i="52" s="1"/>
  <c r="AP28" i="52"/>
  <c r="AO28" i="52"/>
  <c r="AN28" i="52"/>
  <c r="AM28" i="52"/>
  <c r="AL28" i="52"/>
  <c r="AK28" i="52"/>
  <c r="CW27" i="52"/>
  <c r="CP27" i="52"/>
  <c r="CO27" i="52"/>
  <c r="CN27" i="52"/>
  <c r="CM27" i="52"/>
  <c r="CL27" i="52"/>
  <c r="CK27" i="52"/>
  <c r="CJ27" i="52"/>
  <c r="CI27" i="52"/>
  <c r="CT27" i="52" s="1"/>
  <c r="CH27" i="52"/>
  <c r="CS27" i="52" s="1"/>
  <c r="CG27" i="52"/>
  <c r="CE27" i="52"/>
  <c r="DA27" i="52" s="1"/>
  <c r="CD27" i="52"/>
  <c r="CZ27" i="52" s="1"/>
  <c r="CC27" i="52"/>
  <c r="CY27" i="52" s="1"/>
  <c r="CB27" i="52"/>
  <c r="CX27" i="52" s="1"/>
  <c r="CA27" i="52"/>
  <c r="CA34" i="52" s="1"/>
  <c r="P111" i="52" s="1"/>
  <c r="BZ27" i="52"/>
  <c r="CV27" i="52" s="1"/>
  <c r="BY27" i="52"/>
  <c r="CU27" i="52" s="1"/>
  <c r="BX27" i="52"/>
  <c r="BW27" i="52"/>
  <c r="BV27" i="52"/>
  <c r="BT27" i="52"/>
  <c r="BS27" i="52"/>
  <c r="BR27" i="52"/>
  <c r="BQ27" i="52"/>
  <c r="BP27" i="52"/>
  <c r="BO27" i="52"/>
  <c r="BN27" i="52"/>
  <c r="BM27" i="52"/>
  <c r="K34" i="52" s="1"/>
  <c r="BL27" i="52"/>
  <c r="BK27" i="52"/>
  <c r="CR27" i="52" s="1"/>
  <c r="BJ27" i="52"/>
  <c r="BC27" i="52"/>
  <c r="K154" i="52" s="1"/>
  <c r="BB27" i="52"/>
  <c r="J154" i="52" s="1"/>
  <c r="BA27" i="52"/>
  <c r="AZ27" i="52"/>
  <c r="H154" i="52" s="1"/>
  <c r="AX27" i="52"/>
  <c r="AY27" i="52" s="1"/>
  <c r="AT27" i="52"/>
  <c r="AS27" i="52"/>
  <c r="AR27" i="52"/>
  <c r="AQ27" i="52"/>
  <c r="AP27" i="52"/>
  <c r="AO27" i="52"/>
  <c r="AN27" i="52"/>
  <c r="AM27" i="52"/>
  <c r="AL27" i="52"/>
  <c r="AK27" i="52"/>
  <c r="DA26" i="52"/>
  <c r="CV26" i="52"/>
  <c r="CU26" i="52"/>
  <c r="CT26" i="52"/>
  <c r="CR26" i="52"/>
  <c r="CP26" i="52"/>
  <c r="CO26" i="52"/>
  <c r="CN26" i="52"/>
  <c r="CY26" i="52" s="1"/>
  <c r="CM26" i="52"/>
  <c r="CL26" i="52"/>
  <c r="CK26" i="52"/>
  <c r="CJ26" i="52"/>
  <c r="CI26" i="52"/>
  <c r="CH26" i="52"/>
  <c r="CG26" i="52"/>
  <c r="CE26" i="52"/>
  <c r="CD26" i="52"/>
  <c r="CZ26" i="52" s="1"/>
  <c r="CC26" i="52"/>
  <c r="CB26" i="52"/>
  <c r="CX26" i="52" s="1"/>
  <c r="CA26" i="52"/>
  <c r="CW26" i="52" s="1"/>
  <c r="BZ26" i="52"/>
  <c r="BY26" i="52"/>
  <c r="BX26" i="52"/>
  <c r="BW26" i="52"/>
  <c r="CS26" i="52" s="1"/>
  <c r="BV26" i="52"/>
  <c r="BT26" i="52"/>
  <c r="BS26" i="52"/>
  <c r="BR26" i="52"/>
  <c r="BQ26" i="52"/>
  <c r="BP26" i="52"/>
  <c r="BO26" i="52"/>
  <c r="BN26" i="52"/>
  <c r="BM26" i="52"/>
  <c r="BL26" i="52"/>
  <c r="BK26" i="52"/>
  <c r="BJ26" i="52"/>
  <c r="BC26" i="52"/>
  <c r="K153" i="52" s="1"/>
  <c r="BA26" i="52"/>
  <c r="AZ26" i="52"/>
  <c r="H153" i="52" s="1"/>
  <c r="AX26" i="52"/>
  <c r="AT26" i="52"/>
  <c r="AS26" i="52"/>
  <c r="AR26" i="52"/>
  <c r="AQ26" i="52"/>
  <c r="AP26" i="52"/>
  <c r="AO26" i="52"/>
  <c r="AN26" i="52"/>
  <c r="AM26" i="52"/>
  <c r="AL26" i="52"/>
  <c r="AK26" i="52"/>
  <c r="CR25" i="52"/>
  <c r="CP25" i="52"/>
  <c r="CO25" i="52"/>
  <c r="CZ25" i="52" s="1"/>
  <c r="CN25" i="52"/>
  <c r="CY25" i="52" s="1"/>
  <c r="CM25" i="52"/>
  <c r="CL25" i="52"/>
  <c r="CK25" i="52"/>
  <c r="CJ25" i="52"/>
  <c r="CI25" i="52"/>
  <c r="CH25" i="52"/>
  <c r="CG25" i="52"/>
  <c r="CE25" i="52"/>
  <c r="CD25" i="52"/>
  <c r="CC25" i="52"/>
  <c r="CB25" i="52"/>
  <c r="CX25" i="52" s="1"/>
  <c r="CA25" i="52"/>
  <c r="BZ25" i="52"/>
  <c r="CV25" i="52" s="1"/>
  <c r="BY25" i="52"/>
  <c r="CU25" i="52" s="1"/>
  <c r="BX25" i="52"/>
  <c r="CT25" i="52" s="1"/>
  <c r="BW25" i="52"/>
  <c r="BW37" i="52" s="1"/>
  <c r="V107" i="52" s="1"/>
  <c r="H98" i="52" s="1"/>
  <c r="BV25" i="52"/>
  <c r="BT25" i="52"/>
  <c r="BT37" i="52" s="1"/>
  <c r="W115" i="52" s="1"/>
  <c r="BS25" i="52"/>
  <c r="BR25" i="52"/>
  <c r="BQ25" i="52"/>
  <c r="BP25" i="52"/>
  <c r="BO25" i="52"/>
  <c r="BN25" i="52"/>
  <c r="BM25" i="52"/>
  <c r="BL25" i="52"/>
  <c r="BK25" i="52"/>
  <c r="BJ25" i="52"/>
  <c r="BC25" i="52"/>
  <c r="K152" i="52" s="1"/>
  <c r="AZ25" i="52"/>
  <c r="BA25" i="52" s="1"/>
  <c r="AX25" i="52"/>
  <c r="I152" i="52" s="1"/>
  <c r="AT25" i="52"/>
  <c r="AS25" i="52"/>
  <c r="AR25" i="52"/>
  <c r="AQ25" i="52"/>
  <c r="AP25" i="52"/>
  <c r="AO25" i="52"/>
  <c r="AN25" i="52"/>
  <c r="AM25" i="52"/>
  <c r="AL25" i="52"/>
  <c r="AK25" i="52"/>
  <c r="CR24" i="52"/>
  <c r="CP24" i="52"/>
  <c r="DA24" i="52" s="1"/>
  <c r="CO24" i="52"/>
  <c r="CZ24" i="52" s="1"/>
  <c r="CN24" i="52"/>
  <c r="CM24" i="52"/>
  <c r="CL24" i="52"/>
  <c r="CW24" i="52" s="1"/>
  <c r="CK24" i="52"/>
  <c r="CV24" i="52" s="1"/>
  <c r="CJ24" i="52"/>
  <c r="CI24" i="52"/>
  <c r="CH24" i="52"/>
  <c r="CG24" i="52"/>
  <c r="CE24" i="52"/>
  <c r="CE37" i="52" s="1"/>
  <c r="V115" i="52" s="1"/>
  <c r="CD24" i="52"/>
  <c r="CD37" i="52" s="1"/>
  <c r="V114" i="52" s="1"/>
  <c r="CC24" i="52"/>
  <c r="CC37" i="52" s="1"/>
  <c r="V113" i="52" s="1"/>
  <c r="CB24" i="52"/>
  <c r="CA24" i="52"/>
  <c r="BZ24" i="52"/>
  <c r="BY24" i="52"/>
  <c r="BX24" i="52"/>
  <c r="BW24" i="52"/>
  <c r="BV24" i="52"/>
  <c r="BT24" i="52"/>
  <c r="BT34" i="52" s="1"/>
  <c r="Q115" i="52" s="1"/>
  <c r="BS24" i="52"/>
  <c r="BS37" i="52" s="1"/>
  <c r="W114" i="52" s="1"/>
  <c r="BR24" i="52"/>
  <c r="BQ24" i="52"/>
  <c r="BP24" i="52"/>
  <c r="BP37" i="52" s="1"/>
  <c r="W111" i="52" s="1"/>
  <c r="BO24" i="52"/>
  <c r="BO37" i="52" s="1"/>
  <c r="W110" i="52" s="1"/>
  <c r="K97" i="52" s="1"/>
  <c r="BN24" i="52"/>
  <c r="BN37" i="52" s="1"/>
  <c r="W109" i="52" s="1"/>
  <c r="J97" i="52" s="1"/>
  <c r="BM24" i="52"/>
  <c r="BM37" i="52" s="1"/>
  <c r="W108" i="52" s="1"/>
  <c r="I97" i="52" s="1"/>
  <c r="BL24" i="52"/>
  <c r="BK24" i="52"/>
  <c r="BJ24" i="52"/>
  <c r="BJ37" i="52" s="1"/>
  <c r="W105" i="52" s="1"/>
  <c r="F97" i="52" s="1"/>
  <c r="BC24" i="52"/>
  <c r="AZ24" i="52"/>
  <c r="BA24" i="52" s="1"/>
  <c r="AX24" i="52"/>
  <c r="AY24" i="52" s="1"/>
  <c r="AT24" i="52"/>
  <c r="AS24" i="52"/>
  <c r="AR24" i="52"/>
  <c r="AQ24" i="52"/>
  <c r="AP24" i="52"/>
  <c r="AO24" i="52"/>
  <c r="AN24" i="52"/>
  <c r="AM24" i="52"/>
  <c r="AL24" i="52"/>
  <c r="AK24" i="52"/>
  <c r="CR23" i="52"/>
  <c r="CP23" i="52"/>
  <c r="DA23" i="52" s="1"/>
  <c r="CO23" i="52"/>
  <c r="CZ23" i="52" s="1"/>
  <c r="CN23" i="52"/>
  <c r="CY23" i="52" s="1"/>
  <c r="CM23" i="52"/>
  <c r="CX23" i="52" s="1"/>
  <c r="CL23" i="52"/>
  <c r="CW23" i="52" s="1"/>
  <c r="CK23" i="52"/>
  <c r="CJ23" i="52"/>
  <c r="CI23" i="52"/>
  <c r="CT23" i="52" s="1"/>
  <c r="CH23" i="52"/>
  <c r="CS23" i="52" s="1"/>
  <c r="CG23" i="52"/>
  <c r="CE23" i="52"/>
  <c r="CD23" i="52"/>
  <c r="CC23" i="52"/>
  <c r="CB23" i="52"/>
  <c r="CA23" i="52"/>
  <c r="BZ23" i="52"/>
  <c r="BY23" i="52"/>
  <c r="BX23" i="52"/>
  <c r="BW23" i="52"/>
  <c r="BV23" i="52"/>
  <c r="BT23" i="52"/>
  <c r="BS23" i="52"/>
  <c r="BR23" i="52"/>
  <c r="BQ23" i="52"/>
  <c r="BP23" i="52"/>
  <c r="BO23" i="52"/>
  <c r="BN23" i="52"/>
  <c r="BM23" i="52"/>
  <c r="BL23" i="52"/>
  <c r="BK23" i="52"/>
  <c r="BJ23" i="52"/>
  <c r="BC23" i="52"/>
  <c r="K150" i="52" s="1"/>
  <c r="AZ23" i="52"/>
  <c r="BA23" i="52" s="1"/>
  <c r="AY23" i="52"/>
  <c r="AX23" i="52"/>
  <c r="AT23" i="52"/>
  <c r="AS23" i="52"/>
  <c r="AR23" i="52"/>
  <c r="AQ23" i="52"/>
  <c r="AP23" i="52"/>
  <c r="AO23" i="52"/>
  <c r="BB23" i="52" s="1"/>
  <c r="J150" i="52" s="1"/>
  <c r="AN23" i="52"/>
  <c r="AM23" i="52"/>
  <c r="AL23" i="52"/>
  <c r="AK23" i="52"/>
  <c r="CP22" i="52"/>
  <c r="CO22" i="52"/>
  <c r="CN22" i="52"/>
  <c r="CY22" i="52" s="1"/>
  <c r="CM22" i="52"/>
  <c r="CX22" i="52" s="1"/>
  <c r="CL22" i="52"/>
  <c r="CW22" i="52" s="1"/>
  <c r="CK22" i="52"/>
  <c r="CV22" i="52" s="1"/>
  <c r="CJ22" i="52"/>
  <c r="CU22" i="52" s="1"/>
  <c r="CI22" i="52"/>
  <c r="CT22" i="52" s="1"/>
  <c r="CH22" i="52"/>
  <c r="CG22" i="52"/>
  <c r="CE22" i="52"/>
  <c r="DA22" i="52" s="1"/>
  <c r="CD22" i="52"/>
  <c r="CZ22" i="52" s="1"/>
  <c r="CC22" i="52"/>
  <c r="CB22" i="52"/>
  <c r="CA22" i="52"/>
  <c r="BZ22" i="52"/>
  <c r="BY22" i="52"/>
  <c r="BX22" i="52"/>
  <c r="BW22" i="52"/>
  <c r="BV22" i="52"/>
  <c r="BT22" i="52"/>
  <c r="BS22" i="52"/>
  <c r="BR22" i="52"/>
  <c r="BQ22" i="52"/>
  <c r="BP22" i="52"/>
  <c r="BO22" i="52"/>
  <c r="BN22" i="52"/>
  <c r="BM22" i="52"/>
  <c r="BL22" i="52"/>
  <c r="BK22" i="52"/>
  <c r="CR22" i="52" s="1"/>
  <c r="BJ22" i="52"/>
  <c r="BC22" i="52"/>
  <c r="K149" i="52" s="1"/>
  <c r="BA22" i="52"/>
  <c r="AZ22" i="52"/>
  <c r="H149" i="52" s="1"/>
  <c r="AY22" i="52"/>
  <c r="AX22" i="52"/>
  <c r="I149" i="52" s="1"/>
  <c r="AT22" i="52"/>
  <c r="AS22" i="52"/>
  <c r="AR22" i="52"/>
  <c r="AQ22" i="52"/>
  <c r="AP22" i="52"/>
  <c r="AO22" i="52"/>
  <c r="BB22" i="52" s="1"/>
  <c r="J149" i="52" s="1"/>
  <c r="AN22" i="52"/>
  <c r="AM22" i="52"/>
  <c r="AL22" i="52"/>
  <c r="AK22" i="52"/>
  <c r="CZ21" i="52"/>
  <c r="CP21" i="52"/>
  <c r="CO21" i="52"/>
  <c r="CN21" i="52"/>
  <c r="CM21" i="52"/>
  <c r="CL21" i="52"/>
  <c r="CK21" i="52"/>
  <c r="CV21" i="52" s="1"/>
  <c r="CJ21" i="52"/>
  <c r="CU21" i="52" s="1"/>
  <c r="CI21" i="52"/>
  <c r="CT21" i="52" s="1"/>
  <c r="CH21" i="52"/>
  <c r="CS21" i="52" s="1"/>
  <c r="CG21" i="52"/>
  <c r="CE21" i="52"/>
  <c r="DA21" i="52" s="1"/>
  <c r="CD21" i="52"/>
  <c r="CC21" i="52"/>
  <c r="CY21" i="52" s="1"/>
  <c r="CB21" i="52"/>
  <c r="CX21" i="52" s="1"/>
  <c r="CA21" i="52"/>
  <c r="CW21" i="52" s="1"/>
  <c r="BZ21" i="52"/>
  <c r="BY21" i="52"/>
  <c r="BX21" i="52"/>
  <c r="BW21" i="52"/>
  <c r="BV21" i="52"/>
  <c r="BT21" i="52"/>
  <c r="BS21" i="52"/>
  <c r="BR21" i="52"/>
  <c r="BQ21" i="52"/>
  <c r="BP21" i="52"/>
  <c r="BO21" i="52"/>
  <c r="BN21" i="52"/>
  <c r="BM21" i="52"/>
  <c r="BL21" i="52"/>
  <c r="BK21" i="52"/>
  <c r="CR21" i="52" s="1"/>
  <c r="BJ21" i="52"/>
  <c r="BC21" i="52"/>
  <c r="K148" i="52" s="1"/>
  <c r="BB21" i="52"/>
  <c r="J148" i="52" s="1"/>
  <c r="AZ21" i="52"/>
  <c r="BA21" i="52" s="1"/>
  <c r="AX21" i="52"/>
  <c r="AY21" i="52" s="1"/>
  <c r="AT21" i="52"/>
  <c r="AS21" i="52"/>
  <c r="AR21" i="52"/>
  <c r="AQ21" i="52"/>
  <c r="AP21" i="52"/>
  <c r="AO21" i="52"/>
  <c r="AN21" i="52"/>
  <c r="AM21" i="52"/>
  <c r="AL21" i="52"/>
  <c r="AK21" i="52"/>
  <c r="CW20" i="52"/>
  <c r="CV20" i="52"/>
  <c r="CP20" i="52"/>
  <c r="CO20" i="52"/>
  <c r="CN20" i="52"/>
  <c r="CM20" i="52"/>
  <c r="CL20" i="52"/>
  <c r="CK20" i="52"/>
  <c r="CJ20" i="52"/>
  <c r="CI20" i="52"/>
  <c r="CH20" i="52"/>
  <c r="CS20" i="52" s="1"/>
  <c r="CG20" i="52"/>
  <c r="CE20" i="52"/>
  <c r="CD20" i="52"/>
  <c r="CZ20" i="52" s="1"/>
  <c r="CC20" i="52"/>
  <c r="CY20" i="52" s="1"/>
  <c r="CB20" i="52"/>
  <c r="CX20" i="52" s="1"/>
  <c r="CA20" i="52"/>
  <c r="BZ20" i="52"/>
  <c r="BY20" i="52"/>
  <c r="CU20" i="52" s="1"/>
  <c r="BX20" i="52"/>
  <c r="CT20" i="52" s="1"/>
  <c r="BW20" i="52"/>
  <c r="BV20" i="52"/>
  <c r="BT20" i="52"/>
  <c r="DA20" i="52" s="1"/>
  <c r="BS20" i="52"/>
  <c r="BR20" i="52"/>
  <c r="BQ20" i="52"/>
  <c r="BP20" i="52"/>
  <c r="BO20" i="52"/>
  <c r="BN20" i="52"/>
  <c r="BM20" i="52"/>
  <c r="BL20" i="52"/>
  <c r="BK20" i="52"/>
  <c r="CR20" i="52" s="1"/>
  <c r="BJ20" i="52"/>
  <c r="BC20" i="52"/>
  <c r="K147" i="52" s="1"/>
  <c r="AZ20" i="52"/>
  <c r="AY20" i="52"/>
  <c r="AX20" i="52"/>
  <c r="I147" i="52" s="1"/>
  <c r="AT20" i="52"/>
  <c r="BB20" i="52" s="1"/>
  <c r="J147" i="52" s="1"/>
  <c r="AS20" i="52"/>
  <c r="AR20" i="52"/>
  <c r="AQ20" i="52"/>
  <c r="AP20" i="52"/>
  <c r="AO20" i="52"/>
  <c r="AN20" i="52"/>
  <c r="AM20" i="52"/>
  <c r="AL20" i="52"/>
  <c r="AK20" i="52"/>
  <c r="CR19" i="52"/>
  <c r="CP19" i="52"/>
  <c r="DA19" i="52" s="1"/>
  <c r="CO19" i="52"/>
  <c r="CN19" i="52"/>
  <c r="CM19" i="52"/>
  <c r="CL19" i="52"/>
  <c r="CK19" i="52"/>
  <c r="CJ19" i="52"/>
  <c r="CI19" i="52"/>
  <c r="CH19" i="52"/>
  <c r="CG19" i="52"/>
  <c r="CE19" i="52"/>
  <c r="CD19" i="52"/>
  <c r="CZ19" i="52" s="1"/>
  <c r="CC19" i="52"/>
  <c r="CY19" i="52" s="1"/>
  <c r="CB19" i="52"/>
  <c r="CX19" i="52" s="1"/>
  <c r="CA19" i="52"/>
  <c r="CW19" i="52" s="1"/>
  <c r="BZ19" i="52"/>
  <c r="CV19" i="52" s="1"/>
  <c r="BY19" i="52"/>
  <c r="CU19" i="52" s="1"/>
  <c r="BX19" i="52"/>
  <c r="CT19" i="52" s="1"/>
  <c r="BW19" i="52"/>
  <c r="CS19" i="52" s="1"/>
  <c r="BV19" i="52"/>
  <c r="BT19" i="52"/>
  <c r="BS19" i="52"/>
  <c r="BR19" i="52"/>
  <c r="BQ19" i="52"/>
  <c r="BP19" i="52"/>
  <c r="BO19" i="52"/>
  <c r="BN19" i="52"/>
  <c r="BM19" i="52"/>
  <c r="BL19" i="52"/>
  <c r="BK19" i="52"/>
  <c r="BJ19" i="52"/>
  <c r="BC19" i="52"/>
  <c r="K146" i="52" s="1"/>
  <c r="AZ19" i="52"/>
  <c r="BA19" i="52" s="1"/>
  <c r="AX19" i="52"/>
  <c r="AT19" i="52"/>
  <c r="AS19" i="52"/>
  <c r="AR19" i="52"/>
  <c r="AQ19" i="52"/>
  <c r="AP19" i="52"/>
  <c r="AO19" i="52"/>
  <c r="AN19" i="52"/>
  <c r="AM19" i="52"/>
  <c r="AL19" i="52"/>
  <c r="AK19" i="52"/>
  <c r="CR18" i="52"/>
  <c r="CP18" i="52"/>
  <c r="CO18" i="52"/>
  <c r="CZ18" i="52" s="1"/>
  <c r="CN18" i="52"/>
  <c r="CY18" i="52" s="1"/>
  <c r="CM18" i="52"/>
  <c r="CX18" i="52" s="1"/>
  <c r="CL18" i="52"/>
  <c r="CK18" i="52"/>
  <c r="CJ18" i="52"/>
  <c r="CI18" i="52"/>
  <c r="CH18" i="52"/>
  <c r="CG18" i="52"/>
  <c r="CE18" i="52"/>
  <c r="CD18" i="52"/>
  <c r="CC18" i="52"/>
  <c r="CB18" i="52"/>
  <c r="CA18" i="52"/>
  <c r="CW18" i="52" s="1"/>
  <c r="BZ18" i="52"/>
  <c r="CV18" i="52" s="1"/>
  <c r="BY18" i="52"/>
  <c r="BX18" i="52"/>
  <c r="CT18" i="52" s="1"/>
  <c r="BW18" i="52"/>
  <c r="CS18" i="52" s="1"/>
  <c r="BV18" i="52"/>
  <c r="BT18" i="52"/>
  <c r="BS18" i="52"/>
  <c r="BR18" i="52"/>
  <c r="BQ18" i="52"/>
  <c r="BP18" i="52"/>
  <c r="BO18" i="52"/>
  <c r="BN18" i="52"/>
  <c r="CU18" i="52" s="1"/>
  <c r="BM18" i="52"/>
  <c r="BL18" i="52"/>
  <c r="BK18" i="52"/>
  <c r="BJ18" i="52"/>
  <c r="BC18" i="52"/>
  <c r="K145" i="52" s="1"/>
  <c r="AZ18" i="52"/>
  <c r="BA18" i="52" s="1"/>
  <c r="AY18" i="52"/>
  <c r="AX18" i="52"/>
  <c r="AT18" i="52"/>
  <c r="AS18" i="52"/>
  <c r="AR18" i="52"/>
  <c r="AQ18" i="52"/>
  <c r="AP18" i="52"/>
  <c r="AO18" i="52"/>
  <c r="AN18" i="52"/>
  <c r="AM18" i="52"/>
  <c r="AL18" i="52"/>
  <c r="AK18" i="52"/>
  <c r="CS17" i="52"/>
  <c r="CR17" i="52"/>
  <c r="CP17" i="52"/>
  <c r="DA17" i="52" s="1"/>
  <c r="CO17" i="52"/>
  <c r="CZ17" i="52" s="1"/>
  <c r="CN17" i="52"/>
  <c r="CM17" i="52"/>
  <c r="CL17" i="52"/>
  <c r="CK17" i="52"/>
  <c r="CV17" i="52" s="1"/>
  <c r="CJ17" i="52"/>
  <c r="CU17" i="52" s="1"/>
  <c r="CI17" i="52"/>
  <c r="CH17" i="52"/>
  <c r="CG17" i="52"/>
  <c r="CE17" i="52"/>
  <c r="CD17" i="52"/>
  <c r="CC17" i="52"/>
  <c r="CB17" i="52"/>
  <c r="CA17" i="52"/>
  <c r="BZ17" i="52"/>
  <c r="BY17" i="52"/>
  <c r="BX17" i="52"/>
  <c r="CT17" i="52" s="1"/>
  <c r="BW17" i="52"/>
  <c r="BV17" i="52"/>
  <c r="BT17" i="52"/>
  <c r="BS17" i="52"/>
  <c r="BR17" i="52"/>
  <c r="BQ17" i="52"/>
  <c r="BP17" i="52"/>
  <c r="BO17" i="52"/>
  <c r="BN17" i="52"/>
  <c r="BM17" i="52"/>
  <c r="BL17" i="52"/>
  <c r="BK17" i="52"/>
  <c r="BJ17" i="52"/>
  <c r="BC17" i="52"/>
  <c r="K144" i="52" s="1"/>
  <c r="BA17" i="52"/>
  <c r="AZ17" i="52"/>
  <c r="H144" i="52" s="1"/>
  <c r="AX17" i="52"/>
  <c r="I144" i="52" s="1"/>
  <c r="AT17" i="52"/>
  <c r="AS17" i="52"/>
  <c r="AR17" i="52"/>
  <c r="AQ17" i="52"/>
  <c r="AP17" i="52"/>
  <c r="AO17" i="52"/>
  <c r="AN17" i="52"/>
  <c r="AM17" i="52"/>
  <c r="AL17" i="52"/>
  <c r="AK17" i="52"/>
  <c r="CP16" i="52"/>
  <c r="DA16" i="52" s="1"/>
  <c r="CO16" i="52"/>
  <c r="CZ16" i="52" s="1"/>
  <c r="CN16" i="52"/>
  <c r="CY16" i="52" s="1"/>
  <c r="CM16" i="52"/>
  <c r="CX16" i="52" s="1"/>
  <c r="CL16" i="52"/>
  <c r="CW16" i="52" s="1"/>
  <c r="CK16" i="52"/>
  <c r="CJ16" i="52"/>
  <c r="CI16" i="52"/>
  <c r="CH16" i="52"/>
  <c r="CS16" i="52" s="1"/>
  <c r="CG16" i="52"/>
  <c r="CE16" i="52"/>
  <c r="CD16" i="52"/>
  <c r="CC16" i="52"/>
  <c r="CB16" i="52"/>
  <c r="CA16" i="52"/>
  <c r="BZ16" i="52"/>
  <c r="BY16" i="52"/>
  <c r="BX16" i="52"/>
  <c r="BW16" i="52"/>
  <c r="BV16" i="52"/>
  <c r="BT16" i="52"/>
  <c r="BS16" i="52"/>
  <c r="BR16" i="52"/>
  <c r="BQ16" i="52"/>
  <c r="BP16" i="52"/>
  <c r="BO16" i="52"/>
  <c r="BN16" i="52"/>
  <c r="BM16" i="52"/>
  <c r="BL16" i="52"/>
  <c r="BK16" i="52"/>
  <c r="CR16" i="52" s="1"/>
  <c r="BJ16" i="52"/>
  <c r="BC16" i="52"/>
  <c r="K143" i="52" s="1"/>
  <c r="BA16" i="52"/>
  <c r="AZ16" i="52"/>
  <c r="H143" i="52" s="1"/>
  <c r="AY16" i="52"/>
  <c r="AX16" i="52"/>
  <c r="I143" i="52" s="1"/>
  <c r="AT16" i="52"/>
  <c r="AS16" i="52"/>
  <c r="AR16" i="52"/>
  <c r="AQ16" i="52"/>
  <c r="AP16" i="52"/>
  <c r="AO16" i="52"/>
  <c r="BB16" i="52" s="1"/>
  <c r="J143" i="52" s="1"/>
  <c r="AN16" i="52"/>
  <c r="AM16" i="52"/>
  <c r="AL16" i="52"/>
  <c r="AK16" i="52"/>
  <c r="DA15" i="52"/>
  <c r="CP15" i="52"/>
  <c r="CO15" i="52"/>
  <c r="CN15" i="52"/>
  <c r="CM15" i="52"/>
  <c r="CX15" i="52" s="1"/>
  <c r="CL15" i="52"/>
  <c r="CW15" i="52" s="1"/>
  <c r="CK15" i="52"/>
  <c r="CV15" i="52" s="1"/>
  <c r="CJ15" i="52"/>
  <c r="CU15" i="52" s="1"/>
  <c r="CI15" i="52"/>
  <c r="CT15" i="52" s="1"/>
  <c r="CH15" i="52"/>
  <c r="CG15" i="52"/>
  <c r="CE15" i="52"/>
  <c r="CD15" i="52"/>
  <c r="CZ15" i="52" s="1"/>
  <c r="CC15" i="52"/>
  <c r="CY15" i="52" s="1"/>
  <c r="CB15" i="52"/>
  <c r="CA15" i="52"/>
  <c r="BZ15" i="52"/>
  <c r="BY15" i="52"/>
  <c r="BX15" i="52"/>
  <c r="BW15" i="52"/>
  <c r="BV15" i="52"/>
  <c r="BT15" i="52"/>
  <c r="BS15" i="52"/>
  <c r="BR15" i="52"/>
  <c r="BQ15" i="52"/>
  <c r="BP15" i="52"/>
  <c r="BO15" i="52"/>
  <c r="BN15" i="52"/>
  <c r="BM15" i="52"/>
  <c r="BL15" i="52"/>
  <c r="BK15" i="52"/>
  <c r="CR15" i="52" s="1"/>
  <c r="BJ15" i="52"/>
  <c r="BC15" i="52"/>
  <c r="K142" i="52" s="1"/>
  <c r="AZ15" i="52"/>
  <c r="BA15" i="52" s="1"/>
  <c r="AX15" i="52"/>
  <c r="AY15" i="52" s="1"/>
  <c r="AT15" i="52"/>
  <c r="AS15" i="52"/>
  <c r="BB15" i="52" s="1"/>
  <c r="J142" i="52" s="1"/>
  <c r="AR15" i="52"/>
  <c r="AQ15" i="52"/>
  <c r="AP15" i="52"/>
  <c r="AO15" i="52"/>
  <c r="AN15" i="52"/>
  <c r="AM15" i="52"/>
  <c r="AL15" i="52"/>
  <c r="AK15" i="52"/>
  <c r="CZ14" i="52"/>
  <c r="CY14" i="52"/>
  <c r="CX14" i="52"/>
  <c r="CP14" i="52"/>
  <c r="CO14" i="52"/>
  <c r="CN14" i="52"/>
  <c r="CM14" i="52"/>
  <c r="CL14" i="52"/>
  <c r="CK14" i="52"/>
  <c r="CJ14" i="52"/>
  <c r="CU14" i="52" s="1"/>
  <c r="CI14" i="52"/>
  <c r="CT14" i="52" s="1"/>
  <c r="CH14" i="52"/>
  <c r="CS14" i="52" s="1"/>
  <c r="CG14" i="52"/>
  <c r="CE14" i="52"/>
  <c r="DA14" i="52" s="1"/>
  <c r="CD14" i="52"/>
  <c r="CC14" i="52"/>
  <c r="CB14" i="52"/>
  <c r="CA14" i="52"/>
  <c r="CW14" i="52" s="1"/>
  <c r="BZ14" i="52"/>
  <c r="CV14" i="52" s="1"/>
  <c r="BY14" i="52"/>
  <c r="BX14" i="52"/>
  <c r="BW14" i="52"/>
  <c r="BV14" i="52"/>
  <c r="BT14" i="52"/>
  <c r="BS14" i="52"/>
  <c r="BR14" i="52"/>
  <c r="BQ14" i="52"/>
  <c r="BP14" i="52"/>
  <c r="BO14" i="52"/>
  <c r="BN14" i="52"/>
  <c r="BM14" i="52"/>
  <c r="BL14" i="52"/>
  <c r="BK14" i="52"/>
  <c r="CR14" i="52" s="1"/>
  <c r="BJ14" i="52"/>
  <c r="BC14" i="52"/>
  <c r="K141" i="52" s="1"/>
  <c r="BB14" i="52"/>
  <c r="J141" i="52" s="1"/>
  <c r="BA14" i="52"/>
  <c r="AZ14" i="52"/>
  <c r="AY14" i="52"/>
  <c r="AX14" i="52"/>
  <c r="I141" i="52" s="1"/>
  <c r="AT14" i="52"/>
  <c r="AS14" i="52"/>
  <c r="AR14" i="52"/>
  <c r="AQ14" i="52"/>
  <c r="AP14" i="52"/>
  <c r="AO14" i="52"/>
  <c r="AN14" i="52"/>
  <c r="AM14" i="52"/>
  <c r="AL14" i="52"/>
  <c r="AK14" i="52"/>
  <c r="DA13" i="52"/>
  <c r="CP13" i="52"/>
  <c r="CO13" i="52"/>
  <c r="CN13" i="52"/>
  <c r="CM13" i="52"/>
  <c r="CL13" i="52"/>
  <c r="CK13" i="52"/>
  <c r="CJ13" i="52"/>
  <c r="CI13" i="52"/>
  <c r="CH13" i="52"/>
  <c r="CG13" i="52"/>
  <c r="CE13" i="52"/>
  <c r="CD13" i="52"/>
  <c r="CZ13" i="52" s="1"/>
  <c r="CC13" i="52"/>
  <c r="CY13" i="52" s="1"/>
  <c r="CB13" i="52"/>
  <c r="CX13" i="52" s="1"/>
  <c r="CA13" i="52"/>
  <c r="CW13" i="52" s="1"/>
  <c r="BZ13" i="52"/>
  <c r="CV13" i="52" s="1"/>
  <c r="BY13" i="52"/>
  <c r="CU13" i="52" s="1"/>
  <c r="BX13" i="52"/>
  <c r="CT13" i="52" s="1"/>
  <c r="BW13" i="52"/>
  <c r="CS13" i="52" s="1"/>
  <c r="BV13" i="52"/>
  <c r="BT13" i="52"/>
  <c r="BS13" i="52"/>
  <c r="BR13" i="52"/>
  <c r="BQ13" i="52"/>
  <c r="BP13" i="52"/>
  <c r="BO13" i="52"/>
  <c r="BN13" i="52"/>
  <c r="BM13" i="52"/>
  <c r="BL13" i="52"/>
  <c r="BK13" i="52"/>
  <c r="CR13" i="52" s="1"/>
  <c r="BJ13" i="52"/>
  <c r="BC13" i="52"/>
  <c r="K140" i="52" s="1"/>
  <c r="BB13" i="52"/>
  <c r="J140" i="52" s="1"/>
  <c r="AZ13" i="52"/>
  <c r="BA13" i="52" s="1"/>
  <c r="AX13" i="52"/>
  <c r="AY13" i="52" s="1"/>
  <c r="AT13" i="52"/>
  <c r="AS13" i="52"/>
  <c r="AR13" i="52"/>
  <c r="AQ13" i="52"/>
  <c r="AP13" i="52"/>
  <c r="AO13" i="52"/>
  <c r="AN13" i="52"/>
  <c r="AM13" i="52"/>
  <c r="AL13" i="52"/>
  <c r="AK13" i="52"/>
  <c r="CR12" i="52"/>
  <c r="CP12" i="52"/>
  <c r="DA12" i="52" s="1"/>
  <c r="CO12" i="52"/>
  <c r="CZ12" i="52" s="1"/>
  <c r="CN12" i="52"/>
  <c r="CM12" i="52"/>
  <c r="CL12" i="52"/>
  <c r="CK12" i="52"/>
  <c r="CJ12" i="52"/>
  <c r="CI12" i="52"/>
  <c r="CH12" i="52"/>
  <c r="CG12" i="52"/>
  <c r="CE12" i="52"/>
  <c r="CD12" i="52"/>
  <c r="CC12" i="52"/>
  <c r="CY12" i="52" s="1"/>
  <c r="CB12" i="52"/>
  <c r="CX12" i="52" s="1"/>
  <c r="CA12" i="52"/>
  <c r="CW12" i="52" s="1"/>
  <c r="BZ12" i="52"/>
  <c r="CV12" i="52" s="1"/>
  <c r="BY12" i="52"/>
  <c r="CU12" i="52" s="1"/>
  <c r="BX12" i="52"/>
  <c r="CT12" i="52" s="1"/>
  <c r="BW12" i="52"/>
  <c r="CS12" i="52" s="1"/>
  <c r="BV12" i="52"/>
  <c r="BT12" i="52"/>
  <c r="BS12" i="52"/>
  <c r="BR12" i="52"/>
  <c r="BQ12" i="52"/>
  <c r="BP12" i="52"/>
  <c r="BO12" i="52"/>
  <c r="BN12" i="52"/>
  <c r="BM12" i="52"/>
  <c r="BL12" i="52"/>
  <c r="BK12" i="52"/>
  <c r="BJ12" i="52"/>
  <c r="BC12" i="52"/>
  <c r="K139" i="52" s="1"/>
  <c r="BA12" i="52"/>
  <c r="AZ12" i="52"/>
  <c r="H139" i="52" s="1"/>
  <c r="AY12" i="52"/>
  <c r="AX12" i="52"/>
  <c r="I139" i="52" s="1"/>
  <c r="AT12" i="52"/>
  <c r="AS12" i="52"/>
  <c r="AR12" i="52"/>
  <c r="AQ12" i="52"/>
  <c r="AP12" i="52"/>
  <c r="AO12" i="52"/>
  <c r="AN12" i="52"/>
  <c r="AM12" i="52"/>
  <c r="AL12" i="52"/>
  <c r="AK12" i="52"/>
  <c r="CV11" i="52"/>
  <c r="CR11" i="52"/>
  <c r="CP11" i="52"/>
  <c r="CO11" i="52"/>
  <c r="CN11" i="52"/>
  <c r="CM11" i="52"/>
  <c r="CX11" i="52" s="1"/>
  <c r="CL11" i="52"/>
  <c r="CW11" i="52" s="1"/>
  <c r="CK11" i="52"/>
  <c r="CJ11" i="52"/>
  <c r="CI11" i="52"/>
  <c r="CH11" i="52"/>
  <c r="CG11" i="52"/>
  <c r="CE11" i="52"/>
  <c r="CD11" i="52"/>
  <c r="CC11" i="52"/>
  <c r="CB11" i="52"/>
  <c r="CA11" i="52"/>
  <c r="BZ11" i="52"/>
  <c r="BY11" i="52"/>
  <c r="CU11" i="52" s="1"/>
  <c r="BX11" i="52"/>
  <c r="CT11" i="52" s="1"/>
  <c r="BW11" i="52"/>
  <c r="CS11" i="52" s="1"/>
  <c r="BV11" i="52"/>
  <c r="BT11" i="52"/>
  <c r="BS11" i="52"/>
  <c r="BR11" i="52"/>
  <c r="BQ11" i="52"/>
  <c r="BP11" i="52"/>
  <c r="BO11" i="52"/>
  <c r="BN11" i="52"/>
  <c r="BM11" i="52"/>
  <c r="BL11" i="52"/>
  <c r="BK11" i="52"/>
  <c r="BJ11" i="52"/>
  <c r="BC11" i="52"/>
  <c r="K138" i="52" s="1"/>
  <c r="AZ11" i="52"/>
  <c r="H138" i="52" s="1"/>
  <c r="AX11" i="52"/>
  <c r="I138" i="52" s="1"/>
  <c r="AT11" i="52"/>
  <c r="AS11" i="52"/>
  <c r="AR11" i="52"/>
  <c r="AQ11" i="52"/>
  <c r="AP11" i="52"/>
  <c r="AO11" i="52"/>
  <c r="AN11" i="52"/>
  <c r="AM11" i="52"/>
  <c r="AL11" i="52"/>
  <c r="AK11" i="52"/>
  <c r="CR10" i="52"/>
  <c r="CP10" i="52"/>
  <c r="DA10" i="52" s="1"/>
  <c r="CO10" i="52"/>
  <c r="CZ10" i="52" s="1"/>
  <c r="CN10" i="52"/>
  <c r="CY10" i="52" s="1"/>
  <c r="CM10" i="52"/>
  <c r="CX10" i="52" s="1"/>
  <c r="CL10" i="52"/>
  <c r="CK10" i="52"/>
  <c r="CJ10" i="52"/>
  <c r="CU10" i="52" s="1"/>
  <c r="CI10" i="52"/>
  <c r="CT10" i="52" s="1"/>
  <c r="CH10" i="52"/>
  <c r="CG10" i="52"/>
  <c r="CE10" i="52"/>
  <c r="CD10" i="52"/>
  <c r="CC10" i="52"/>
  <c r="CB10" i="52"/>
  <c r="CA10" i="52"/>
  <c r="BZ10" i="52"/>
  <c r="BY10" i="52"/>
  <c r="BX10" i="52"/>
  <c r="BW10" i="52"/>
  <c r="CS10" i="52" s="1"/>
  <c r="BV10" i="52"/>
  <c r="BT10" i="52"/>
  <c r="BS10" i="52"/>
  <c r="BR10" i="52"/>
  <c r="BQ10" i="52"/>
  <c r="BQ36" i="52" s="1"/>
  <c r="U112" i="52" s="1"/>
  <c r="BP10" i="52"/>
  <c r="BO10" i="52"/>
  <c r="BN10" i="52"/>
  <c r="BM10" i="52"/>
  <c r="BL10" i="52"/>
  <c r="BK10" i="52"/>
  <c r="BJ10" i="52"/>
  <c r="BC10" i="52"/>
  <c r="K137" i="52" s="1"/>
  <c r="BA10" i="52"/>
  <c r="AZ10" i="52"/>
  <c r="H137" i="52" s="1"/>
  <c r="AX10" i="52"/>
  <c r="AY10" i="52" s="1"/>
  <c r="AT10" i="52"/>
  <c r="AS10" i="52"/>
  <c r="AR10" i="52"/>
  <c r="AQ10" i="52"/>
  <c r="AP10" i="52"/>
  <c r="AO10" i="52"/>
  <c r="AN10" i="52"/>
  <c r="AM10" i="52"/>
  <c r="AL10" i="52"/>
  <c r="AK10" i="52"/>
  <c r="CP9" i="52"/>
  <c r="CO9" i="52"/>
  <c r="CZ9" i="52" s="1"/>
  <c r="CN9" i="52"/>
  <c r="CY9" i="52" s="1"/>
  <c r="CM9" i="52"/>
  <c r="CX9" i="52" s="1"/>
  <c r="CL9" i="52"/>
  <c r="CW9" i="52" s="1"/>
  <c r="CK9" i="52"/>
  <c r="CV9" i="52" s="1"/>
  <c r="CJ9" i="52"/>
  <c r="CI9" i="52"/>
  <c r="CH9" i="52"/>
  <c r="CS9" i="52" s="1"/>
  <c r="CG9" i="52"/>
  <c r="CE9" i="52"/>
  <c r="DA9" i="52" s="1"/>
  <c r="CD9" i="52"/>
  <c r="CC9" i="52"/>
  <c r="CB9" i="52"/>
  <c r="CB36" i="52" s="1"/>
  <c r="T112" i="52" s="1"/>
  <c r="CA9" i="52"/>
  <c r="BZ9" i="52"/>
  <c r="BY9" i="52"/>
  <c r="BX9" i="52"/>
  <c r="BW9" i="52"/>
  <c r="BV9" i="52"/>
  <c r="BT9" i="52"/>
  <c r="BT36" i="52" s="1"/>
  <c r="U115" i="52" s="1"/>
  <c r="BS9" i="52"/>
  <c r="BS36" i="52" s="1"/>
  <c r="U114" i="52" s="1"/>
  <c r="BR9" i="52"/>
  <c r="BR36" i="52" s="1"/>
  <c r="U113" i="52" s="1"/>
  <c r="BQ9" i="52"/>
  <c r="BP9" i="52"/>
  <c r="BO9" i="52"/>
  <c r="BN9" i="52"/>
  <c r="BM9" i="52"/>
  <c r="BL9" i="52"/>
  <c r="BL31" i="52" s="1"/>
  <c r="BK9" i="52"/>
  <c r="BJ9" i="52"/>
  <c r="BJ36" i="52" s="1"/>
  <c r="U105" i="52" s="1"/>
  <c r="F95" i="52" s="1"/>
  <c r="BC9" i="52"/>
  <c r="K136" i="52" s="1"/>
  <c r="AZ9" i="52"/>
  <c r="BA9" i="52" s="1"/>
  <c r="AX9" i="52"/>
  <c r="AY9" i="52" s="1"/>
  <c r="AT9" i="52"/>
  <c r="AS9" i="52"/>
  <c r="AR9" i="52"/>
  <c r="AQ9" i="52"/>
  <c r="AP9" i="52"/>
  <c r="AO9" i="52"/>
  <c r="AN9" i="52"/>
  <c r="AM9" i="52"/>
  <c r="AL9" i="52"/>
  <c r="AK9" i="52"/>
  <c r="DA8" i="52"/>
  <c r="CP8" i="52"/>
  <c r="CO8" i="52"/>
  <c r="CN8" i="52"/>
  <c r="CM8" i="52"/>
  <c r="CL8" i="52"/>
  <c r="CW8" i="52" s="1"/>
  <c r="CK8" i="52"/>
  <c r="CV8" i="52" s="1"/>
  <c r="CJ8" i="52"/>
  <c r="CU8" i="52" s="1"/>
  <c r="CI8" i="52"/>
  <c r="CT8" i="52" s="1"/>
  <c r="CH8" i="52"/>
  <c r="CS8" i="52" s="1"/>
  <c r="CG8" i="52"/>
  <c r="CE8" i="52"/>
  <c r="CE32" i="52" s="1"/>
  <c r="CD8" i="52"/>
  <c r="CZ8" i="52" s="1"/>
  <c r="CC8" i="52"/>
  <c r="CY8" i="52" s="1"/>
  <c r="CB8" i="52"/>
  <c r="CX8" i="52" s="1"/>
  <c r="CA8" i="52"/>
  <c r="BZ8" i="52"/>
  <c r="BY8" i="52"/>
  <c r="BX8" i="52"/>
  <c r="BW8" i="52"/>
  <c r="BV8" i="52"/>
  <c r="BT8" i="52"/>
  <c r="BS8" i="52"/>
  <c r="BR8" i="52"/>
  <c r="BQ8" i="52"/>
  <c r="BP8" i="52"/>
  <c r="BO8" i="52"/>
  <c r="BN8" i="52"/>
  <c r="BM8" i="52"/>
  <c r="BM32" i="52" s="1"/>
  <c r="BL8" i="52"/>
  <c r="BK8" i="52"/>
  <c r="BJ8" i="52"/>
  <c r="BJ32" i="52" s="1"/>
  <c r="BC8" i="52"/>
  <c r="K135" i="52" s="1"/>
  <c r="BA8" i="52"/>
  <c r="AZ8" i="52"/>
  <c r="AY8" i="52"/>
  <c r="AX8" i="52"/>
  <c r="AT8" i="52"/>
  <c r="AS8" i="52"/>
  <c r="AR8" i="52"/>
  <c r="AQ8" i="52"/>
  <c r="BB8" i="52" s="1"/>
  <c r="J135" i="52" s="1"/>
  <c r="AP8" i="52"/>
  <c r="AO8" i="52"/>
  <c r="AN8" i="52"/>
  <c r="AM8" i="52"/>
  <c r="AL8" i="52"/>
  <c r="AK8" i="52"/>
  <c r="CP7" i="52"/>
  <c r="CO7" i="52"/>
  <c r="CN7" i="52"/>
  <c r="CM7" i="52"/>
  <c r="CL7" i="52"/>
  <c r="CK7" i="52"/>
  <c r="CJ7" i="52"/>
  <c r="CI7" i="52"/>
  <c r="CT7" i="52" s="1"/>
  <c r="CH7" i="52"/>
  <c r="CS7" i="52" s="1"/>
  <c r="CG7" i="52"/>
  <c r="CE7" i="52"/>
  <c r="DA7" i="52" s="1"/>
  <c r="CD7" i="52"/>
  <c r="CZ7" i="52" s="1"/>
  <c r="CC7" i="52"/>
  <c r="CY7" i="52" s="1"/>
  <c r="CB7" i="52"/>
  <c r="CX7" i="52" s="1"/>
  <c r="CA7" i="52"/>
  <c r="CW7" i="52" s="1"/>
  <c r="BZ7" i="52"/>
  <c r="CV7" i="52" s="1"/>
  <c r="BY7" i="52"/>
  <c r="CU7" i="52" s="1"/>
  <c r="BX7" i="52"/>
  <c r="BW7" i="52"/>
  <c r="BV7" i="52"/>
  <c r="BT7" i="52"/>
  <c r="BS7" i="52"/>
  <c r="BR7" i="52"/>
  <c r="BQ7" i="52"/>
  <c r="BP7" i="52"/>
  <c r="BO7" i="52"/>
  <c r="BN7" i="52"/>
  <c r="BM7" i="52"/>
  <c r="BL7" i="52"/>
  <c r="BK7" i="52"/>
  <c r="CR7" i="52" s="1"/>
  <c r="BJ7" i="52"/>
  <c r="BC7" i="52"/>
  <c r="K134" i="52" s="1"/>
  <c r="BB7" i="52"/>
  <c r="J134" i="52" s="1"/>
  <c r="BA7" i="52"/>
  <c r="AZ7" i="52"/>
  <c r="H134" i="52" s="1"/>
  <c r="AX7" i="52"/>
  <c r="AY7" i="52" s="1"/>
  <c r="AT7" i="52"/>
  <c r="AS7" i="52"/>
  <c r="AR7" i="52"/>
  <c r="AQ7" i="52"/>
  <c r="AP7" i="52"/>
  <c r="AO7" i="52"/>
  <c r="AN7" i="52"/>
  <c r="AM7" i="52"/>
  <c r="AL7" i="52"/>
  <c r="AK7" i="52"/>
  <c r="CZ6" i="52"/>
  <c r="CV6" i="52"/>
  <c r="CU6" i="52"/>
  <c r="CT6" i="52"/>
  <c r="CR6" i="52"/>
  <c r="CP6" i="52"/>
  <c r="CO6" i="52"/>
  <c r="CN6" i="52"/>
  <c r="CM6" i="52"/>
  <c r="CL6" i="52"/>
  <c r="CK6" i="52"/>
  <c r="CJ6" i="52"/>
  <c r="CI6" i="52"/>
  <c r="CH6" i="52"/>
  <c r="CG6" i="52"/>
  <c r="CE6" i="52"/>
  <c r="DA6" i="52" s="1"/>
  <c r="CD6" i="52"/>
  <c r="CC6" i="52"/>
  <c r="CY6" i="52" s="1"/>
  <c r="CB6" i="52"/>
  <c r="CX6" i="52" s="1"/>
  <c r="CA6" i="52"/>
  <c r="CW6" i="52" s="1"/>
  <c r="BZ6" i="52"/>
  <c r="BY6" i="52"/>
  <c r="BX6" i="52"/>
  <c r="BW6" i="52"/>
  <c r="CS6" i="52" s="1"/>
  <c r="BV6" i="52"/>
  <c r="BT6" i="52"/>
  <c r="BS6" i="52"/>
  <c r="BR6" i="52"/>
  <c r="BQ6" i="52"/>
  <c r="BP6" i="52"/>
  <c r="BO6" i="52"/>
  <c r="BN6" i="52"/>
  <c r="BM6" i="52"/>
  <c r="BL6" i="52"/>
  <c r="BK6" i="52"/>
  <c r="BJ6" i="52"/>
  <c r="BC6" i="52"/>
  <c r="K133" i="52" s="1"/>
  <c r="BA6" i="52"/>
  <c r="AZ6" i="52"/>
  <c r="H133" i="52" s="1"/>
  <c r="AX6" i="52"/>
  <c r="I133" i="52" s="1"/>
  <c r="AT6" i="52"/>
  <c r="AS6" i="52"/>
  <c r="AR6" i="52"/>
  <c r="AQ6" i="52"/>
  <c r="AP6" i="52"/>
  <c r="AO6" i="52"/>
  <c r="AN6" i="52"/>
  <c r="AM6" i="52"/>
  <c r="AL6" i="52"/>
  <c r="AK6" i="52"/>
  <c r="CR5" i="52"/>
  <c r="CP5" i="52"/>
  <c r="CO5" i="52"/>
  <c r="CZ5" i="52" s="1"/>
  <c r="CN5" i="52"/>
  <c r="CY5" i="52" s="1"/>
  <c r="CM5" i="52"/>
  <c r="CL5" i="52"/>
  <c r="CK5" i="52"/>
  <c r="CJ5" i="52"/>
  <c r="CI5" i="52"/>
  <c r="CH5" i="52"/>
  <c r="CG5" i="52"/>
  <c r="CE5" i="52"/>
  <c r="CD5" i="52"/>
  <c r="CC5" i="52"/>
  <c r="CB5" i="52"/>
  <c r="CX5" i="52" s="1"/>
  <c r="CA5" i="52"/>
  <c r="CA35" i="52" s="1"/>
  <c r="R111" i="52" s="1"/>
  <c r="BZ5" i="52"/>
  <c r="CV5" i="52" s="1"/>
  <c r="BY5" i="52"/>
  <c r="BX5" i="52"/>
  <c r="CT5" i="52" s="1"/>
  <c r="BW5" i="52"/>
  <c r="BW35" i="52" s="1"/>
  <c r="R107" i="52" s="1"/>
  <c r="H94" i="52" s="1"/>
  <c r="BV5" i="52"/>
  <c r="BV35" i="52" s="1"/>
  <c r="R106" i="52" s="1"/>
  <c r="G94" i="52" s="1"/>
  <c r="BT5" i="52"/>
  <c r="BT35" i="52" s="1"/>
  <c r="S115" i="52" s="1"/>
  <c r="BS5" i="52"/>
  <c r="BR5" i="52"/>
  <c r="BQ5" i="52"/>
  <c r="BP5" i="52"/>
  <c r="BO5" i="52"/>
  <c r="BN5" i="52"/>
  <c r="BM5" i="52"/>
  <c r="BL5" i="52"/>
  <c r="BK5" i="52"/>
  <c r="BJ5" i="52"/>
  <c r="BC5" i="52"/>
  <c r="K132" i="52" s="1"/>
  <c r="AZ5" i="52"/>
  <c r="BA5" i="52" s="1"/>
  <c r="AX5" i="52"/>
  <c r="I132" i="52" s="1"/>
  <c r="AT5" i="52"/>
  <c r="AS5" i="52"/>
  <c r="AR5" i="52"/>
  <c r="AQ5" i="52"/>
  <c r="AP5" i="52"/>
  <c r="AO5" i="52"/>
  <c r="AN5" i="52"/>
  <c r="AM5" i="52"/>
  <c r="AL5" i="52"/>
  <c r="AK5" i="52"/>
  <c r="CT4" i="52"/>
  <c r="CR4" i="52"/>
  <c r="CP4" i="52"/>
  <c r="DA4" i="52" s="1"/>
  <c r="CO4" i="52"/>
  <c r="CN4" i="52"/>
  <c r="CM4" i="52"/>
  <c r="CX33" i="52" s="1"/>
  <c r="CX36" i="52" s="1"/>
  <c r="CL4" i="52"/>
  <c r="CW4" i="52" s="1"/>
  <c r="CK4" i="52"/>
  <c r="CV4" i="52" s="1"/>
  <c r="CJ4" i="52"/>
  <c r="CI4" i="52"/>
  <c r="CH4" i="52"/>
  <c r="CG4" i="52"/>
  <c r="CE4" i="52"/>
  <c r="CD4" i="52"/>
  <c r="CC4" i="52"/>
  <c r="CB4" i="52"/>
  <c r="CA4" i="52"/>
  <c r="BZ4" i="52"/>
  <c r="BY4" i="52"/>
  <c r="CU4" i="52" s="1"/>
  <c r="BX4" i="52"/>
  <c r="BW4" i="52"/>
  <c r="CS4" i="52" s="1"/>
  <c r="BV4" i="52"/>
  <c r="BT4" i="52"/>
  <c r="BS4" i="52"/>
  <c r="BS33" i="52" s="1"/>
  <c r="BR4" i="52"/>
  <c r="BR33" i="52" s="1"/>
  <c r="BQ4" i="52"/>
  <c r="BQ31" i="52" s="1"/>
  <c r="BP4" i="52"/>
  <c r="BO4" i="52"/>
  <c r="BN4" i="52"/>
  <c r="BM4" i="52"/>
  <c r="BL4" i="52"/>
  <c r="BK4" i="52"/>
  <c r="BJ4" i="52"/>
  <c r="BC4" i="52"/>
  <c r="K131" i="52" s="1"/>
  <c r="AZ4" i="52"/>
  <c r="BA4" i="52" s="1"/>
  <c r="AX4" i="52"/>
  <c r="AY4" i="52" s="1"/>
  <c r="AT4" i="52"/>
  <c r="AS4" i="52"/>
  <c r="AR4" i="52"/>
  <c r="AQ4" i="52"/>
  <c r="AP4" i="52"/>
  <c r="AO4" i="52"/>
  <c r="AN4" i="52"/>
  <c r="AM4" i="52"/>
  <c r="AL4" i="52"/>
  <c r="AK4" i="52"/>
  <c r="CR3" i="52"/>
  <c r="CP3" i="52"/>
  <c r="DA3" i="52" s="1"/>
  <c r="CO3" i="52"/>
  <c r="CN3" i="52"/>
  <c r="CM3" i="52"/>
  <c r="CL3" i="52"/>
  <c r="CK3" i="52"/>
  <c r="CJ3" i="52"/>
  <c r="CJ33" i="52" s="1" a="1"/>
  <c r="CJ33" i="52" s="1"/>
  <c r="K44" i="52" s="1"/>
  <c r="CI3" i="52"/>
  <c r="CH3" i="52"/>
  <c r="CG3" i="52"/>
  <c r="CE3" i="52"/>
  <c r="CE31" i="52" s="1"/>
  <c r="CD3" i="52"/>
  <c r="CC3" i="52"/>
  <c r="CC32" i="52" s="1"/>
  <c r="CB3" i="52"/>
  <c r="CB32" i="52" s="1"/>
  <c r="CA3" i="52"/>
  <c r="CA32" i="52" s="1"/>
  <c r="BZ3" i="52"/>
  <c r="BY3" i="52"/>
  <c r="BX3" i="52"/>
  <c r="BW3" i="52"/>
  <c r="BW32" i="52" s="1"/>
  <c r="BV3" i="52"/>
  <c r="BV32" i="52" s="1"/>
  <c r="BT3" i="52"/>
  <c r="BS3" i="52"/>
  <c r="BR3" i="52"/>
  <c r="BQ3" i="52"/>
  <c r="BP3" i="52"/>
  <c r="BO3" i="52"/>
  <c r="BN3" i="52"/>
  <c r="BM3" i="52"/>
  <c r="BL3" i="52"/>
  <c r="BK3" i="52"/>
  <c r="BJ3" i="52"/>
  <c r="BJ31" i="52" s="1"/>
  <c r="BC3" i="52"/>
  <c r="K130" i="52" s="1"/>
  <c r="AZ3" i="52"/>
  <c r="BA3" i="52" s="1"/>
  <c r="AY3" i="52"/>
  <c r="AX3" i="52"/>
  <c r="AT3" i="52"/>
  <c r="AS3" i="52"/>
  <c r="AR3" i="52"/>
  <c r="AQ3" i="52"/>
  <c r="AP3" i="52"/>
  <c r="AO3" i="52"/>
  <c r="AN3" i="52"/>
  <c r="AM3" i="52"/>
  <c r="AL3" i="52"/>
  <c r="AK3" i="52"/>
  <c r="H156" i="51"/>
  <c r="I155" i="51"/>
  <c r="H155" i="51"/>
  <c r="H151" i="51"/>
  <c r="I150" i="51"/>
  <c r="H150" i="51"/>
  <c r="I145" i="51"/>
  <c r="H145" i="51"/>
  <c r="H141" i="51"/>
  <c r="K140" i="51"/>
  <c r="J140" i="51"/>
  <c r="H140" i="51"/>
  <c r="I135" i="51"/>
  <c r="H135" i="51"/>
  <c r="H131" i="51"/>
  <c r="I130" i="51"/>
  <c r="H130" i="51"/>
  <c r="B64" i="51"/>
  <c r="B63" i="51"/>
  <c r="B62" i="51"/>
  <c r="R38" i="51"/>
  <c r="Q38" i="51"/>
  <c r="P38" i="51"/>
  <c r="O38" i="51"/>
  <c r="N38" i="51"/>
  <c r="M38" i="51"/>
  <c r="L38" i="51"/>
  <c r="K38" i="51"/>
  <c r="J38" i="51"/>
  <c r="I38" i="51"/>
  <c r="CA34" i="51"/>
  <c r="P111" i="51" s="1"/>
  <c r="BZ34" i="51"/>
  <c r="P110" i="51" s="1"/>
  <c r="K100" i="51" s="1"/>
  <c r="AE34" i="51"/>
  <c r="AH33" i="51"/>
  <c r="AG33" i="51"/>
  <c r="AF33" i="51"/>
  <c r="AE33" i="51"/>
  <c r="AD33" i="51"/>
  <c r="AC33" i="51"/>
  <c r="AB33" i="51"/>
  <c r="AA33" i="51"/>
  <c r="Z33" i="51"/>
  <c r="Y33" i="51"/>
  <c r="R33" i="51"/>
  <c r="Q33" i="51"/>
  <c r="P33" i="51"/>
  <c r="O33" i="51"/>
  <c r="N33" i="51"/>
  <c r="M33" i="51"/>
  <c r="L33" i="51"/>
  <c r="K33" i="51"/>
  <c r="J33" i="51"/>
  <c r="I33" i="51"/>
  <c r="H33" i="51"/>
  <c r="AH32" i="51"/>
  <c r="AG32" i="51"/>
  <c r="AF32" i="51"/>
  <c r="AE32" i="51"/>
  <c r="AD32" i="51"/>
  <c r="AC32" i="51"/>
  <c r="AB32" i="51"/>
  <c r="AA32" i="51"/>
  <c r="Z32" i="51"/>
  <c r="Y32" i="51"/>
  <c r="R32" i="51"/>
  <c r="Q32" i="51"/>
  <c r="P32" i="51"/>
  <c r="O32" i="51"/>
  <c r="N32" i="51"/>
  <c r="M32" i="51"/>
  <c r="L32" i="51"/>
  <c r="K32" i="51"/>
  <c r="J32" i="51"/>
  <c r="I32" i="51"/>
  <c r="H32" i="51"/>
  <c r="AH31" i="51"/>
  <c r="AG31" i="51"/>
  <c r="AF31" i="51"/>
  <c r="AE31" i="51"/>
  <c r="AD31" i="51"/>
  <c r="AC31" i="51"/>
  <c r="AB31" i="51"/>
  <c r="AA31" i="51"/>
  <c r="Z31" i="51"/>
  <c r="Y31" i="51"/>
  <c r="R31" i="51"/>
  <c r="Q31" i="51"/>
  <c r="P31" i="51"/>
  <c r="O31" i="51"/>
  <c r="N31" i="51"/>
  <c r="M31" i="51"/>
  <c r="L31" i="51"/>
  <c r="K31" i="51"/>
  <c r="J31" i="51"/>
  <c r="I31" i="51"/>
  <c r="H31" i="51"/>
  <c r="CR30" i="51"/>
  <c r="CP30" i="51"/>
  <c r="DA30" i="51" s="1"/>
  <c r="CO30" i="51"/>
  <c r="CZ30" i="51" s="1"/>
  <c r="CN30" i="51"/>
  <c r="CY30" i="51" s="1"/>
  <c r="CM30" i="51"/>
  <c r="CX30" i="51" s="1"/>
  <c r="CL30" i="51"/>
  <c r="CK30" i="51"/>
  <c r="CJ30" i="51"/>
  <c r="CU30" i="51" s="1"/>
  <c r="CI30" i="51"/>
  <c r="CH30" i="51"/>
  <c r="CS30" i="51" s="1"/>
  <c r="CG30" i="51"/>
  <c r="CE30" i="51"/>
  <c r="CD30" i="51"/>
  <c r="CC30" i="51"/>
  <c r="CB30" i="51"/>
  <c r="CA30" i="51"/>
  <c r="BZ30" i="51"/>
  <c r="BY30" i="51"/>
  <c r="BX30" i="51"/>
  <c r="CT30" i="51" s="1"/>
  <c r="BW30" i="51"/>
  <c r="BV30" i="51"/>
  <c r="BT30" i="51"/>
  <c r="BS30" i="51"/>
  <c r="BR30" i="51"/>
  <c r="BQ30" i="51"/>
  <c r="BP30" i="51"/>
  <c r="BO30" i="51"/>
  <c r="BN30" i="51"/>
  <c r="BM30" i="51"/>
  <c r="BL30" i="51"/>
  <c r="BK30" i="51"/>
  <c r="BJ30" i="51"/>
  <c r="BC30" i="51"/>
  <c r="K157" i="51" s="1"/>
  <c r="BA30" i="51"/>
  <c r="AZ30" i="51"/>
  <c r="H157" i="51" s="1"/>
  <c r="AY30" i="51"/>
  <c r="AX30" i="51"/>
  <c r="I157" i="51" s="1"/>
  <c r="AT30" i="51"/>
  <c r="AS30" i="51"/>
  <c r="AR30" i="51"/>
  <c r="AQ30" i="51"/>
  <c r="AP30" i="51"/>
  <c r="AO30" i="51"/>
  <c r="AN30" i="51"/>
  <c r="AM30" i="51"/>
  <c r="AL30" i="51"/>
  <c r="AK30" i="51"/>
  <c r="CP29" i="51"/>
  <c r="DA29" i="51" s="1"/>
  <c r="CO29" i="51"/>
  <c r="CN29" i="51"/>
  <c r="CY29" i="51" s="1"/>
  <c r="CM29" i="51"/>
  <c r="CX29" i="51" s="1"/>
  <c r="CL29" i="51"/>
  <c r="CW29" i="51" s="1"/>
  <c r="CK29" i="51"/>
  <c r="CV29" i="51" s="1"/>
  <c r="CJ29" i="51"/>
  <c r="CU29" i="51" s="1"/>
  <c r="CI29" i="51"/>
  <c r="CT29" i="51" s="1"/>
  <c r="CH29" i="51"/>
  <c r="CS29" i="51" s="1"/>
  <c r="CG29" i="51"/>
  <c r="CE29" i="51"/>
  <c r="CD29" i="51"/>
  <c r="CZ29" i="51" s="1"/>
  <c r="CC29" i="51"/>
  <c r="CB29" i="51"/>
  <c r="CA29" i="51"/>
  <c r="BZ29" i="51"/>
  <c r="BY29" i="51"/>
  <c r="BX29" i="51"/>
  <c r="BW29" i="51"/>
  <c r="BV29" i="51"/>
  <c r="BT29" i="51"/>
  <c r="BS29" i="51"/>
  <c r="BR29" i="51"/>
  <c r="BQ29" i="51"/>
  <c r="BP29" i="51"/>
  <c r="BO29" i="51"/>
  <c r="BN29" i="51"/>
  <c r="BM29" i="51"/>
  <c r="BL29" i="51"/>
  <c r="BK29" i="51"/>
  <c r="CR29" i="51" s="1"/>
  <c r="BJ29" i="51"/>
  <c r="BC29" i="51"/>
  <c r="K156" i="51" s="1"/>
  <c r="AZ29" i="51"/>
  <c r="BA29" i="51" s="1"/>
  <c r="AX29" i="51"/>
  <c r="AY29" i="51" s="1"/>
  <c r="AT29" i="51"/>
  <c r="AS29" i="51"/>
  <c r="AR29" i="51"/>
  <c r="AQ29" i="51"/>
  <c r="AP29" i="51"/>
  <c r="AO29" i="51"/>
  <c r="BB29" i="51" s="1"/>
  <c r="J156" i="51" s="1"/>
  <c r="AN29" i="51"/>
  <c r="AM29" i="51"/>
  <c r="AL29" i="51"/>
  <c r="AK29" i="51"/>
  <c r="DA28" i="51"/>
  <c r="CZ28" i="51"/>
  <c r="CP28" i="51"/>
  <c r="CO28" i="51"/>
  <c r="CN28" i="51"/>
  <c r="CM28" i="51"/>
  <c r="CX28" i="51" s="1"/>
  <c r="CL28" i="51"/>
  <c r="CK28" i="51"/>
  <c r="CV28" i="51" s="1"/>
  <c r="CJ28" i="51"/>
  <c r="CU28" i="51" s="1"/>
  <c r="CI28" i="51"/>
  <c r="CT28" i="51" s="1"/>
  <c r="CH28" i="51"/>
  <c r="CS28" i="51" s="1"/>
  <c r="CG28" i="51"/>
  <c r="CE28" i="51"/>
  <c r="CD28" i="51"/>
  <c r="CC28" i="51"/>
  <c r="CY28" i="51" s="1"/>
  <c r="CB28" i="51"/>
  <c r="CA28" i="51"/>
  <c r="CW28" i="51" s="1"/>
  <c r="BZ28" i="51"/>
  <c r="BY28" i="51"/>
  <c r="BX28" i="51"/>
  <c r="BW28" i="51"/>
  <c r="BV28" i="51"/>
  <c r="BT28" i="51"/>
  <c r="BS28" i="51"/>
  <c r="BR28" i="51"/>
  <c r="BQ28" i="51"/>
  <c r="BP28" i="51"/>
  <c r="BO28" i="51"/>
  <c r="BN28" i="51"/>
  <c r="BM28" i="51"/>
  <c r="BL28" i="51"/>
  <c r="BK28" i="51"/>
  <c r="CR28" i="51" s="1"/>
  <c r="BJ28" i="51"/>
  <c r="BC28" i="51"/>
  <c r="K155" i="51" s="1"/>
  <c r="AZ28" i="51"/>
  <c r="BA28" i="51" s="1"/>
  <c r="AY28" i="51"/>
  <c r="AX28" i="51"/>
  <c r="AT28" i="51"/>
  <c r="AS28" i="51"/>
  <c r="AR28" i="51"/>
  <c r="AQ28" i="51"/>
  <c r="AP28" i="51"/>
  <c r="BB28" i="51" s="1"/>
  <c r="J155" i="51" s="1"/>
  <c r="AO28" i="51"/>
  <c r="AN28" i="51"/>
  <c r="AM28" i="51"/>
  <c r="AL28" i="51"/>
  <c r="AK28" i="51"/>
  <c r="CZ27" i="51"/>
  <c r="CX27" i="51"/>
  <c r="CW27" i="51"/>
  <c r="CR27" i="51"/>
  <c r="CP27" i="51"/>
  <c r="CO27" i="51"/>
  <c r="CN27" i="51"/>
  <c r="CM27" i="51"/>
  <c r="CL27" i="51"/>
  <c r="CK27" i="51"/>
  <c r="CJ27" i="51"/>
  <c r="CU27" i="51" s="1"/>
  <c r="CI27" i="51"/>
  <c r="CH27" i="51"/>
  <c r="CS27" i="51" s="1"/>
  <c r="CG27" i="51"/>
  <c r="CE27" i="51"/>
  <c r="CD27" i="51"/>
  <c r="CC27" i="51"/>
  <c r="CY27" i="51" s="1"/>
  <c r="CB27" i="51"/>
  <c r="CB34" i="51" s="1"/>
  <c r="P112" i="51" s="1"/>
  <c r="CA27" i="51"/>
  <c r="AD34" i="51" s="1"/>
  <c r="BZ27" i="51"/>
  <c r="CV27" i="51" s="1"/>
  <c r="BY27" i="51"/>
  <c r="BX27" i="51"/>
  <c r="CT27" i="51" s="1"/>
  <c r="BW27" i="51"/>
  <c r="BV27" i="51"/>
  <c r="BT27" i="51"/>
  <c r="BS27" i="51"/>
  <c r="BR27" i="51"/>
  <c r="BQ27" i="51"/>
  <c r="BP27" i="51"/>
  <c r="BO27" i="51"/>
  <c r="BN27" i="51"/>
  <c r="BM27" i="51"/>
  <c r="BL27" i="51"/>
  <c r="BK27" i="51"/>
  <c r="BJ27" i="51"/>
  <c r="BC27" i="51"/>
  <c r="K154" i="51" s="1"/>
  <c r="BB27" i="51"/>
  <c r="J154" i="51" s="1"/>
  <c r="AZ27" i="51"/>
  <c r="H154" i="51" s="1"/>
  <c r="AX27" i="51"/>
  <c r="AY27" i="51" s="1"/>
  <c r="AT27" i="51"/>
  <c r="AS27" i="51"/>
  <c r="AR27" i="51"/>
  <c r="AQ27" i="51"/>
  <c r="AP27" i="51"/>
  <c r="AO27" i="51"/>
  <c r="AN27" i="51"/>
  <c r="AM27" i="51"/>
  <c r="AL27" i="51"/>
  <c r="AK27" i="51"/>
  <c r="CW26" i="51"/>
  <c r="CU26" i="51"/>
  <c r="CT26" i="51"/>
  <c r="CP26" i="51"/>
  <c r="DA26" i="51" s="1"/>
  <c r="CO26" i="51"/>
  <c r="CN26" i="51"/>
  <c r="CY26" i="51" s="1"/>
  <c r="CM26" i="51"/>
  <c r="CL26" i="51"/>
  <c r="CK26" i="51"/>
  <c r="CJ26" i="51"/>
  <c r="CI26" i="51"/>
  <c r="CH26" i="51"/>
  <c r="CG26" i="51"/>
  <c r="CE26" i="51"/>
  <c r="CD26" i="51"/>
  <c r="CZ26" i="51" s="1"/>
  <c r="CC26" i="51"/>
  <c r="CB26" i="51"/>
  <c r="CX26" i="51" s="1"/>
  <c r="CA26" i="51"/>
  <c r="BZ26" i="51"/>
  <c r="CV26" i="51" s="1"/>
  <c r="BY26" i="51"/>
  <c r="BX26" i="51"/>
  <c r="BX37" i="51" s="1"/>
  <c r="V108" i="51" s="1"/>
  <c r="I98" i="51" s="1"/>
  <c r="BW26" i="51"/>
  <c r="CS26" i="51" s="1"/>
  <c r="BV26" i="51"/>
  <c r="BT26" i="51"/>
  <c r="BS26" i="51"/>
  <c r="BR26" i="51"/>
  <c r="BQ26" i="51"/>
  <c r="BP26" i="51"/>
  <c r="BO26" i="51"/>
  <c r="BN26" i="51"/>
  <c r="BM26" i="51"/>
  <c r="BL26" i="51"/>
  <c r="BK26" i="51"/>
  <c r="CR26" i="51" s="1"/>
  <c r="BJ26" i="51"/>
  <c r="BC26" i="51"/>
  <c r="K153" i="51" s="1"/>
  <c r="AZ26" i="51"/>
  <c r="H153" i="51" s="1"/>
  <c r="AX26" i="51"/>
  <c r="AT26" i="51"/>
  <c r="AS26" i="51"/>
  <c r="AR26" i="51"/>
  <c r="AQ26" i="51"/>
  <c r="AP26" i="51"/>
  <c r="AO26" i="51"/>
  <c r="BB26" i="51" s="1"/>
  <c r="J153" i="51" s="1"/>
  <c r="AN26" i="51"/>
  <c r="AM26" i="51"/>
  <c r="AL26" i="51"/>
  <c r="AK26" i="51"/>
  <c r="CR25" i="51"/>
  <c r="CP25" i="51"/>
  <c r="CO25" i="51"/>
  <c r="CZ25" i="51" s="1"/>
  <c r="CN25" i="51"/>
  <c r="CM25" i="51"/>
  <c r="CX25" i="51" s="1"/>
  <c r="CL25" i="51"/>
  <c r="CK25" i="51"/>
  <c r="CJ25" i="51"/>
  <c r="CI25" i="51"/>
  <c r="CH25" i="51"/>
  <c r="CG25" i="51"/>
  <c r="CE25" i="51"/>
  <c r="CD25" i="51"/>
  <c r="CC25" i="51"/>
  <c r="CY25" i="51" s="1"/>
  <c r="CB25" i="51"/>
  <c r="CA25" i="51"/>
  <c r="CW25" i="51" s="1"/>
  <c r="BZ25" i="51"/>
  <c r="CV25" i="51" s="1"/>
  <c r="BY25" i="51"/>
  <c r="BX25" i="51"/>
  <c r="CT25" i="51" s="1"/>
  <c r="BW25" i="51"/>
  <c r="BW37" i="51" s="1"/>
  <c r="V107" i="51" s="1"/>
  <c r="H98" i="51" s="1"/>
  <c r="BV25" i="51"/>
  <c r="BV37" i="51" s="1"/>
  <c r="V106" i="51" s="1"/>
  <c r="G98" i="51" s="1"/>
  <c r="BT25" i="51"/>
  <c r="BT37" i="51" s="1"/>
  <c r="W115" i="51" s="1"/>
  <c r="BS25" i="51"/>
  <c r="BR25" i="51"/>
  <c r="BQ25" i="51"/>
  <c r="BP25" i="51"/>
  <c r="BO25" i="51"/>
  <c r="BN25" i="51"/>
  <c r="BM25" i="51"/>
  <c r="BL25" i="51"/>
  <c r="BK25" i="51"/>
  <c r="BJ25" i="51"/>
  <c r="BC25" i="51"/>
  <c r="K152" i="51" s="1"/>
  <c r="AZ25" i="51"/>
  <c r="H152" i="51" s="1"/>
  <c r="AX25" i="51"/>
  <c r="I152" i="51" s="1"/>
  <c r="AT25" i="51"/>
  <c r="AS25" i="51"/>
  <c r="AR25" i="51"/>
  <c r="AQ25" i="51"/>
  <c r="BB25" i="51" s="1"/>
  <c r="J152" i="51" s="1"/>
  <c r="AP25" i="51"/>
  <c r="AO25" i="51"/>
  <c r="AN25" i="51"/>
  <c r="AM25" i="51"/>
  <c r="AL25" i="51"/>
  <c r="AK25" i="51"/>
  <c r="CR24" i="51"/>
  <c r="CP24" i="51"/>
  <c r="DA24" i="51" s="1"/>
  <c r="CO24" i="51"/>
  <c r="CZ24" i="51" s="1"/>
  <c r="CN24" i="51"/>
  <c r="CM24" i="51"/>
  <c r="CL24" i="51"/>
  <c r="CW24" i="51" s="1"/>
  <c r="CK24" i="51"/>
  <c r="CJ24" i="51"/>
  <c r="CU24" i="51" s="1"/>
  <c r="CI24" i="51"/>
  <c r="CH24" i="51"/>
  <c r="CG24" i="51"/>
  <c r="CE24" i="51"/>
  <c r="CE37" i="51" s="1"/>
  <c r="V115" i="51" s="1"/>
  <c r="CD24" i="51"/>
  <c r="CD37" i="51" s="1"/>
  <c r="V114" i="51" s="1"/>
  <c r="CC24" i="51"/>
  <c r="CC37" i="51" s="1"/>
  <c r="V113" i="51" s="1"/>
  <c r="CB24" i="51"/>
  <c r="CA24" i="51"/>
  <c r="BZ24" i="51"/>
  <c r="AC34" i="51" s="1"/>
  <c r="BY24" i="51"/>
  <c r="BY34" i="51" s="1"/>
  <c r="P109" i="51" s="1"/>
  <c r="J100" i="51" s="1"/>
  <c r="BX24" i="51"/>
  <c r="BX34" i="51" s="1"/>
  <c r="P108" i="51" s="1"/>
  <c r="I100" i="51" s="1"/>
  <c r="BW24" i="51"/>
  <c r="BW34" i="51" s="1"/>
  <c r="P107" i="51" s="1"/>
  <c r="H100" i="51" s="1"/>
  <c r="BV24" i="51"/>
  <c r="BV34" i="51" s="1"/>
  <c r="P106" i="51" s="1"/>
  <c r="G100" i="51" s="1"/>
  <c r="BT24" i="51"/>
  <c r="BS24" i="51"/>
  <c r="BS37" i="51" s="1"/>
  <c r="W114" i="51" s="1"/>
  <c r="BR24" i="51"/>
  <c r="BQ24" i="51"/>
  <c r="BP24" i="51"/>
  <c r="BP37" i="51" s="1"/>
  <c r="W111" i="51" s="1"/>
  <c r="BO24" i="51"/>
  <c r="BO37" i="51" s="1"/>
  <c r="W110" i="51" s="1"/>
  <c r="K97" i="51" s="1"/>
  <c r="BN24" i="51"/>
  <c r="BN37" i="51" s="1"/>
  <c r="W109" i="51" s="1"/>
  <c r="J97" i="51" s="1"/>
  <c r="BM24" i="51"/>
  <c r="BL24" i="51"/>
  <c r="BK24" i="51"/>
  <c r="BK37" i="51" s="1"/>
  <c r="W106" i="51" s="1"/>
  <c r="G97" i="51" s="1"/>
  <c r="BJ24" i="51"/>
  <c r="BJ37" i="51" s="1"/>
  <c r="W105" i="51" s="1"/>
  <c r="F97" i="51" s="1"/>
  <c r="BC24" i="51"/>
  <c r="K151" i="51" s="1"/>
  <c r="BA24" i="51"/>
  <c r="BA45" i="51" s="1"/>
  <c r="H161" i="51" s="1"/>
  <c r="AZ24" i="51"/>
  <c r="AY24" i="51"/>
  <c r="AX24" i="51"/>
  <c r="I151" i="51" s="1"/>
  <c r="AT24" i="51"/>
  <c r="AS24" i="51"/>
  <c r="AR24" i="51"/>
  <c r="AQ24" i="51"/>
  <c r="AP24" i="51"/>
  <c r="AO24" i="51"/>
  <c r="BB24" i="51" s="1"/>
  <c r="J151" i="51" s="1"/>
  <c r="AN24" i="51"/>
  <c r="AM24" i="51"/>
  <c r="AL24" i="51"/>
  <c r="AK24" i="51"/>
  <c r="CP23" i="51"/>
  <c r="DA23" i="51" s="1"/>
  <c r="CO23" i="51"/>
  <c r="CZ23" i="51" s="1"/>
  <c r="CN23" i="51"/>
  <c r="CY23" i="51" s="1"/>
  <c r="CM23" i="51"/>
  <c r="CX23" i="51" s="1"/>
  <c r="CL23" i="51"/>
  <c r="CW23" i="51" s="1"/>
  <c r="CK23" i="51"/>
  <c r="CJ23" i="51"/>
  <c r="CI23" i="51"/>
  <c r="CH23" i="51"/>
  <c r="CG23" i="51"/>
  <c r="CE23" i="51"/>
  <c r="CD23" i="51"/>
  <c r="CC23" i="51"/>
  <c r="CB23" i="51"/>
  <c r="CA23" i="51"/>
  <c r="BZ23" i="51"/>
  <c r="BY23" i="51"/>
  <c r="BX23" i="51"/>
  <c r="BW23" i="51"/>
  <c r="CS23" i="51" s="1"/>
  <c r="BV23" i="51"/>
  <c r="BT23" i="51"/>
  <c r="BS23" i="51"/>
  <c r="BR23" i="51"/>
  <c r="BQ23" i="51"/>
  <c r="BP23" i="51"/>
  <c r="BO23" i="51"/>
  <c r="BN23" i="51"/>
  <c r="BM23" i="51"/>
  <c r="CT23" i="51" s="1"/>
  <c r="BL23" i="51"/>
  <c r="BK23" i="51"/>
  <c r="CR23" i="51" s="1"/>
  <c r="BJ23" i="51"/>
  <c r="BC23" i="51"/>
  <c r="K150" i="51" s="1"/>
  <c r="AZ23" i="51"/>
  <c r="BA23" i="51" s="1"/>
  <c r="AX23" i="51"/>
  <c r="AY23" i="51" s="1"/>
  <c r="AT23" i="51"/>
  <c r="AS23" i="51"/>
  <c r="AR23" i="51"/>
  <c r="AQ23" i="51"/>
  <c r="AP23" i="51"/>
  <c r="AO23" i="51"/>
  <c r="AN23" i="51"/>
  <c r="AM23" i="51"/>
  <c r="AL23" i="51"/>
  <c r="AK23" i="51"/>
  <c r="CP22" i="51"/>
  <c r="DA22" i="51" s="1"/>
  <c r="CO22" i="51"/>
  <c r="CZ22" i="51" s="1"/>
  <c r="CN22" i="51"/>
  <c r="CM22" i="51"/>
  <c r="CX22" i="51" s="1"/>
  <c r="CL22" i="51"/>
  <c r="CK22" i="51"/>
  <c r="CV22" i="51" s="1"/>
  <c r="CJ22" i="51"/>
  <c r="CU22" i="51" s="1"/>
  <c r="CI22" i="51"/>
  <c r="CT22" i="51" s="1"/>
  <c r="CH22" i="51"/>
  <c r="CS22" i="51" s="1"/>
  <c r="CG22" i="51"/>
  <c r="CG31" i="51" s="1"/>
  <c r="CE22" i="51"/>
  <c r="CD22" i="51"/>
  <c r="CC22" i="51"/>
  <c r="CY22" i="51" s="1"/>
  <c r="CB22" i="51"/>
  <c r="CA22" i="51"/>
  <c r="BZ22" i="51"/>
  <c r="BY22" i="51"/>
  <c r="BX22" i="51"/>
  <c r="BW22" i="51"/>
  <c r="BV22" i="51"/>
  <c r="BT22" i="51"/>
  <c r="BS22" i="51"/>
  <c r="BR22" i="51"/>
  <c r="BQ22" i="51"/>
  <c r="BP22" i="51"/>
  <c r="CW22" i="51" s="1"/>
  <c r="BO22" i="51"/>
  <c r="BN22" i="51"/>
  <c r="BM22" i="51"/>
  <c r="BL22" i="51"/>
  <c r="BL31" i="51" s="1"/>
  <c r="BK22" i="51"/>
  <c r="CR22" i="51" s="1"/>
  <c r="BJ22" i="51"/>
  <c r="BC22" i="51"/>
  <c r="K149" i="51" s="1"/>
  <c r="BA22" i="51"/>
  <c r="AZ22" i="51"/>
  <c r="H149" i="51" s="1"/>
  <c r="AY22" i="51"/>
  <c r="AX22" i="51"/>
  <c r="I149" i="51" s="1"/>
  <c r="AT22" i="51"/>
  <c r="BB22" i="51" s="1"/>
  <c r="J149" i="51" s="1"/>
  <c r="AS22" i="51"/>
  <c r="AR22" i="51"/>
  <c r="AQ22" i="51"/>
  <c r="AP22" i="51"/>
  <c r="AO22" i="51"/>
  <c r="AN22" i="51"/>
  <c r="AM22" i="51"/>
  <c r="AL22" i="51"/>
  <c r="AK22" i="51"/>
  <c r="CZ21" i="51"/>
  <c r="CY21" i="51"/>
  <c r="CP21" i="51"/>
  <c r="CO21" i="51"/>
  <c r="CN21" i="51"/>
  <c r="CM21" i="51"/>
  <c r="CX21" i="51" s="1"/>
  <c r="CL21" i="51"/>
  <c r="CW21" i="51" s="1"/>
  <c r="CK21" i="51"/>
  <c r="CJ21" i="51"/>
  <c r="CU21" i="51" s="1"/>
  <c r="CI21" i="51"/>
  <c r="CH21" i="51"/>
  <c r="CS21" i="51" s="1"/>
  <c r="CG21" i="51"/>
  <c r="CE21" i="51"/>
  <c r="DA21" i="51" s="1"/>
  <c r="CD21" i="51"/>
  <c r="CC21" i="51"/>
  <c r="CB21" i="51"/>
  <c r="CA21" i="51"/>
  <c r="BZ21" i="51"/>
  <c r="CV21" i="51" s="1"/>
  <c r="BY21" i="51"/>
  <c r="BX21" i="51"/>
  <c r="CT21" i="51" s="1"/>
  <c r="BW21" i="51"/>
  <c r="BV21" i="51"/>
  <c r="BT21" i="51"/>
  <c r="BS21" i="51"/>
  <c r="BR21" i="51"/>
  <c r="BQ21" i="51"/>
  <c r="BP21" i="51"/>
  <c r="BO21" i="51"/>
  <c r="BN21" i="51"/>
  <c r="BM21" i="51"/>
  <c r="BL21" i="51"/>
  <c r="BK21" i="51"/>
  <c r="CR21" i="51" s="1"/>
  <c r="BJ21" i="51"/>
  <c r="BC21" i="51"/>
  <c r="K148" i="51" s="1"/>
  <c r="BB21" i="51"/>
  <c r="J148" i="51" s="1"/>
  <c r="AZ21" i="51"/>
  <c r="BA21" i="51" s="1"/>
  <c r="AY21" i="51"/>
  <c r="AX21" i="51"/>
  <c r="I148" i="51" s="1"/>
  <c r="AT21" i="51"/>
  <c r="AS21" i="51"/>
  <c r="AR21" i="51"/>
  <c r="AQ21" i="51"/>
  <c r="AP21" i="51"/>
  <c r="AO21" i="51"/>
  <c r="AN21" i="51"/>
  <c r="AM21" i="51"/>
  <c r="AL21" i="51"/>
  <c r="AK21" i="51"/>
  <c r="CW20" i="51"/>
  <c r="CV20" i="51"/>
  <c r="CP20" i="51"/>
  <c r="DA20" i="51" s="1"/>
  <c r="CO20" i="51"/>
  <c r="CN20" i="51"/>
  <c r="CM20" i="51"/>
  <c r="CL20" i="51"/>
  <c r="CK20" i="51"/>
  <c r="CJ20" i="51"/>
  <c r="CU20" i="51" s="1"/>
  <c r="CI20" i="51"/>
  <c r="CT20" i="51" s="1"/>
  <c r="CH20" i="51"/>
  <c r="CG20" i="51"/>
  <c r="CE20" i="51"/>
  <c r="CD20" i="51"/>
  <c r="CZ20" i="51" s="1"/>
  <c r="CC20" i="51"/>
  <c r="CY20" i="51" s="1"/>
  <c r="CB20" i="51"/>
  <c r="CX20" i="51" s="1"/>
  <c r="CA20" i="51"/>
  <c r="BZ20" i="51"/>
  <c r="BY20" i="51"/>
  <c r="BX20" i="51"/>
  <c r="BW20" i="51"/>
  <c r="CS20" i="51" s="1"/>
  <c r="BV20" i="51"/>
  <c r="BT20" i="51"/>
  <c r="BS20" i="51"/>
  <c r="BR20" i="51"/>
  <c r="BQ20" i="51"/>
  <c r="BP20" i="51"/>
  <c r="BO20" i="51"/>
  <c r="BN20" i="51"/>
  <c r="BM20" i="51"/>
  <c r="BL20" i="51"/>
  <c r="BK20" i="51"/>
  <c r="CR20" i="51" s="1"/>
  <c r="BJ20" i="51"/>
  <c r="BC20" i="51"/>
  <c r="K147" i="51" s="1"/>
  <c r="BB20" i="51"/>
  <c r="J147" i="51" s="1"/>
  <c r="AZ20" i="51"/>
  <c r="AY20" i="51"/>
  <c r="AX20" i="51"/>
  <c r="I147" i="51" s="1"/>
  <c r="AT20" i="51"/>
  <c r="AS20" i="51"/>
  <c r="AR20" i="51"/>
  <c r="AQ20" i="51"/>
  <c r="AP20" i="51"/>
  <c r="AO20" i="51"/>
  <c r="AN20" i="51"/>
  <c r="AM20" i="51"/>
  <c r="AL20" i="51"/>
  <c r="AK20" i="51"/>
  <c r="CY19" i="51"/>
  <c r="CW19" i="51"/>
  <c r="CR19" i="51"/>
  <c r="CP19" i="51"/>
  <c r="CO19" i="51"/>
  <c r="CZ19" i="51" s="1"/>
  <c r="CN19" i="51"/>
  <c r="CM19" i="51"/>
  <c r="CX19" i="51" s="1"/>
  <c r="CL19" i="51"/>
  <c r="CK19" i="51"/>
  <c r="CJ19" i="51"/>
  <c r="CI19" i="51"/>
  <c r="CH19" i="51"/>
  <c r="CG19" i="51"/>
  <c r="CE19" i="51"/>
  <c r="DA19" i="51" s="1"/>
  <c r="CD19" i="51"/>
  <c r="CC19" i="51"/>
  <c r="CB19" i="51"/>
  <c r="CA19" i="51"/>
  <c r="BZ19" i="51"/>
  <c r="CV19" i="51" s="1"/>
  <c r="BY19" i="51"/>
  <c r="CU19" i="51" s="1"/>
  <c r="BX19" i="51"/>
  <c r="CT19" i="51" s="1"/>
  <c r="BW19" i="51"/>
  <c r="CS19" i="51" s="1"/>
  <c r="BV19" i="51"/>
  <c r="BT19" i="51"/>
  <c r="BS19" i="51"/>
  <c r="BR19" i="51"/>
  <c r="BQ19" i="51"/>
  <c r="BP19" i="51"/>
  <c r="BO19" i="51"/>
  <c r="BN19" i="51"/>
  <c r="BM19" i="51"/>
  <c r="BL19" i="51"/>
  <c r="BK19" i="51"/>
  <c r="BJ19" i="51"/>
  <c r="BC19" i="51"/>
  <c r="K146" i="51" s="1"/>
  <c r="AZ19" i="51"/>
  <c r="BA19" i="51" s="1"/>
  <c r="AX19" i="51"/>
  <c r="AY19" i="51" s="1"/>
  <c r="AT19" i="51"/>
  <c r="AS19" i="51"/>
  <c r="BB19" i="51" s="1"/>
  <c r="J146" i="51" s="1"/>
  <c r="AR19" i="51"/>
  <c r="AQ19" i="51"/>
  <c r="AP19" i="51"/>
  <c r="AO19" i="51"/>
  <c r="AN19" i="51"/>
  <c r="AM19" i="51"/>
  <c r="AL19" i="51"/>
  <c r="AK19" i="51"/>
  <c r="CS18" i="51"/>
  <c r="CR18" i="51"/>
  <c r="CP18" i="51"/>
  <c r="CO18" i="51"/>
  <c r="CN18" i="51"/>
  <c r="CY18" i="51" s="1"/>
  <c r="CM18" i="51"/>
  <c r="CL18" i="51"/>
  <c r="CW18" i="51" s="1"/>
  <c r="CK18" i="51"/>
  <c r="CJ18" i="51"/>
  <c r="CU18" i="51" s="1"/>
  <c r="CI18" i="51"/>
  <c r="CH18" i="51"/>
  <c r="CG18" i="51"/>
  <c r="CE18" i="51"/>
  <c r="CD18" i="51"/>
  <c r="CC18" i="51"/>
  <c r="CB18" i="51"/>
  <c r="CX18" i="51" s="1"/>
  <c r="CA18" i="51"/>
  <c r="BZ18" i="51"/>
  <c r="CV18" i="51" s="1"/>
  <c r="BY18" i="51"/>
  <c r="BX18" i="51"/>
  <c r="CT18" i="51" s="1"/>
  <c r="BW18" i="51"/>
  <c r="BV18" i="51"/>
  <c r="BT18" i="51"/>
  <c r="BS18" i="51"/>
  <c r="BR18" i="51"/>
  <c r="BQ18" i="51"/>
  <c r="BP18" i="51"/>
  <c r="BO18" i="51"/>
  <c r="BN18" i="51"/>
  <c r="BM18" i="51"/>
  <c r="BL18" i="51"/>
  <c r="BK18" i="51"/>
  <c r="BJ18" i="51"/>
  <c r="BC18" i="51"/>
  <c r="K145" i="51" s="1"/>
  <c r="BA18" i="51"/>
  <c r="AZ18" i="51"/>
  <c r="AY18" i="51"/>
  <c r="AX18" i="51"/>
  <c r="AT18" i="51"/>
  <c r="AS18" i="51"/>
  <c r="AR18" i="51"/>
  <c r="AQ18" i="51"/>
  <c r="AP18" i="51"/>
  <c r="AO18" i="51"/>
  <c r="AN18" i="51"/>
  <c r="AM18" i="51"/>
  <c r="AL18" i="51"/>
  <c r="AK18" i="51"/>
  <c r="BB18" i="51" s="1"/>
  <c r="J145" i="51" s="1"/>
  <c r="CS17" i="51"/>
  <c r="CP17" i="51"/>
  <c r="DA17" i="51" s="1"/>
  <c r="CO17" i="51"/>
  <c r="CZ17" i="51" s="1"/>
  <c r="CN17" i="51"/>
  <c r="CY17" i="51" s="1"/>
  <c r="CM17" i="51"/>
  <c r="CL17" i="51"/>
  <c r="CW17" i="51" s="1"/>
  <c r="CK17" i="51"/>
  <c r="CV17" i="51" s="1"/>
  <c r="CJ17" i="51"/>
  <c r="CI17" i="51"/>
  <c r="CT17" i="51" s="1"/>
  <c r="CH17" i="51"/>
  <c r="CG17" i="51"/>
  <c r="CE17" i="51"/>
  <c r="CD17" i="51"/>
  <c r="CC17" i="51"/>
  <c r="CB17" i="51"/>
  <c r="CA17" i="51"/>
  <c r="BZ17" i="51"/>
  <c r="BY17" i="51"/>
  <c r="CU17" i="51" s="1"/>
  <c r="BX17" i="51"/>
  <c r="BW17" i="51"/>
  <c r="BV17" i="51"/>
  <c r="BT17" i="51"/>
  <c r="BS17" i="51"/>
  <c r="BR17" i="51"/>
  <c r="BQ17" i="51"/>
  <c r="BQ33" i="51" s="1"/>
  <c r="BP17" i="51"/>
  <c r="BO17" i="51"/>
  <c r="BN17" i="51"/>
  <c r="BM17" i="51"/>
  <c r="BL17" i="51"/>
  <c r="BK17" i="51"/>
  <c r="CR17" i="51" s="1"/>
  <c r="BJ17" i="51"/>
  <c r="BC17" i="51"/>
  <c r="K144" i="51" s="1"/>
  <c r="AZ17" i="51"/>
  <c r="H144" i="51" s="1"/>
  <c r="AX17" i="51"/>
  <c r="I144" i="51" s="1"/>
  <c r="AT17" i="51"/>
  <c r="AS17" i="51"/>
  <c r="AR17" i="51"/>
  <c r="AQ17" i="51"/>
  <c r="AP17" i="51"/>
  <c r="AO17" i="51"/>
  <c r="BB17" i="51" s="1"/>
  <c r="J144" i="51" s="1"/>
  <c r="AN17" i="51"/>
  <c r="AM17" i="51"/>
  <c r="AL17" i="51"/>
  <c r="AK17" i="51"/>
  <c r="CR16" i="51"/>
  <c r="CP16" i="51"/>
  <c r="CO16" i="51"/>
  <c r="CZ16" i="51" s="1"/>
  <c r="CN16" i="51"/>
  <c r="CY16" i="51" s="1"/>
  <c r="CM16" i="51"/>
  <c r="CX16" i="51" s="1"/>
  <c r="CL16" i="51"/>
  <c r="CW16" i="51" s="1"/>
  <c r="CK16" i="51"/>
  <c r="CV16" i="51" s="1"/>
  <c r="CJ16" i="51"/>
  <c r="CI16" i="51"/>
  <c r="CH16" i="51"/>
  <c r="CS16" i="51" s="1"/>
  <c r="CG16" i="51"/>
  <c r="CE16" i="51"/>
  <c r="DA16" i="51" s="1"/>
  <c r="CD16" i="51"/>
  <c r="CC16" i="51"/>
  <c r="CB16" i="51"/>
  <c r="CA16" i="51"/>
  <c r="BZ16" i="51"/>
  <c r="BY16" i="51"/>
  <c r="BX16" i="51"/>
  <c r="BW16" i="51"/>
  <c r="BV16" i="51"/>
  <c r="BT16" i="51"/>
  <c r="BS16" i="51"/>
  <c r="BR16" i="51"/>
  <c r="BQ16" i="51"/>
  <c r="BP16" i="51"/>
  <c r="BO16" i="51"/>
  <c r="BN16" i="51"/>
  <c r="BM16" i="51"/>
  <c r="BL16" i="51"/>
  <c r="BK16" i="51"/>
  <c r="BJ16" i="51"/>
  <c r="BC16" i="51"/>
  <c r="K143" i="51" s="1"/>
  <c r="BA16" i="51"/>
  <c r="AZ16" i="51"/>
  <c r="H143" i="51" s="1"/>
  <c r="AY16" i="51"/>
  <c r="AX16" i="51"/>
  <c r="I143" i="51" s="1"/>
  <c r="AT16" i="51"/>
  <c r="AS16" i="51"/>
  <c r="AR16" i="51"/>
  <c r="AQ16" i="51"/>
  <c r="AP16" i="51"/>
  <c r="BB16" i="51" s="1"/>
  <c r="J143" i="51" s="1"/>
  <c r="AO16" i="51"/>
  <c r="AN16" i="51"/>
  <c r="AM16" i="51"/>
  <c r="AL16" i="51"/>
  <c r="AK16" i="51"/>
  <c r="CP15" i="51"/>
  <c r="CO15" i="51"/>
  <c r="CN15" i="51"/>
  <c r="CY15" i="51" s="1"/>
  <c r="CM15" i="51"/>
  <c r="CL15" i="51"/>
  <c r="CW15" i="51" s="1"/>
  <c r="CK15" i="51"/>
  <c r="CJ15" i="51"/>
  <c r="CU15" i="51" s="1"/>
  <c r="CI15" i="51"/>
  <c r="CT15" i="51" s="1"/>
  <c r="CH15" i="51"/>
  <c r="CS15" i="51" s="1"/>
  <c r="CG15" i="51"/>
  <c r="CE15" i="51"/>
  <c r="DA15" i="51" s="1"/>
  <c r="CD15" i="51"/>
  <c r="CZ15" i="51" s="1"/>
  <c r="CC15" i="51"/>
  <c r="CB15" i="51"/>
  <c r="CX15" i="51" s="1"/>
  <c r="CA15" i="51"/>
  <c r="BZ15" i="51"/>
  <c r="CV15" i="51" s="1"/>
  <c r="BY15" i="51"/>
  <c r="BX15" i="51"/>
  <c r="BW15" i="51"/>
  <c r="BV15" i="51"/>
  <c r="BT15" i="51"/>
  <c r="BS15" i="51"/>
  <c r="BR15" i="51"/>
  <c r="BQ15" i="51"/>
  <c r="BP15" i="51"/>
  <c r="BO15" i="51"/>
  <c r="BN15" i="51"/>
  <c r="BM15" i="51"/>
  <c r="BL15" i="51"/>
  <c r="BK15" i="51"/>
  <c r="CR15" i="51" s="1"/>
  <c r="BJ15" i="51"/>
  <c r="BC15" i="51"/>
  <c r="K142" i="51" s="1"/>
  <c r="BA15" i="51"/>
  <c r="AZ15" i="51"/>
  <c r="H142" i="51" s="1"/>
  <c r="AX15" i="51"/>
  <c r="AY15" i="51" s="1"/>
  <c r="AT15" i="51"/>
  <c r="AS15" i="51"/>
  <c r="AR15" i="51"/>
  <c r="AQ15" i="51"/>
  <c r="AP15" i="51"/>
  <c r="AO15" i="51"/>
  <c r="BB15" i="51" s="1"/>
  <c r="J142" i="51" s="1"/>
  <c r="AN15" i="51"/>
  <c r="AM15" i="51"/>
  <c r="AL15" i="51"/>
  <c r="AK15" i="51"/>
  <c r="DA14" i="51"/>
  <c r="CY14" i="51"/>
  <c r="CX14" i="51"/>
  <c r="CP14" i="51"/>
  <c r="CO14" i="51"/>
  <c r="CN14" i="51"/>
  <c r="CM14" i="51"/>
  <c r="CL14" i="51"/>
  <c r="CK14" i="51"/>
  <c r="CV14" i="51" s="1"/>
  <c r="CJ14" i="51"/>
  <c r="CI14" i="51"/>
  <c r="CT14" i="51" s="1"/>
  <c r="CH14" i="51"/>
  <c r="CG14" i="51"/>
  <c r="CE14" i="51"/>
  <c r="CD14" i="51"/>
  <c r="CZ14" i="51" s="1"/>
  <c r="CC14" i="51"/>
  <c r="CB14" i="51"/>
  <c r="CA14" i="51"/>
  <c r="CW14" i="51" s="1"/>
  <c r="BZ14" i="51"/>
  <c r="BY14" i="51"/>
  <c r="CU14" i="51" s="1"/>
  <c r="BX14" i="51"/>
  <c r="BW14" i="51"/>
  <c r="CS14" i="51" s="1"/>
  <c r="BV14" i="51"/>
  <c r="BT14" i="51"/>
  <c r="BS14" i="51"/>
  <c r="BR14" i="51"/>
  <c r="BQ14" i="51"/>
  <c r="BP14" i="51"/>
  <c r="BO14" i="51"/>
  <c r="BN14" i="51"/>
  <c r="BM14" i="51"/>
  <c r="BL14" i="51"/>
  <c r="BK14" i="51"/>
  <c r="CR14" i="51" s="1"/>
  <c r="BJ14" i="51"/>
  <c r="BC14" i="51"/>
  <c r="K141" i="51" s="1"/>
  <c r="BB14" i="51"/>
  <c r="J141" i="51" s="1"/>
  <c r="BA14" i="51"/>
  <c r="AZ14" i="51"/>
  <c r="AX14" i="51"/>
  <c r="AY14" i="51" s="1"/>
  <c r="AT14" i="51"/>
  <c r="AS14" i="51"/>
  <c r="AR14" i="51"/>
  <c r="AQ14" i="51"/>
  <c r="AP14" i="51"/>
  <c r="AO14" i="51"/>
  <c r="AN14" i="51"/>
  <c r="AM14" i="51"/>
  <c r="AL14" i="51"/>
  <c r="AK14" i="51"/>
  <c r="CV13" i="51"/>
  <c r="CU13" i="51"/>
  <c r="CR13" i="51"/>
  <c r="CP13" i="51"/>
  <c r="CO13" i="51"/>
  <c r="CZ13" i="51" s="1"/>
  <c r="CN13" i="51"/>
  <c r="CM13" i="51"/>
  <c r="CL13" i="51"/>
  <c r="CK13" i="51"/>
  <c r="CJ13" i="51"/>
  <c r="CI13" i="51"/>
  <c r="CH13" i="51"/>
  <c r="CS13" i="51" s="1"/>
  <c r="CG13" i="51"/>
  <c r="CE13" i="51"/>
  <c r="DA13" i="51" s="1"/>
  <c r="CD13" i="51"/>
  <c r="CC13" i="51"/>
  <c r="CY13" i="51" s="1"/>
  <c r="CB13" i="51"/>
  <c r="CX13" i="51" s="1"/>
  <c r="CA13" i="51"/>
  <c r="CW13" i="51" s="1"/>
  <c r="BZ13" i="51"/>
  <c r="BY13" i="51"/>
  <c r="BX13" i="51"/>
  <c r="CT13" i="51" s="1"/>
  <c r="BW13" i="51"/>
  <c r="BV13" i="51"/>
  <c r="BT13" i="51"/>
  <c r="BS13" i="51"/>
  <c r="BR13" i="51"/>
  <c r="BQ13" i="51"/>
  <c r="BP13" i="51"/>
  <c r="BO13" i="51"/>
  <c r="BN13" i="51"/>
  <c r="BM13" i="51"/>
  <c r="BL13" i="51"/>
  <c r="BK13" i="51"/>
  <c r="BJ13" i="51"/>
  <c r="BC13" i="51"/>
  <c r="BB13" i="51"/>
  <c r="AZ13" i="51"/>
  <c r="BA13" i="51" s="1"/>
  <c r="AX13" i="51"/>
  <c r="I140" i="51" s="1"/>
  <c r="AT13" i="51"/>
  <c r="AS13" i="51"/>
  <c r="AR13" i="51"/>
  <c r="AQ13" i="51"/>
  <c r="AP13" i="51"/>
  <c r="AO13" i="51"/>
  <c r="AN13" i="51"/>
  <c r="AM13" i="51"/>
  <c r="AL13" i="51"/>
  <c r="AK13" i="51"/>
  <c r="CR12" i="51"/>
  <c r="CP12" i="51"/>
  <c r="DA12" i="51" s="1"/>
  <c r="CO12" i="51"/>
  <c r="CN12" i="51"/>
  <c r="CY12" i="51" s="1"/>
  <c r="CM12" i="51"/>
  <c r="CL12" i="51"/>
  <c r="CK12" i="51"/>
  <c r="CJ12" i="51"/>
  <c r="CI12" i="51"/>
  <c r="CH12" i="51"/>
  <c r="CG12" i="51"/>
  <c r="CE12" i="51"/>
  <c r="CD12" i="51"/>
  <c r="CZ12" i="51" s="1"/>
  <c r="CC12" i="51"/>
  <c r="CB12" i="51"/>
  <c r="CX12" i="51" s="1"/>
  <c r="CA12" i="51"/>
  <c r="CW12" i="51" s="1"/>
  <c r="BZ12" i="51"/>
  <c r="CV12" i="51" s="1"/>
  <c r="BY12" i="51"/>
  <c r="CU12" i="51" s="1"/>
  <c r="BX12" i="51"/>
  <c r="CT12" i="51" s="1"/>
  <c r="BW12" i="51"/>
  <c r="CS12" i="51" s="1"/>
  <c r="BV12" i="51"/>
  <c r="BT12" i="51"/>
  <c r="BS12" i="51"/>
  <c r="BR12" i="51"/>
  <c r="BQ12" i="51"/>
  <c r="BP12" i="51"/>
  <c r="BO12" i="51"/>
  <c r="BN12" i="51"/>
  <c r="BM12" i="51"/>
  <c r="BL12" i="51"/>
  <c r="BK12" i="51"/>
  <c r="BJ12" i="51"/>
  <c r="BC12" i="51"/>
  <c r="K139" i="51" s="1"/>
  <c r="BA12" i="51"/>
  <c r="AZ12" i="51"/>
  <c r="H139" i="51" s="1"/>
  <c r="AX12" i="51"/>
  <c r="I139" i="51" s="1"/>
  <c r="AT12" i="51"/>
  <c r="AS12" i="51"/>
  <c r="AR12" i="51"/>
  <c r="AQ12" i="51"/>
  <c r="AP12" i="51"/>
  <c r="AO12" i="51"/>
  <c r="AN12" i="51"/>
  <c r="AM12" i="51"/>
  <c r="AL12" i="51"/>
  <c r="AK12" i="51"/>
  <c r="BB12" i="51" s="1"/>
  <c r="J139" i="51" s="1"/>
  <c r="CS11" i="51"/>
  <c r="CR11" i="51"/>
  <c r="CP11" i="51"/>
  <c r="DA11" i="51" s="1"/>
  <c r="CO11" i="51"/>
  <c r="CN11" i="51"/>
  <c r="CM11" i="51"/>
  <c r="CX11" i="51" s="1"/>
  <c r="CL11" i="51"/>
  <c r="CK11" i="51"/>
  <c r="CV11" i="51" s="1"/>
  <c r="CJ11" i="51"/>
  <c r="CI11" i="51"/>
  <c r="CH11" i="51"/>
  <c r="CG11" i="51"/>
  <c r="CE11" i="51"/>
  <c r="CD11" i="51"/>
  <c r="CC11" i="51"/>
  <c r="CB11" i="51"/>
  <c r="CA11" i="51"/>
  <c r="CW11" i="51" s="1"/>
  <c r="BZ11" i="51"/>
  <c r="BY11" i="51"/>
  <c r="CU11" i="51" s="1"/>
  <c r="BX11" i="51"/>
  <c r="CT11" i="51" s="1"/>
  <c r="BW11" i="51"/>
  <c r="BV11" i="51"/>
  <c r="BT11" i="51"/>
  <c r="BS11" i="51"/>
  <c r="BR11" i="51"/>
  <c r="BQ11" i="51"/>
  <c r="BP11" i="51"/>
  <c r="BO11" i="51"/>
  <c r="BN11" i="51"/>
  <c r="BM11" i="51"/>
  <c r="BL11" i="51"/>
  <c r="BK11" i="51"/>
  <c r="BJ11" i="51"/>
  <c r="BC11" i="51"/>
  <c r="K138" i="51" s="1"/>
  <c r="AZ11" i="51"/>
  <c r="H138" i="51" s="1"/>
  <c r="AX11" i="51"/>
  <c r="I138" i="51" s="1"/>
  <c r="AT11" i="51"/>
  <c r="AS11" i="51"/>
  <c r="AR11" i="51"/>
  <c r="AQ11" i="51"/>
  <c r="AP11" i="51"/>
  <c r="AO11" i="51"/>
  <c r="BB11" i="51" s="1"/>
  <c r="J138" i="51" s="1"/>
  <c r="AN11" i="51"/>
  <c r="AM11" i="51"/>
  <c r="AL11" i="51"/>
  <c r="AK11" i="51"/>
  <c r="CT10" i="51"/>
  <c r="CR10" i="51"/>
  <c r="CP10" i="51"/>
  <c r="DA10" i="51" s="1"/>
  <c r="CO10" i="51"/>
  <c r="CZ10" i="51" s="1"/>
  <c r="CN10" i="51"/>
  <c r="CY10" i="51" s="1"/>
  <c r="CM10" i="51"/>
  <c r="CX10" i="51" s="1"/>
  <c r="CL10" i="51"/>
  <c r="CK10" i="51"/>
  <c r="CJ10" i="51"/>
  <c r="CU10" i="51" s="1"/>
  <c r="CI10" i="51"/>
  <c r="CH10" i="51"/>
  <c r="CS10" i="51" s="1"/>
  <c r="CG10" i="51"/>
  <c r="CE10" i="51"/>
  <c r="CD10" i="51"/>
  <c r="CC10" i="51"/>
  <c r="CB10" i="51"/>
  <c r="CA10" i="51"/>
  <c r="BZ10" i="51"/>
  <c r="BY10" i="51"/>
  <c r="BX10" i="51"/>
  <c r="BW10" i="51"/>
  <c r="BV10" i="51"/>
  <c r="BV36" i="51" s="1"/>
  <c r="T106" i="51" s="1"/>
  <c r="G96" i="51" s="1"/>
  <c r="BT10" i="51"/>
  <c r="BS10" i="51"/>
  <c r="BR10" i="51"/>
  <c r="BQ10" i="51"/>
  <c r="BP10" i="51"/>
  <c r="BO10" i="51"/>
  <c r="BO36" i="51" s="1"/>
  <c r="U110" i="51" s="1"/>
  <c r="K95" i="51" s="1"/>
  <c r="BN10" i="51"/>
  <c r="BM10" i="51"/>
  <c r="BL10" i="51"/>
  <c r="BK10" i="51"/>
  <c r="BJ10" i="51"/>
  <c r="BC10" i="51"/>
  <c r="K137" i="51" s="1"/>
  <c r="BA10" i="51"/>
  <c r="AZ10" i="51"/>
  <c r="H137" i="51" s="1"/>
  <c r="AY10" i="51"/>
  <c r="AX10" i="51"/>
  <c r="I137" i="51" s="1"/>
  <c r="AT10" i="51"/>
  <c r="AS10" i="51"/>
  <c r="AR10" i="51"/>
  <c r="AQ10" i="51"/>
  <c r="AP10" i="51"/>
  <c r="AO10" i="51"/>
  <c r="AN10" i="51"/>
  <c r="AM10" i="51"/>
  <c r="AL10" i="51"/>
  <c r="AK10" i="51"/>
  <c r="CP9" i="51"/>
  <c r="DA9" i="51" s="1"/>
  <c r="CO9" i="51"/>
  <c r="CN9" i="51"/>
  <c r="CY9" i="51" s="1"/>
  <c r="CM9" i="51"/>
  <c r="CX9" i="51" s="1"/>
  <c r="CL9" i="51"/>
  <c r="CW9" i="51" s="1"/>
  <c r="CK9" i="51"/>
  <c r="CV9" i="51" s="1"/>
  <c r="CJ9" i="51"/>
  <c r="CU9" i="51" s="1"/>
  <c r="CI9" i="51"/>
  <c r="CH9" i="51"/>
  <c r="CG9" i="51"/>
  <c r="CE9" i="51"/>
  <c r="CE36" i="51" s="1"/>
  <c r="T115" i="51" s="1"/>
  <c r="CD9" i="51"/>
  <c r="CZ9" i="51" s="1"/>
  <c r="CC9" i="51"/>
  <c r="CC36" i="51" s="1"/>
  <c r="T113" i="51" s="1"/>
  <c r="CB9" i="51"/>
  <c r="CB36" i="51" s="1"/>
  <c r="T112" i="51" s="1"/>
  <c r="CA9" i="51"/>
  <c r="CA36" i="51" s="1"/>
  <c r="T111" i="51" s="1"/>
  <c r="BZ9" i="51"/>
  <c r="BY9" i="51"/>
  <c r="BX9" i="51"/>
  <c r="BW9" i="51"/>
  <c r="BV9" i="51"/>
  <c r="BT9" i="51"/>
  <c r="BT36" i="51" s="1"/>
  <c r="U115" i="51" s="1"/>
  <c r="BS9" i="51"/>
  <c r="BR9" i="51"/>
  <c r="BQ9" i="51"/>
  <c r="BP9" i="51"/>
  <c r="BO9" i="51"/>
  <c r="BN9" i="51"/>
  <c r="BN36" i="51" s="1"/>
  <c r="U109" i="51" s="1"/>
  <c r="J95" i="51" s="1"/>
  <c r="BM9" i="51"/>
  <c r="BL9" i="51"/>
  <c r="BK9" i="51"/>
  <c r="BJ9" i="51"/>
  <c r="BJ36" i="51" s="1"/>
  <c r="U105" i="51" s="1"/>
  <c r="F95" i="51" s="1"/>
  <c r="BC9" i="51"/>
  <c r="K136" i="51" s="1"/>
  <c r="AZ9" i="51"/>
  <c r="BA9" i="51" s="1"/>
  <c r="AX9" i="51"/>
  <c r="AY9" i="51" s="1"/>
  <c r="AT9" i="51"/>
  <c r="AS9" i="51"/>
  <c r="AR9" i="51"/>
  <c r="AQ9" i="51"/>
  <c r="AP9" i="51"/>
  <c r="AO9" i="51"/>
  <c r="BB9" i="51" s="1"/>
  <c r="J136" i="51" s="1"/>
  <c r="AN9" i="51"/>
  <c r="AM9" i="51"/>
  <c r="AL9" i="51"/>
  <c r="AK9" i="51"/>
  <c r="DA8" i="51"/>
  <c r="CZ8" i="51"/>
  <c r="CP8" i="51"/>
  <c r="CO8" i="51"/>
  <c r="CN8" i="51"/>
  <c r="CM8" i="51"/>
  <c r="CX8" i="51" s="1"/>
  <c r="CL8" i="51"/>
  <c r="CK8" i="51"/>
  <c r="CV8" i="51" s="1"/>
  <c r="CJ8" i="51"/>
  <c r="CU8" i="51" s="1"/>
  <c r="CI8" i="51"/>
  <c r="CT8" i="51" s="1"/>
  <c r="CH8" i="51"/>
  <c r="CG8" i="51"/>
  <c r="CE8" i="51"/>
  <c r="CE32" i="51" s="1"/>
  <c r="CD8" i="51"/>
  <c r="CD32" i="51" s="1"/>
  <c r="CC8" i="51"/>
  <c r="CY8" i="51" s="1"/>
  <c r="CB8" i="51"/>
  <c r="CA8" i="51"/>
  <c r="CW8" i="51" s="1"/>
  <c r="BZ8" i="51"/>
  <c r="BY8" i="51"/>
  <c r="BX8" i="51"/>
  <c r="BW8" i="51"/>
  <c r="BV8" i="51"/>
  <c r="BT8" i="51"/>
  <c r="BS8" i="51"/>
  <c r="BR8" i="51"/>
  <c r="BQ8" i="51"/>
  <c r="BP8" i="51"/>
  <c r="BO8" i="51"/>
  <c r="BN8" i="51"/>
  <c r="BM8" i="51"/>
  <c r="BM32" i="51" s="1"/>
  <c r="BL8" i="51"/>
  <c r="BK8" i="51"/>
  <c r="BJ8" i="51"/>
  <c r="BJ32" i="51" s="1"/>
  <c r="BC8" i="51"/>
  <c r="K135" i="51" s="1"/>
  <c r="AZ8" i="51"/>
  <c r="BA8" i="51" s="1"/>
  <c r="AY8" i="51"/>
  <c r="AX8" i="51"/>
  <c r="AT8" i="51"/>
  <c r="AS8" i="51"/>
  <c r="AR8" i="51"/>
  <c r="AQ8" i="51"/>
  <c r="AP8" i="51"/>
  <c r="BB8" i="51" s="1"/>
  <c r="J135" i="51" s="1"/>
  <c r="AO8" i="51"/>
  <c r="AN8" i="51"/>
  <c r="AM8" i="51"/>
  <c r="AL8" i="51"/>
  <c r="AK8" i="51"/>
  <c r="CX7" i="51"/>
  <c r="CW7" i="51"/>
  <c r="CP7" i="51"/>
  <c r="CO7" i="51"/>
  <c r="CN7" i="51"/>
  <c r="CM7" i="51"/>
  <c r="CL7" i="51"/>
  <c r="CK7" i="51"/>
  <c r="CJ7" i="51"/>
  <c r="CU7" i="51" s="1"/>
  <c r="CI7" i="51"/>
  <c r="CH7" i="51"/>
  <c r="CS7" i="51" s="1"/>
  <c r="CG7" i="51"/>
  <c r="CE7" i="51"/>
  <c r="DA7" i="51" s="1"/>
  <c r="CD7" i="51"/>
  <c r="CZ7" i="51" s="1"/>
  <c r="CC7" i="51"/>
  <c r="CY7" i="51" s="1"/>
  <c r="CB7" i="51"/>
  <c r="CA7" i="51"/>
  <c r="BZ7" i="51"/>
  <c r="CV7" i="51" s="1"/>
  <c r="BY7" i="51"/>
  <c r="BX7" i="51"/>
  <c r="CT7" i="51" s="1"/>
  <c r="BW7" i="51"/>
  <c r="BV7" i="51"/>
  <c r="BT7" i="51"/>
  <c r="BS7" i="51"/>
  <c r="BR7" i="51"/>
  <c r="BQ7" i="51"/>
  <c r="BP7" i="51"/>
  <c r="BO7" i="51"/>
  <c r="BN7" i="51"/>
  <c r="BM7" i="51"/>
  <c r="BL7" i="51"/>
  <c r="BK7" i="51"/>
  <c r="CR7" i="51" s="1"/>
  <c r="BJ7" i="51"/>
  <c r="BC7" i="51"/>
  <c r="K134" i="51" s="1"/>
  <c r="BB7" i="51"/>
  <c r="J134" i="51" s="1"/>
  <c r="AZ7" i="51"/>
  <c r="H134" i="51" s="1"/>
  <c r="AX7" i="51"/>
  <c r="AY7" i="51" s="1"/>
  <c r="AT7" i="51"/>
  <c r="AS7" i="51"/>
  <c r="AR7" i="51"/>
  <c r="AQ7" i="51"/>
  <c r="AP7" i="51"/>
  <c r="AO7" i="51"/>
  <c r="AN7" i="51"/>
  <c r="AM7" i="51"/>
  <c r="AL7" i="51"/>
  <c r="AK7" i="51"/>
  <c r="CU6" i="51"/>
  <c r="CT6" i="51"/>
  <c r="CP6" i="51"/>
  <c r="DA6" i="51" s="1"/>
  <c r="CO6" i="51"/>
  <c r="CN6" i="51"/>
  <c r="CM6" i="51"/>
  <c r="CL6" i="51"/>
  <c r="CK6" i="51"/>
  <c r="CJ6" i="51"/>
  <c r="CI6" i="51"/>
  <c r="CH6" i="51"/>
  <c r="CG6" i="51"/>
  <c r="CE6" i="51"/>
  <c r="CD6" i="51"/>
  <c r="CZ6" i="51" s="1"/>
  <c r="CC6" i="51"/>
  <c r="CY6" i="51" s="1"/>
  <c r="CB6" i="51"/>
  <c r="CX6" i="51" s="1"/>
  <c r="CA6" i="51"/>
  <c r="CW6" i="51" s="1"/>
  <c r="BZ6" i="51"/>
  <c r="CV6" i="51" s="1"/>
  <c r="BY6" i="51"/>
  <c r="BX6" i="51"/>
  <c r="BW6" i="51"/>
  <c r="CS6" i="51" s="1"/>
  <c r="BV6" i="51"/>
  <c r="BT6" i="51"/>
  <c r="BS6" i="51"/>
  <c r="BR6" i="51"/>
  <c r="BQ6" i="51"/>
  <c r="BP6" i="51"/>
  <c r="BO6" i="51"/>
  <c r="BN6" i="51"/>
  <c r="BM6" i="51"/>
  <c r="BL6" i="51"/>
  <c r="BK6" i="51"/>
  <c r="CR6" i="51" s="1"/>
  <c r="BJ6" i="51"/>
  <c r="BC6" i="51"/>
  <c r="K133" i="51" s="1"/>
  <c r="AZ6" i="51"/>
  <c r="H133" i="51" s="1"/>
  <c r="AX6" i="51"/>
  <c r="AT6" i="51"/>
  <c r="AS6" i="51"/>
  <c r="AR6" i="51"/>
  <c r="AQ6" i="51"/>
  <c r="AP6" i="51"/>
  <c r="BB6" i="51" s="1"/>
  <c r="J133" i="51" s="1"/>
  <c r="AO6" i="51"/>
  <c r="AN6" i="51"/>
  <c r="AM6" i="51"/>
  <c r="AL6" i="51"/>
  <c r="AK6" i="51"/>
  <c r="CR5" i="51"/>
  <c r="CP5" i="51"/>
  <c r="CO5" i="51"/>
  <c r="CZ5" i="51" s="1"/>
  <c r="CN5" i="51"/>
  <c r="CM5" i="51"/>
  <c r="CX5" i="51" s="1"/>
  <c r="CL5" i="51"/>
  <c r="CK5" i="51"/>
  <c r="CJ5" i="51"/>
  <c r="CI5" i="51"/>
  <c r="CH5" i="51"/>
  <c r="CG5" i="51"/>
  <c r="CE5" i="51"/>
  <c r="CD5" i="51"/>
  <c r="CC5" i="51"/>
  <c r="CY5" i="51" s="1"/>
  <c r="CB5" i="51"/>
  <c r="CA5" i="51"/>
  <c r="CW5" i="51" s="1"/>
  <c r="BZ5" i="51"/>
  <c r="CV5" i="51" s="1"/>
  <c r="BY5" i="51"/>
  <c r="BY35" i="51" s="1"/>
  <c r="R109" i="51" s="1"/>
  <c r="J94" i="51" s="1"/>
  <c r="BX5" i="51"/>
  <c r="CT5" i="51" s="1"/>
  <c r="BW5" i="51"/>
  <c r="BW35" i="51" s="1"/>
  <c r="R107" i="51" s="1"/>
  <c r="H94" i="51" s="1"/>
  <c r="BV5" i="51"/>
  <c r="BV35" i="51" s="1"/>
  <c r="R106" i="51" s="1"/>
  <c r="G94" i="51" s="1"/>
  <c r="BT5" i="51"/>
  <c r="BT35" i="51" s="1"/>
  <c r="S115" i="51" s="1"/>
  <c r="BS5" i="51"/>
  <c r="BR5" i="51"/>
  <c r="BQ5" i="51"/>
  <c r="BP5" i="51"/>
  <c r="BO5" i="51"/>
  <c r="BN5" i="51"/>
  <c r="BM5" i="51"/>
  <c r="BL5" i="51"/>
  <c r="BK5" i="51"/>
  <c r="BJ5" i="51"/>
  <c r="BC5" i="51"/>
  <c r="K132" i="51" s="1"/>
  <c r="AZ5" i="51"/>
  <c r="H132" i="51" s="1"/>
  <c r="AX5" i="51"/>
  <c r="I132" i="51" s="1"/>
  <c r="AT5" i="51"/>
  <c r="AS5" i="51"/>
  <c r="AR5" i="51"/>
  <c r="AQ5" i="51"/>
  <c r="BB5" i="51" s="1"/>
  <c r="J132" i="51" s="1"/>
  <c r="AP5" i="51"/>
  <c r="AO5" i="51"/>
  <c r="AN5" i="51"/>
  <c r="AM5" i="51"/>
  <c r="AL5" i="51"/>
  <c r="AK5" i="51"/>
  <c r="CR4" i="51"/>
  <c r="CP4" i="51"/>
  <c r="DA4" i="51" s="1"/>
  <c r="CO4" i="51"/>
  <c r="CZ33" i="51" s="1"/>
  <c r="CZ36" i="51" s="1"/>
  <c r="CN4" i="51"/>
  <c r="CY4" i="51" s="1"/>
  <c r="CM4" i="51"/>
  <c r="CX33" i="51" s="1"/>
  <c r="CX36" i="51" s="1"/>
  <c r="CL4" i="51"/>
  <c r="CW4" i="51" s="1"/>
  <c r="CK4" i="51"/>
  <c r="CJ4" i="51"/>
  <c r="CU4" i="51" s="1"/>
  <c r="CI4" i="51"/>
  <c r="CH4" i="51"/>
  <c r="CG4" i="51"/>
  <c r="CE4" i="51"/>
  <c r="CD4" i="51"/>
  <c r="CC4" i="51"/>
  <c r="CB4" i="51"/>
  <c r="CA4" i="51"/>
  <c r="BZ4" i="51"/>
  <c r="CV4" i="51" s="1"/>
  <c r="BY4" i="51"/>
  <c r="BX4" i="51"/>
  <c r="CT4" i="51" s="1"/>
  <c r="BW4" i="51"/>
  <c r="CS4" i="51" s="1"/>
  <c r="BV4" i="51"/>
  <c r="BV33" i="51" s="1"/>
  <c r="BT4" i="51"/>
  <c r="BT33" i="51" s="1"/>
  <c r="BS4" i="51"/>
  <c r="BS33" i="51" s="1"/>
  <c r="BR4" i="51"/>
  <c r="BR33" i="51" s="1"/>
  <c r="BQ4" i="51"/>
  <c r="BP4" i="51"/>
  <c r="BO4" i="51"/>
  <c r="BN4" i="51"/>
  <c r="BM4" i="51"/>
  <c r="BL4" i="51"/>
  <c r="BK4" i="51"/>
  <c r="BJ4" i="51"/>
  <c r="BC4" i="51"/>
  <c r="K131" i="51" s="1"/>
  <c r="BA4" i="51"/>
  <c r="AZ4" i="51"/>
  <c r="AY4" i="51"/>
  <c r="AX4" i="51"/>
  <c r="I131" i="51" s="1"/>
  <c r="AT4" i="51"/>
  <c r="AS4" i="51"/>
  <c r="AR4" i="51"/>
  <c r="AQ4" i="51"/>
  <c r="AP4" i="51"/>
  <c r="AO4" i="51"/>
  <c r="AN4" i="51"/>
  <c r="AM4" i="51"/>
  <c r="AL4" i="51"/>
  <c r="AK4" i="51"/>
  <c r="CP3" i="51"/>
  <c r="DA3" i="51" s="1"/>
  <c r="CO3" i="51"/>
  <c r="CN3" i="51"/>
  <c r="CM3" i="51"/>
  <c r="CL3" i="51"/>
  <c r="CK3" i="51"/>
  <c r="CJ3" i="51"/>
  <c r="CI3" i="51"/>
  <c r="CH3" i="51"/>
  <c r="CG3" i="51"/>
  <c r="CE3" i="51"/>
  <c r="CE31" i="51" s="1"/>
  <c r="CD3" i="51"/>
  <c r="CD31" i="51" s="1"/>
  <c r="CC3" i="51"/>
  <c r="CC32" i="51" s="1"/>
  <c r="CB3" i="51"/>
  <c r="CB32" i="51" s="1"/>
  <c r="CA3" i="51"/>
  <c r="CA32" i="51" s="1"/>
  <c r="BZ3" i="51"/>
  <c r="BZ32" i="51" s="1"/>
  <c r="BY3" i="51"/>
  <c r="BY32" i="51" s="1"/>
  <c r="BX3" i="51"/>
  <c r="BW3" i="51"/>
  <c r="BV3" i="51"/>
  <c r="BT3" i="51"/>
  <c r="BS3" i="51"/>
  <c r="BS35" i="51" s="1"/>
  <c r="S114" i="51" s="1"/>
  <c r="BR3" i="51"/>
  <c r="BQ3" i="51"/>
  <c r="BQ35" i="51" s="1"/>
  <c r="S112" i="51" s="1"/>
  <c r="BP3" i="51"/>
  <c r="BO3" i="51"/>
  <c r="BN3" i="51"/>
  <c r="BM3" i="51"/>
  <c r="BL3" i="51"/>
  <c r="BK3" i="51"/>
  <c r="BJ3" i="51"/>
  <c r="BJ31" i="51" s="1"/>
  <c r="BC3" i="51"/>
  <c r="K130" i="51" s="1"/>
  <c r="AZ3" i="51"/>
  <c r="BA3" i="51" s="1"/>
  <c r="AX3" i="51"/>
  <c r="AY3" i="51" s="1"/>
  <c r="AT3" i="51"/>
  <c r="AS3" i="51"/>
  <c r="AR3" i="51"/>
  <c r="AQ3" i="51"/>
  <c r="AP3" i="51"/>
  <c r="AO3" i="51"/>
  <c r="AN3" i="51"/>
  <c r="AM3" i="51"/>
  <c r="AL3" i="51"/>
  <c r="AK3" i="51"/>
  <c r="H157" i="50"/>
  <c r="H156" i="50"/>
  <c r="I155" i="50"/>
  <c r="H155" i="50"/>
  <c r="H152" i="50"/>
  <c r="I150" i="50"/>
  <c r="H150" i="50"/>
  <c r="I147" i="50"/>
  <c r="I145" i="50"/>
  <c r="H145" i="50"/>
  <c r="I142" i="50"/>
  <c r="H141" i="50"/>
  <c r="K140" i="50"/>
  <c r="J140" i="50"/>
  <c r="H140" i="50"/>
  <c r="H137" i="50"/>
  <c r="I135" i="50"/>
  <c r="H135" i="50"/>
  <c r="I130" i="50"/>
  <c r="H130" i="50"/>
  <c r="B64" i="50"/>
  <c r="B63" i="50"/>
  <c r="B62" i="50"/>
  <c r="R38" i="50"/>
  <c r="Q38" i="50"/>
  <c r="P38" i="50"/>
  <c r="O38" i="50"/>
  <c r="N38" i="50"/>
  <c r="M38" i="50"/>
  <c r="L38" i="50"/>
  <c r="K38" i="50"/>
  <c r="J38" i="50"/>
  <c r="I38" i="50"/>
  <c r="BZ34" i="50"/>
  <c r="P110" i="50" s="1"/>
  <c r="K100" i="50" s="1"/>
  <c r="AE34" i="50"/>
  <c r="AD34" i="50"/>
  <c r="CX33" i="50"/>
  <c r="CX36" i="50" s="1"/>
  <c r="CJ33" i="50" a="1"/>
  <c r="CJ33" i="50" s="1"/>
  <c r="K44" i="50" s="1"/>
  <c r="AH33" i="50"/>
  <c r="AG33" i="50"/>
  <c r="AF33" i="50"/>
  <c r="AE33" i="50"/>
  <c r="AD33" i="50"/>
  <c r="AC33" i="50"/>
  <c r="AB33" i="50"/>
  <c r="AA33" i="50"/>
  <c r="Z33" i="50"/>
  <c r="Y33" i="50"/>
  <c r="R33" i="50"/>
  <c r="Q33" i="50"/>
  <c r="P33" i="50"/>
  <c r="O33" i="50"/>
  <c r="N33" i="50"/>
  <c r="M33" i="50"/>
  <c r="L33" i="50"/>
  <c r="K33" i="50"/>
  <c r="J33" i="50"/>
  <c r="I33" i="50"/>
  <c r="H33" i="50"/>
  <c r="AH32" i="50"/>
  <c r="AG32" i="50"/>
  <c r="AF32" i="50"/>
  <c r="AE32" i="50"/>
  <c r="AD32" i="50"/>
  <c r="AC32" i="50"/>
  <c r="AB32" i="50"/>
  <c r="AA32" i="50"/>
  <c r="Z32" i="50"/>
  <c r="Y32" i="50"/>
  <c r="R32" i="50"/>
  <c r="Q32" i="50"/>
  <c r="P32" i="50"/>
  <c r="O32" i="50"/>
  <c r="N32" i="50"/>
  <c r="M32" i="50"/>
  <c r="L32" i="50"/>
  <c r="K32" i="50"/>
  <c r="J32" i="50"/>
  <c r="I32" i="50"/>
  <c r="H32" i="50"/>
  <c r="AH31" i="50"/>
  <c r="AG31" i="50"/>
  <c r="AF31" i="50"/>
  <c r="AE31" i="50"/>
  <c r="AD31" i="50"/>
  <c r="AC31" i="50"/>
  <c r="AB31" i="50"/>
  <c r="AA31" i="50"/>
  <c r="Z31" i="50"/>
  <c r="Y31" i="50"/>
  <c r="R31" i="50"/>
  <c r="Q31" i="50"/>
  <c r="P31" i="50"/>
  <c r="O31" i="50"/>
  <c r="N31" i="50"/>
  <c r="M31" i="50"/>
  <c r="L31" i="50"/>
  <c r="K31" i="50"/>
  <c r="J31" i="50"/>
  <c r="I31" i="50"/>
  <c r="H31" i="50"/>
  <c r="CT30" i="50"/>
  <c r="CP30" i="50"/>
  <c r="CO30" i="50"/>
  <c r="CZ30" i="50" s="1"/>
  <c r="CN30" i="50"/>
  <c r="CY30" i="50" s="1"/>
  <c r="CM30" i="50"/>
  <c r="CX30" i="50" s="1"/>
  <c r="CL30" i="50"/>
  <c r="CK30" i="50"/>
  <c r="CV30" i="50" s="1"/>
  <c r="CJ30" i="50"/>
  <c r="CI30" i="50"/>
  <c r="CH30" i="50"/>
  <c r="CS30" i="50" s="1"/>
  <c r="CG30" i="50"/>
  <c r="CE30" i="50"/>
  <c r="DA30" i="50" s="1"/>
  <c r="CD30" i="50"/>
  <c r="CC30" i="50"/>
  <c r="CB30" i="50"/>
  <c r="CA30" i="50"/>
  <c r="BZ30" i="50"/>
  <c r="BY30" i="50"/>
  <c r="CU30" i="50" s="1"/>
  <c r="BX30" i="50"/>
  <c r="BW30" i="50"/>
  <c r="BV30" i="50"/>
  <c r="BT30" i="50"/>
  <c r="BS30" i="50"/>
  <c r="BR30" i="50"/>
  <c r="BQ30" i="50"/>
  <c r="BP30" i="50"/>
  <c r="BO30" i="50"/>
  <c r="BN30" i="50"/>
  <c r="BM30" i="50"/>
  <c r="BL30" i="50"/>
  <c r="BK30" i="50"/>
  <c r="CR30" i="50" s="1"/>
  <c r="BJ30" i="50"/>
  <c r="BC30" i="50"/>
  <c r="K157" i="50" s="1"/>
  <c r="BA30" i="50"/>
  <c r="AZ30" i="50"/>
  <c r="AX30" i="50"/>
  <c r="AY30" i="50" s="1"/>
  <c r="AT30" i="50"/>
  <c r="AS30" i="50"/>
  <c r="AR30" i="50"/>
  <c r="AQ30" i="50"/>
  <c r="AP30" i="50"/>
  <c r="AO30" i="50"/>
  <c r="AN30" i="50"/>
  <c r="AM30" i="50"/>
  <c r="AL30" i="50"/>
  <c r="AK30" i="50"/>
  <c r="CR29" i="50"/>
  <c r="CP29" i="50"/>
  <c r="DA29" i="50" s="1"/>
  <c r="CO29" i="50"/>
  <c r="CN29" i="50"/>
  <c r="CM29" i="50"/>
  <c r="CL29" i="50"/>
  <c r="CW29" i="50" s="1"/>
  <c r="CK29" i="50"/>
  <c r="CV29" i="50" s="1"/>
  <c r="CJ29" i="50"/>
  <c r="CU29" i="50" s="1"/>
  <c r="CI29" i="50"/>
  <c r="CT29" i="50" s="1"/>
  <c r="CH29" i="50"/>
  <c r="CG29" i="50"/>
  <c r="CE29" i="50"/>
  <c r="CD29" i="50"/>
  <c r="CZ29" i="50" s="1"/>
  <c r="CC29" i="50"/>
  <c r="CY29" i="50" s="1"/>
  <c r="CB29" i="50"/>
  <c r="CX29" i="50" s="1"/>
  <c r="CA29" i="50"/>
  <c r="BZ29" i="50"/>
  <c r="BY29" i="50"/>
  <c r="BX29" i="50"/>
  <c r="BW29" i="50"/>
  <c r="BV29" i="50"/>
  <c r="BT29" i="50"/>
  <c r="BS29" i="50"/>
  <c r="BR29" i="50"/>
  <c r="BQ29" i="50"/>
  <c r="BP29" i="50"/>
  <c r="BO29" i="50"/>
  <c r="BN29" i="50"/>
  <c r="BM29" i="50"/>
  <c r="BL29" i="50"/>
  <c r="BK29" i="50"/>
  <c r="BJ29" i="50"/>
  <c r="BC29" i="50"/>
  <c r="K156" i="50" s="1"/>
  <c r="AZ29" i="50"/>
  <c r="BA29" i="50" s="1"/>
  <c r="AX29" i="50"/>
  <c r="AY29" i="50" s="1"/>
  <c r="AT29" i="50"/>
  <c r="AS29" i="50"/>
  <c r="AR29" i="50"/>
  <c r="AQ29" i="50"/>
  <c r="BB29" i="50" s="1"/>
  <c r="J156" i="50" s="1"/>
  <c r="AP29" i="50"/>
  <c r="AO29" i="50"/>
  <c r="AN29" i="50"/>
  <c r="AM29" i="50"/>
  <c r="AL29" i="50"/>
  <c r="AK29" i="50"/>
  <c r="CP28" i="50"/>
  <c r="CO28" i="50"/>
  <c r="CN28" i="50"/>
  <c r="CY28" i="50" s="1"/>
  <c r="CM28" i="50"/>
  <c r="CX28" i="50" s="1"/>
  <c r="CL28" i="50"/>
  <c r="CK28" i="50"/>
  <c r="CJ28" i="50"/>
  <c r="CI28" i="50"/>
  <c r="CT28" i="50" s="1"/>
  <c r="CH28" i="50"/>
  <c r="CS28" i="50" s="1"/>
  <c r="CG28" i="50"/>
  <c r="CE28" i="50"/>
  <c r="DA28" i="50" s="1"/>
  <c r="CD28" i="50"/>
  <c r="CZ28" i="50" s="1"/>
  <c r="CC28" i="50"/>
  <c r="CB28" i="50"/>
  <c r="CA28" i="50"/>
  <c r="CW28" i="50" s="1"/>
  <c r="BZ28" i="50"/>
  <c r="CV28" i="50" s="1"/>
  <c r="BY28" i="50"/>
  <c r="CU28" i="50" s="1"/>
  <c r="BX28" i="50"/>
  <c r="BW28" i="50"/>
  <c r="BV28" i="50"/>
  <c r="BT28" i="50"/>
  <c r="BS28" i="50"/>
  <c r="BR28" i="50"/>
  <c r="BQ28" i="50"/>
  <c r="BP28" i="50"/>
  <c r="BO28" i="50"/>
  <c r="BN28" i="50"/>
  <c r="BM28" i="50"/>
  <c r="BL28" i="50"/>
  <c r="BK28" i="50"/>
  <c r="CR28" i="50" s="1"/>
  <c r="BJ28" i="50"/>
  <c r="BC28" i="50"/>
  <c r="K155" i="50" s="1"/>
  <c r="AZ28" i="50"/>
  <c r="BA28" i="50" s="1"/>
  <c r="AY28" i="50"/>
  <c r="AX28" i="50"/>
  <c r="AT28" i="50"/>
  <c r="AS28" i="50"/>
  <c r="AR28" i="50"/>
  <c r="AQ28" i="50"/>
  <c r="AP28" i="50"/>
  <c r="AO28" i="50"/>
  <c r="BB28" i="50" s="1"/>
  <c r="J155" i="50" s="1"/>
  <c r="AN28" i="50"/>
  <c r="AM28" i="50"/>
  <c r="AL28" i="50"/>
  <c r="AK28" i="50"/>
  <c r="CW27" i="50"/>
  <c r="CR27" i="50"/>
  <c r="CP27" i="50"/>
  <c r="CO27" i="50"/>
  <c r="CN27" i="50"/>
  <c r="CM27" i="50"/>
  <c r="CL27" i="50"/>
  <c r="CK27" i="50"/>
  <c r="CV27" i="50" s="1"/>
  <c r="CJ27" i="50"/>
  <c r="CU27" i="50" s="1"/>
  <c r="CI27" i="50"/>
  <c r="CH27" i="50"/>
  <c r="CG27" i="50"/>
  <c r="CE27" i="50"/>
  <c r="DA27" i="50" s="1"/>
  <c r="CD27" i="50"/>
  <c r="CC27" i="50"/>
  <c r="CB27" i="50"/>
  <c r="CX27" i="50" s="1"/>
  <c r="CA27" i="50"/>
  <c r="BZ27" i="50"/>
  <c r="BY27" i="50"/>
  <c r="BX27" i="50"/>
  <c r="CT27" i="50" s="1"/>
  <c r="BW27" i="50"/>
  <c r="CS27" i="50" s="1"/>
  <c r="BV27" i="50"/>
  <c r="BT27" i="50"/>
  <c r="BS27" i="50"/>
  <c r="BR27" i="50"/>
  <c r="BQ27" i="50"/>
  <c r="BP27" i="50"/>
  <c r="BO27" i="50"/>
  <c r="M34" i="50" s="1"/>
  <c r="M36" i="50" s="1"/>
  <c r="BN27" i="50"/>
  <c r="BN34" i="50" s="1"/>
  <c r="Q109" i="50" s="1"/>
  <c r="J99" i="50" s="1"/>
  <c r="BM27" i="50"/>
  <c r="BL27" i="50"/>
  <c r="BK27" i="50"/>
  <c r="BJ27" i="50"/>
  <c r="BC27" i="50"/>
  <c r="K154" i="50" s="1"/>
  <c r="BB27" i="50"/>
  <c r="J154" i="50" s="1"/>
  <c r="BA27" i="50"/>
  <c r="AZ27" i="50"/>
  <c r="H154" i="50" s="1"/>
  <c r="AX27" i="50"/>
  <c r="AY27" i="50" s="1"/>
  <c r="AT27" i="50"/>
  <c r="AS27" i="50"/>
  <c r="AR27" i="50"/>
  <c r="AQ27" i="50"/>
  <c r="AP27" i="50"/>
  <c r="AO27" i="50"/>
  <c r="AN27" i="50"/>
  <c r="AM27" i="50"/>
  <c r="AL27" i="50"/>
  <c r="AK27" i="50"/>
  <c r="CV26" i="50"/>
  <c r="CP26" i="50"/>
  <c r="DA26" i="50" s="1"/>
  <c r="CO26" i="50"/>
  <c r="CZ26" i="50" s="1"/>
  <c r="CN26" i="50"/>
  <c r="CY26" i="50" s="1"/>
  <c r="CM26" i="50"/>
  <c r="CL26" i="50"/>
  <c r="CK26" i="50"/>
  <c r="CJ26" i="50"/>
  <c r="CI26" i="50"/>
  <c r="CH26" i="50"/>
  <c r="CS26" i="50" s="1"/>
  <c r="CG26" i="50"/>
  <c r="CE26" i="50"/>
  <c r="CD26" i="50"/>
  <c r="CC26" i="50"/>
  <c r="CB26" i="50"/>
  <c r="CX26" i="50" s="1"/>
  <c r="CA26" i="50"/>
  <c r="CW26" i="50" s="1"/>
  <c r="BZ26" i="50"/>
  <c r="BY26" i="50"/>
  <c r="CU26" i="50" s="1"/>
  <c r="BX26" i="50"/>
  <c r="CT26" i="50" s="1"/>
  <c r="BW26" i="50"/>
  <c r="BV26" i="50"/>
  <c r="BT26" i="50"/>
  <c r="BS26" i="50"/>
  <c r="BR26" i="50"/>
  <c r="BQ26" i="50"/>
  <c r="BP26" i="50"/>
  <c r="BO26" i="50"/>
  <c r="BN26" i="50"/>
  <c r="BM26" i="50"/>
  <c r="BL26" i="50"/>
  <c r="BK26" i="50"/>
  <c r="CR26" i="50" s="1"/>
  <c r="BJ26" i="50"/>
  <c r="BC26" i="50"/>
  <c r="K153" i="50" s="1"/>
  <c r="AZ26" i="50"/>
  <c r="H153" i="50" s="1"/>
  <c r="AX26" i="50"/>
  <c r="AT26" i="50"/>
  <c r="AS26" i="50"/>
  <c r="AR26" i="50"/>
  <c r="AQ26" i="50"/>
  <c r="AP26" i="50"/>
  <c r="AO26" i="50"/>
  <c r="AN26" i="50"/>
  <c r="AM26" i="50"/>
  <c r="AL26" i="50"/>
  <c r="AK26" i="50"/>
  <c r="CY25" i="50"/>
  <c r="CR25" i="50"/>
  <c r="CP25" i="50"/>
  <c r="CO25" i="50"/>
  <c r="CN25" i="50"/>
  <c r="CM25" i="50"/>
  <c r="CX25" i="50" s="1"/>
  <c r="CL25" i="50"/>
  <c r="CW25" i="50" s="1"/>
  <c r="CK25" i="50"/>
  <c r="CV25" i="50" s="1"/>
  <c r="CJ25" i="50"/>
  <c r="CI25" i="50"/>
  <c r="CH25" i="50"/>
  <c r="CG25" i="50"/>
  <c r="CE25" i="50"/>
  <c r="CD25" i="50"/>
  <c r="CZ25" i="50" s="1"/>
  <c r="CC25" i="50"/>
  <c r="CC37" i="50" s="1"/>
  <c r="V113" i="50" s="1"/>
  <c r="CB25" i="50"/>
  <c r="CA25" i="50"/>
  <c r="BZ25" i="50"/>
  <c r="BY25" i="50"/>
  <c r="CU25" i="50" s="1"/>
  <c r="BX25" i="50"/>
  <c r="BW25" i="50"/>
  <c r="CS25" i="50" s="1"/>
  <c r="BV25" i="50"/>
  <c r="BV37" i="50" s="1"/>
  <c r="V106" i="50" s="1"/>
  <c r="G98" i="50" s="1"/>
  <c r="BT25" i="50"/>
  <c r="BT37" i="50" s="1"/>
  <c r="W115" i="50" s="1"/>
  <c r="BS25" i="50"/>
  <c r="BR25" i="50"/>
  <c r="BQ25" i="50"/>
  <c r="BP25" i="50"/>
  <c r="BO25" i="50"/>
  <c r="BN25" i="50"/>
  <c r="BM25" i="50"/>
  <c r="BL25" i="50"/>
  <c r="BK25" i="50"/>
  <c r="BJ25" i="50"/>
  <c r="BC25" i="50"/>
  <c r="K152" i="50" s="1"/>
  <c r="AZ25" i="50"/>
  <c r="BA25" i="50" s="1"/>
  <c r="AX25" i="50"/>
  <c r="I152" i="50" s="1"/>
  <c r="AT25" i="50"/>
  <c r="AS25" i="50"/>
  <c r="AR25" i="50"/>
  <c r="AQ25" i="50"/>
  <c r="AP25" i="50"/>
  <c r="AO25" i="50"/>
  <c r="AN25" i="50"/>
  <c r="AM25" i="50"/>
  <c r="AL25" i="50"/>
  <c r="AK25" i="50"/>
  <c r="CR24" i="50"/>
  <c r="CP24" i="50"/>
  <c r="DA24" i="50" s="1"/>
  <c r="CO24" i="50"/>
  <c r="CZ24" i="50" s="1"/>
  <c r="CN24" i="50"/>
  <c r="CM24" i="50"/>
  <c r="CX24" i="50" s="1"/>
  <c r="CL24" i="50"/>
  <c r="CK24" i="50"/>
  <c r="CJ24" i="50"/>
  <c r="CU24" i="50" s="1"/>
  <c r="CI24" i="50"/>
  <c r="CT24" i="50" s="1"/>
  <c r="CH24" i="50"/>
  <c r="CS24" i="50" s="1"/>
  <c r="CG24" i="50"/>
  <c r="CE24" i="50"/>
  <c r="CD24" i="50"/>
  <c r="CC24" i="50"/>
  <c r="CB24" i="50"/>
  <c r="CB37" i="50" s="1"/>
  <c r="V112" i="50" s="1"/>
  <c r="CA24" i="50"/>
  <c r="CW24" i="50" s="1"/>
  <c r="BZ24" i="50"/>
  <c r="BY24" i="50"/>
  <c r="BX24" i="50"/>
  <c r="BW24" i="50"/>
  <c r="BV24" i="50"/>
  <c r="BT24" i="50"/>
  <c r="BS24" i="50"/>
  <c r="BS37" i="50" s="1"/>
  <c r="W114" i="50" s="1"/>
  <c r="BR24" i="50"/>
  <c r="BQ24" i="50"/>
  <c r="BP24" i="50"/>
  <c r="BP37" i="50" s="1"/>
  <c r="W111" i="50" s="1"/>
  <c r="BO24" i="50"/>
  <c r="BO37" i="50" s="1"/>
  <c r="W110" i="50" s="1"/>
  <c r="K97" i="50" s="1"/>
  <c r="BN24" i="50"/>
  <c r="BN37" i="50" s="1"/>
  <c r="W109" i="50" s="1"/>
  <c r="J97" i="50" s="1"/>
  <c r="BM24" i="50"/>
  <c r="BL24" i="50"/>
  <c r="BK24" i="50"/>
  <c r="BK37" i="50" s="1"/>
  <c r="W106" i="50" s="1"/>
  <c r="G97" i="50" s="1"/>
  <c r="BJ24" i="50"/>
  <c r="BC24" i="50"/>
  <c r="K151" i="50" s="1"/>
  <c r="AZ24" i="50"/>
  <c r="BA24" i="50" s="1"/>
  <c r="AY24" i="50"/>
  <c r="AX24" i="50"/>
  <c r="I151" i="50" s="1"/>
  <c r="AT24" i="50"/>
  <c r="AS24" i="50"/>
  <c r="AR24" i="50"/>
  <c r="AQ24" i="50"/>
  <c r="AP24" i="50"/>
  <c r="AO24" i="50"/>
  <c r="AN24" i="50"/>
  <c r="AM24" i="50"/>
  <c r="AL24" i="50"/>
  <c r="AK24" i="50"/>
  <c r="CP23" i="50"/>
  <c r="CO23" i="50"/>
  <c r="CN23" i="50"/>
  <c r="CY23" i="50" s="1"/>
  <c r="CM23" i="50"/>
  <c r="CX23" i="50" s="1"/>
  <c r="CL23" i="50"/>
  <c r="CW23" i="50" s="1"/>
  <c r="CK23" i="50"/>
  <c r="CJ23" i="50"/>
  <c r="CU23" i="50" s="1"/>
  <c r="CI23" i="50"/>
  <c r="CH23" i="50"/>
  <c r="CG23" i="50"/>
  <c r="CE23" i="50"/>
  <c r="DA23" i="50" s="1"/>
  <c r="CD23" i="50"/>
  <c r="CZ23" i="50" s="1"/>
  <c r="CC23" i="50"/>
  <c r="CB23" i="50"/>
  <c r="CA23" i="50"/>
  <c r="BZ23" i="50"/>
  <c r="BY23" i="50"/>
  <c r="BX23" i="50"/>
  <c r="CT23" i="50" s="1"/>
  <c r="BW23" i="50"/>
  <c r="CS23" i="50" s="1"/>
  <c r="BV23" i="50"/>
  <c r="BT23" i="50"/>
  <c r="BS23" i="50"/>
  <c r="BR23" i="50"/>
  <c r="BQ23" i="50"/>
  <c r="BP23" i="50"/>
  <c r="BO23" i="50"/>
  <c r="BN23" i="50"/>
  <c r="BM23" i="50"/>
  <c r="BL23" i="50"/>
  <c r="BK23" i="50"/>
  <c r="CR23" i="50" s="1"/>
  <c r="BJ23" i="50"/>
  <c r="BC23" i="50"/>
  <c r="K150" i="50" s="1"/>
  <c r="AZ23" i="50"/>
  <c r="BA23" i="50" s="1"/>
  <c r="AY23" i="50"/>
  <c r="AX23" i="50"/>
  <c r="AT23" i="50"/>
  <c r="AS23" i="50"/>
  <c r="AR23" i="50"/>
  <c r="AQ23" i="50"/>
  <c r="AP23" i="50"/>
  <c r="AO23" i="50"/>
  <c r="BB23" i="50" s="1"/>
  <c r="J150" i="50" s="1"/>
  <c r="AN23" i="50"/>
  <c r="AM23" i="50"/>
  <c r="AL23" i="50"/>
  <c r="AK23" i="50"/>
  <c r="CP22" i="50"/>
  <c r="DA22" i="50" s="1"/>
  <c r="CO22" i="50"/>
  <c r="CZ22" i="50" s="1"/>
  <c r="CN22" i="50"/>
  <c r="CM22" i="50"/>
  <c r="CL22" i="50"/>
  <c r="CK22" i="50"/>
  <c r="CV22" i="50" s="1"/>
  <c r="CJ22" i="50"/>
  <c r="CU22" i="50" s="1"/>
  <c r="CI22" i="50"/>
  <c r="CT22" i="50" s="1"/>
  <c r="CH22" i="50"/>
  <c r="CG22" i="50"/>
  <c r="CE22" i="50"/>
  <c r="CD22" i="50"/>
  <c r="CC22" i="50"/>
  <c r="CY22" i="50" s="1"/>
  <c r="CB22" i="50"/>
  <c r="CX22" i="50" s="1"/>
  <c r="CA22" i="50"/>
  <c r="CW22" i="50" s="1"/>
  <c r="BZ22" i="50"/>
  <c r="BY22" i="50"/>
  <c r="BX22" i="50"/>
  <c r="BW22" i="50"/>
  <c r="BV22" i="50"/>
  <c r="BT22" i="50"/>
  <c r="BS22" i="50"/>
  <c r="BR22" i="50"/>
  <c r="BQ22" i="50"/>
  <c r="BP22" i="50"/>
  <c r="BO22" i="50"/>
  <c r="BN22" i="50"/>
  <c r="BM22" i="50"/>
  <c r="BL22" i="50"/>
  <c r="BK22" i="50"/>
  <c r="CR22" i="50" s="1"/>
  <c r="BJ22" i="50"/>
  <c r="BC22" i="50"/>
  <c r="K149" i="50" s="1"/>
  <c r="BA22" i="50"/>
  <c r="AZ22" i="50"/>
  <c r="H149" i="50" s="1"/>
  <c r="AY22" i="50"/>
  <c r="AX22" i="50"/>
  <c r="I149" i="50" s="1"/>
  <c r="AT22" i="50"/>
  <c r="AS22" i="50"/>
  <c r="AR22" i="50"/>
  <c r="AQ22" i="50"/>
  <c r="AP22" i="50"/>
  <c r="BB22" i="50" s="1"/>
  <c r="J149" i="50" s="1"/>
  <c r="AO22" i="50"/>
  <c r="AN22" i="50"/>
  <c r="AM22" i="50"/>
  <c r="AL22" i="50"/>
  <c r="AK22" i="50"/>
  <c r="CZ21" i="50"/>
  <c r="CY21" i="50"/>
  <c r="CP21" i="50"/>
  <c r="CO21" i="50"/>
  <c r="CN21" i="50"/>
  <c r="CM21" i="50"/>
  <c r="CX21" i="50" s="1"/>
  <c r="CL21" i="50"/>
  <c r="CW21" i="50" s="1"/>
  <c r="CK21" i="50"/>
  <c r="CJ21" i="50"/>
  <c r="CI21" i="50"/>
  <c r="CH21" i="50"/>
  <c r="CS21" i="50" s="1"/>
  <c r="CG21" i="50"/>
  <c r="CE21" i="50"/>
  <c r="DA21" i="50" s="1"/>
  <c r="CD21" i="50"/>
  <c r="CC21" i="50"/>
  <c r="CB21" i="50"/>
  <c r="CA21" i="50"/>
  <c r="BZ21" i="50"/>
  <c r="CV21" i="50" s="1"/>
  <c r="BY21" i="50"/>
  <c r="CU21" i="50" s="1"/>
  <c r="BX21" i="50"/>
  <c r="CT21" i="50" s="1"/>
  <c r="BW21" i="50"/>
  <c r="BV21" i="50"/>
  <c r="BT21" i="50"/>
  <c r="BS21" i="50"/>
  <c r="BR21" i="50"/>
  <c r="BQ21" i="50"/>
  <c r="BP21" i="50"/>
  <c r="BO21" i="50"/>
  <c r="BN21" i="50"/>
  <c r="BM21" i="50"/>
  <c r="BL21" i="50"/>
  <c r="BK21" i="50"/>
  <c r="CR21" i="50" s="1"/>
  <c r="BJ21" i="50"/>
  <c r="BC21" i="50"/>
  <c r="K148" i="50" s="1"/>
  <c r="BB21" i="50"/>
  <c r="J148" i="50" s="1"/>
  <c r="AZ21" i="50"/>
  <c r="BA21" i="50" s="1"/>
  <c r="AX21" i="50"/>
  <c r="AY21" i="50" s="1"/>
  <c r="AT21" i="50"/>
  <c r="AS21" i="50"/>
  <c r="AR21" i="50"/>
  <c r="AQ21" i="50"/>
  <c r="AP21" i="50"/>
  <c r="AO21" i="50"/>
  <c r="AN21" i="50"/>
  <c r="AM21" i="50"/>
  <c r="AL21" i="50"/>
  <c r="AK21" i="50"/>
  <c r="CW20" i="50"/>
  <c r="CV20" i="50"/>
  <c r="CR20" i="50"/>
  <c r="CP20" i="50"/>
  <c r="DA20" i="50" s="1"/>
  <c r="CO20" i="50"/>
  <c r="CN20" i="50"/>
  <c r="CM20" i="50"/>
  <c r="CL20" i="50"/>
  <c r="CK20" i="50"/>
  <c r="CJ20" i="50"/>
  <c r="CU20" i="50" s="1"/>
  <c r="CI20" i="50"/>
  <c r="CT20" i="50" s="1"/>
  <c r="CH20" i="50"/>
  <c r="CG20" i="50"/>
  <c r="CE20" i="50"/>
  <c r="CD20" i="50"/>
  <c r="CZ20" i="50" s="1"/>
  <c r="CC20" i="50"/>
  <c r="CY20" i="50" s="1"/>
  <c r="CB20" i="50"/>
  <c r="CX20" i="50" s="1"/>
  <c r="CA20" i="50"/>
  <c r="BZ20" i="50"/>
  <c r="BY20" i="50"/>
  <c r="BX20" i="50"/>
  <c r="BW20" i="50"/>
  <c r="CS20" i="50" s="1"/>
  <c r="BV20" i="50"/>
  <c r="BT20" i="50"/>
  <c r="BS20" i="50"/>
  <c r="BR20" i="50"/>
  <c r="BQ20" i="50"/>
  <c r="BP20" i="50"/>
  <c r="BO20" i="50"/>
  <c r="BN20" i="50"/>
  <c r="BM20" i="50"/>
  <c r="BL20" i="50"/>
  <c r="BK20" i="50"/>
  <c r="BJ20" i="50"/>
  <c r="BC20" i="50"/>
  <c r="K147" i="50" s="1"/>
  <c r="BB20" i="50"/>
  <c r="J147" i="50" s="1"/>
  <c r="AZ20" i="50"/>
  <c r="AY20" i="50"/>
  <c r="AX20" i="50"/>
  <c r="AT20" i="50"/>
  <c r="AS20" i="50"/>
  <c r="AR20" i="50"/>
  <c r="AQ20" i="50"/>
  <c r="AP20" i="50"/>
  <c r="AO20" i="50"/>
  <c r="AN20" i="50"/>
  <c r="AM20" i="50"/>
  <c r="AL20" i="50"/>
  <c r="AK20" i="50"/>
  <c r="CU19" i="50"/>
  <c r="CT19" i="50"/>
  <c r="CP19" i="50"/>
  <c r="CO19" i="50"/>
  <c r="CZ19" i="50" s="1"/>
  <c r="CN19" i="50"/>
  <c r="CY19" i="50" s="1"/>
  <c r="CM19" i="50"/>
  <c r="CX19" i="50" s="1"/>
  <c r="CL19" i="50"/>
  <c r="CK19" i="50"/>
  <c r="CJ19" i="50"/>
  <c r="CI19" i="50"/>
  <c r="CH19" i="50"/>
  <c r="CG19" i="50"/>
  <c r="CE19" i="50"/>
  <c r="DA19" i="50" s="1"/>
  <c r="CD19" i="50"/>
  <c r="CC19" i="50"/>
  <c r="CB19" i="50"/>
  <c r="CA19" i="50"/>
  <c r="CW19" i="50" s="1"/>
  <c r="BZ19" i="50"/>
  <c r="CV19" i="50" s="1"/>
  <c r="BY19" i="50"/>
  <c r="BX19" i="50"/>
  <c r="BW19" i="50"/>
  <c r="CS19" i="50" s="1"/>
  <c r="BV19" i="50"/>
  <c r="BT19" i="50"/>
  <c r="BS19" i="50"/>
  <c r="BR19" i="50"/>
  <c r="BQ19" i="50"/>
  <c r="BP19" i="50"/>
  <c r="BO19" i="50"/>
  <c r="BN19" i="50"/>
  <c r="BM19" i="50"/>
  <c r="BL19" i="50"/>
  <c r="BK19" i="50"/>
  <c r="CR19" i="50" s="1"/>
  <c r="BJ19" i="50"/>
  <c r="BC19" i="50"/>
  <c r="K146" i="50" s="1"/>
  <c r="AZ19" i="50"/>
  <c r="BA19" i="50" s="1"/>
  <c r="AX19" i="50"/>
  <c r="AY19" i="50" s="1"/>
  <c r="AT19" i="50"/>
  <c r="AS19" i="50"/>
  <c r="AR19" i="50"/>
  <c r="AQ19" i="50"/>
  <c r="AP19" i="50"/>
  <c r="AO19" i="50"/>
  <c r="BB19" i="50" s="1"/>
  <c r="J146" i="50" s="1"/>
  <c r="AN19" i="50"/>
  <c r="AM19" i="50"/>
  <c r="AL19" i="50"/>
  <c r="AK19" i="50"/>
  <c r="CX18" i="50"/>
  <c r="CT18" i="50"/>
  <c r="CR18" i="50"/>
  <c r="CP18" i="50"/>
  <c r="CO18" i="50"/>
  <c r="CZ18" i="50" s="1"/>
  <c r="CN18" i="50"/>
  <c r="CM18" i="50"/>
  <c r="CL18" i="50"/>
  <c r="CW18" i="50" s="1"/>
  <c r="CK18" i="50"/>
  <c r="CV18" i="50" s="1"/>
  <c r="CJ18" i="50"/>
  <c r="CU18" i="50" s="1"/>
  <c r="CI18" i="50"/>
  <c r="CH18" i="50"/>
  <c r="CG18" i="50"/>
  <c r="CE18" i="50"/>
  <c r="CD18" i="50"/>
  <c r="CC18" i="50"/>
  <c r="CY18" i="50" s="1"/>
  <c r="CB18" i="50"/>
  <c r="CA18" i="50"/>
  <c r="BZ18" i="50"/>
  <c r="BY18" i="50"/>
  <c r="BX18" i="50"/>
  <c r="BW18" i="50"/>
  <c r="CS18" i="50" s="1"/>
  <c r="BV18" i="50"/>
  <c r="BT18" i="50"/>
  <c r="BS18" i="50"/>
  <c r="BR18" i="50"/>
  <c r="BQ18" i="50"/>
  <c r="BP18" i="50"/>
  <c r="BO18" i="50"/>
  <c r="BN18" i="50"/>
  <c r="BM18" i="50"/>
  <c r="BL18" i="50"/>
  <c r="BK18" i="50"/>
  <c r="BJ18" i="50"/>
  <c r="BC18" i="50"/>
  <c r="K145" i="50" s="1"/>
  <c r="BA18" i="50"/>
  <c r="AZ18" i="50"/>
  <c r="AY18" i="50"/>
  <c r="AX18" i="50"/>
  <c r="AT18" i="50"/>
  <c r="AS18" i="50"/>
  <c r="AR18" i="50"/>
  <c r="AQ18" i="50"/>
  <c r="AP18" i="50"/>
  <c r="BB18" i="50" s="1"/>
  <c r="J145" i="50" s="1"/>
  <c r="AO18" i="50"/>
  <c r="AN18" i="50"/>
  <c r="AM18" i="50"/>
  <c r="AL18" i="50"/>
  <c r="AK18" i="50"/>
  <c r="CP17" i="50"/>
  <c r="DA17" i="50" s="1"/>
  <c r="CO17" i="50"/>
  <c r="CZ17" i="50" s="1"/>
  <c r="CN17" i="50"/>
  <c r="CY17" i="50" s="1"/>
  <c r="CM17" i="50"/>
  <c r="CX17" i="50" s="1"/>
  <c r="CL17" i="50"/>
  <c r="CK17" i="50"/>
  <c r="CJ17" i="50"/>
  <c r="CI17" i="50"/>
  <c r="CT17" i="50" s="1"/>
  <c r="CH17" i="50"/>
  <c r="CS17" i="50" s="1"/>
  <c r="CG17" i="50"/>
  <c r="CE17" i="50"/>
  <c r="CD17" i="50"/>
  <c r="CC17" i="50"/>
  <c r="CB17" i="50"/>
  <c r="CA17" i="50"/>
  <c r="BZ17" i="50"/>
  <c r="CV17" i="50" s="1"/>
  <c r="BY17" i="50"/>
  <c r="CU17" i="50" s="1"/>
  <c r="BX17" i="50"/>
  <c r="BW17" i="50"/>
  <c r="BV17" i="50"/>
  <c r="BT17" i="50"/>
  <c r="BS17" i="50"/>
  <c r="BR17" i="50"/>
  <c r="BQ17" i="50"/>
  <c r="BP17" i="50"/>
  <c r="BO17" i="50"/>
  <c r="BN17" i="50"/>
  <c r="BM17" i="50"/>
  <c r="BL17" i="50"/>
  <c r="BK17" i="50"/>
  <c r="CR17" i="50" s="1"/>
  <c r="BJ17" i="50"/>
  <c r="BC17" i="50"/>
  <c r="K144" i="50" s="1"/>
  <c r="BA17" i="50"/>
  <c r="AZ17" i="50"/>
  <c r="H144" i="50" s="1"/>
  <c r="AX17" i="50"/>
  <c r="I144" i="50" s="1"/>
  <c r="AT17" i="50"/>
  <c r="AS17" i="50"/>
  <c r="AR17" i="50"/>
  <c r="AQ17" i="50"/>
  <c r="AP17" i="50"/>
  <c r="AO17" i="50"/>
  <c r="AN17" i="50"/>
  <c r="AM17" i="50"/>
  <c r="AL17" i="50"/>
  <c r="AK17" i="50"/>
  <c r="CR16" i="50"/>
  <c r="CP16" i="50"/>
  <c r="CO16" i="50"/>
  <c r="CN16" i="50"/>
  <c r="CM16" i="50"/>
  <c r="CX16" i="50" s="1"/>
  <c r="CL16" i="50"/>
  <c r="CW16" i="50" s="1"/>
  <c r="CK16" i="50"/>
  <c r="CV16" i="50" s="1"/>
  <c r="CJ16" i="50"/>
  <c r="CI16" i="50"/>
  <c r="CT16" i="50" s="1"/>
  <c r="CH16" i="50"/>
  <c r="CG16" i="50"/>
  <c r="CE16" i="50"/>
  <c r="DA16" i="50" s="1"/>
  <c r="CD16" i="50"/>
  <c r="CZ16" i="50" s="1"/>
  <c r="CC16" i="50"/>
  <c r="CY16" i="50" s="1"/>
  <c r="CB16" i="50"/>
  <c r="CA16" i="50"/>
  <c r="BZ16" i="50"/>
  <c r="BY16" i="50"/>
  <c r="BX16" i="50"/>
  <c r="BW16" i="50"/>
  <c r="CS16" i="50" s="1"/>
  <c r="BV16" i="50"/>
  <c r="BT16" i="50"/>
  <c r="BS16" i="50"/>
  <c r="BR16" i="50"/>
  <c r="BQ16" i="50"/>
  <c r="BP16" i="50"/>
  <c r="BO16" i="50"/>
  <c r="BN16" i="50"/>
  <c r="BM16" i="50"/>
  <c r="BL16" i="50"/>
  <c r="BK16" i="50"/>
  <c r="BJ16" i="50"/>
  <c r="BC16" i="50"/>
  <c r="K143" i="50" s="1"/>
  <c r="BA16" i="50"/>
  <c r="AZ16" i="50"/>
  <c r="H143" i="50" s="1"/>
  <c r="AY16" i="50"/>
  <c r="AX16" i="50"/>
  <c r="I143" i="50" s="1"/>
  <c r="AT16" i="50"/>
  <c r="AS16" i="50"/>
  <c r="AR16" i="50"/>
  <c r="AQ16" i="50"/>
  <c r="AP16" i="50"/>
  <c r="AO16" i="50"/>
  <c r="AN16" i="50"/>
  <c r="AM16" i="50"/>
  <c r="AL16" i="50"/>
  <c r="AK16" i="50"/>
  <c r="DA15" i="50"/>
  <c r="CP15" i="50"/>
  <c r="CO15" i="50"/>
  <c r="CZ15" i="50" s="1"/>
  <c r="CN15" i="50"/>
  <c r="CY15" i="50" s="1"/>
  <c r="CM15" i="50"/>
  <c r="CL15" i="50"/>
  <c r="CK15" i="50"/>
  <c r="CJ15" i="50"/>
  <c r="CU15" i="50" s="1"/>
  <c r="CI15" i="50"/>
  <c r="CT15" i="50" s="1"/>
  <c r="CH15" i="50"/>
  <c r="CS15" i="50" s="1"/>
  <c r="CG15" i="50"/>
  <c r="CG31" i="50" s="1"/>
  <c r="CE15" i="50"/>
  <c r="CD15" i="50"/>
  <c r="CC15" i="50"/>
  <c r="CB15" i="50"/>
  <c r="CX15" i="50" s="1"/>
  <c r="CA15" i="50"/>
  <c r="CW15" i="50" s="1"/>
  <c r="BZ15" i="50"/>
  <c r="CV15" i="50" s="1"/>
  <c r="BY15" i="50"/>
  <c r="BX15" i="50"/>
  <c r="BW15" i="50"/>
  <c r="BV15" i="50"/>
  <c r="BT15" i="50"/>
  <c r="BS15" i="50"/>
  <c r="BR15" i="50"/>
  <c r="BQ15" i="50"/>
  <c r="BP15" i="50"/>
  <c r="BO15" i="50"/>
  <c r="BN15" i="50"/>
  <c r="BM15" i="50"/>
  <c r="BL15" i="50"/>
  <c r="BK15" i="50"/>
  <c r="CR15" i="50" s="1"/>
  <c r="BJ15" i="50"/>
  <c r="BC15" i="50"/>
  <c r="K142" i="50" s="1"/>
  <c r="AZ15" i="50"/>
  <c r="BA15" i="50" s="1"/>
  <c r="AX15" i="50"/>
  <c r="AY15" i="50" s="1"/>
  <c r="AT15" i="50"/>
  <c r="AS15" i="50"/>
  <c r="AR15" i="50"/>
  <c r="AQ15" i="50"/>
  <c r="AP15" i="50"/>
  <c r="AO15" i="50"/>
  <c r="BB15" i="50" s="1"/>
  <c r="J142" i="50" s="1"/>
  <c r="AN15" i="50"/>
  <c r="AM15" i="50"/>
  <c r="AL15" i="50"/>
  <c r="AK15" i="50"/>
  <c r="CZ14" i="50"/>
  <c r="CY14" i="50"/>
  <c r="CP14" i="50"/>
  <c r="CO14" i="50"/>
  <c r="CN14" i="50"/>
  <c r="CM14" i="50"/>
  <c r="CL14" i="50"/>
  <c r="CW14" i="50" s="1"/>
  <c r="CK14" i="50"/>
  <c r="CV14" i="50" s="1"/>
  <c r="CJ14" i="50"/>
  <c r="CI14" i="50"/>
  <c r="CH14" i="50"/>
  <c r="CG14" i="50"/>
  <c r="CE14" i="50"/>
  <c r="DA14" i="50" s="1"/>
  <c r="CD14" i="50"/>
  <c r="CC14" i="50"/>
  <c r="CB14" i="50"/>
  <c r="CX14" i="50" s="1"/>
  <c r="CA14" i="50"/>
  <c r="BZ14" i="50"/>
  <c r="BY14" i="50"/>
  <c r="CU14" i="50" s="1"/>
  <c r="BX14" i="50"/>
  <c r="CT14" i="50" s="1"/>
  <c r="BW14" i="50"/>
  <c r="CS14" i="50" s="1"/>
  <c r="BV14" i="50"/>
  <c r="BT14" i="50"/>
  <c r="BS14" i="50"/>
  <c r="BR14" i="50"/>
  <c r="BQ14" i="50"/>
  <c r="BP14" i="50"/>
  <c r="BO14" i="50"/>
  <c r="BN14" i="50"/>
  <c r="BM14" i="50"/>
  <c r="BL14" i="50"/>
  <c r="BK14" i="50"/>
  <c r="CR14" i="50" s="1"/>
  <c r="BJ14" i="50"/>
  <c r="BC14" i="50"/>
  <c r="K141" i="50" s="1"/>
  <c r="BB14" i="50"/>
  <c r="J141" i="50" s="1"/>
  <c r="BA14" i="50"/>
  <c r="AZ14" i="50"/>
  <c r="AY14" i="50"/>
  <c r="AX14" i="50"/>
  <c r="I141" i="50" s="1"/>
  <c r="AT14" i="50"/>
  <c r="AS14" i="50"/>
  <c r="AR14" i="50"/>
  <c r="AQ14" i="50"/>
  <c r="AP14" i="50"/>
  <c r="AO14" i="50"/>
  <c r="AN14" i="50"/>
  <c r="AM14" i="50"/>
  <c r="AL14" i="50"/>
  <c r="AK14" i="50"/>
  <c r="CW13" i="50"/>
  <c r="CU13" i="50"/>
  <c r="CR13" i="50"/>
  <c r="CP13" i="50"/>
  <c r="DA13" i="50" s="1"/>
  <c r="CO13" i="50"/>
  <c r="CZ13" i="50" s="1"/>
  <c r="CN13" i="50"/>
  <c r="CM13" i="50"/>
  <c r="CL13" i="50"/>
  <c r="CK13" i="50"/>
  <c r="CJ13" i="50"/>
  <c r="CI13" i="50"/>
  <c r="CT13" i="50" s="1"/>
  <c r="CH13" i="50"/>
  <c r="CS13" i="50" s="1"/>
  <c r="CG13" i="50"/>
  <c r="CE13" i="50"/>
  <c r="CD13" i="50"/>
  <c r="CC13" i="50"/>
  <c r="CY13" i="50" s="1"/>
  <c r="CB13" i="50"/>
  <c r="CX13" i="50" s="1"/>
  <c r="CA13" i="50"/>
  <c r="BZ13" i="50"/>
  <c r="CV13" i="50" s="1"/>
  <c r="BY13" i="50"/>
  <c r="BX13" i="50"/>
  <c r="BW13" i="50"/>
  <c r="BV13" i="50"/>
  <c r="BT13" i="50"/>
  <c r="BS13" i="50"/>
  <c r="BR13" i="50"/>
  <c r="BQ13" i="50"/>
  <c r="BP13" i="50"/>
  <c r="BO13" i="50"/>
  <c r="BN13" i="50"/>
  <c r="BM13" i="50"/>
  <c r="BL13" i="50"/>
  <c r="BK13" i="50"/>
  <c r="BJ13" i="50"/>
  <c r="BC13" i="50"/>
  <c r="BB13" i="50"/>
  <c r="AZ13" i="50"/>
  <c r="BA13" i="50" s="1"/>
  <c r="AY13" i="50"/>
  <c r="AX13" i="50"/>
  <c r="I140" i="50" s="1"/>
  <c r="AT13" i="50"/>
  <c r="AS13" i="50"/>
  <c r="AR13" i="50"/>
  <c r="AQ13" i="50"/>
  <c r="AP13" i="50"/>
  <c r="AO13" i="50"/>
  <c r="AN13" i="50"/>
  <c r="AM13" i="50"/>
  <c r="AL13" i="50"/>
  <c r="AK13" i="50"/>
  <c r="CR12" i="50"/>
  <c r="CP12" i="50"/>
  <c r="CO12" i="50"/>
  <c r="CN12" i="50"/>
  <c r="CY12" i="50" s="1"/>
  <c r="CM12" i="50"/>
  <c r="CX12" i="50" s="1"/>
  <c r="CL12" i="50"/>
  <c r="CW12" i="50" s="1"/>
  <c r="CK12" i="50"/>
  <c r="CJ12" i="50"/>
  <c r="CI12" i="50"/>
  <c r="CH12" i="50"/>
  <c r="CG12" i="50"/>
  <c r="CE12" i="50"/>
  <c r="DA12" i="50" s="1"/>
  <c r="CD12" i="50"/>
  <c r="CZ12" i="50" s="1"/>
  <c r="CC12" i="50"/>
  <c r="CB12" i="50"/>
  <c r="CA12" i="50"/>
  <c r="BZ12" i="50"/>
  <c r="CV12" i="50" s="1"/>
  <c r="BY12" i="50"/>
  <c r="CU12" i="50" s="1"/>
  <c r="BX12" i="50"/>
  <c r="CT12" i="50" s="1"/>
  <c r="BW12" i="50"/>
  <c r="CS12" i="50" s="1"/>
  <c r="BV12" i="50"/>
  <c r="BT12" i="50"/>
  <c r="BS12" i="50"/>
  <c r="BR12" i="50"/>
  <c r="BQ12" i="50"/>
  <c r="BP12" i="50"/>
  <c r="BO12" i="50"/>
  <c r="BN12" i="50"/>
  <c r="BM12" i="50"/>
  <c r="BL12" i="50"/>
  <c r="BK12" i="50"/>
  <c r="BJ12" i="50"/>
  <c r="BC12" i="50"/>
  <c r="K139" i="50" s="1"/>
  <c r="BA12" i="50"/>
  <c r="AZ12" i="50"/>
  <c r="H139" i="50" s="1"/>
  <c r="AX12" i="50"/>
  <c r="I139" i="50" s="1"/>
  <c r="AT12" i="50"/>
  <c r="AS12" i="50"/>
  <c r="AR12" i="50"/>
  <c r="AQ12" i="50"/>
  <c r="AP12" i="50"/>
  <c r="AO12" i="50"/>
  <c r="AN12" i="50"/>
  <c r="AM12" i="50"/>
  <c r="AL12" i="50"/>
  <c r="AK12" i="50"/>
  <c r="CR11" i="50"/>
  <c r="CP11" i="50"/>
  <c r="DA11" i="50" s="1"/>
  <c r="CO11" i="50"/>
  <c r="CN11" i="50"/>
  <c r="CM11" i="50"/>
  <c r="CL11" i="50"/>
  <c r="CK11" i="50"/>
  <c r="CV11" i="50" s="1"/>
  <c r="CJ11" i="50"/>
  <c r="CU11" i="50" s="1"/>
  <c r="CI11" i="50"/>
  <c r="CT11" i="50" s="1"/>
  <c r="CH11" i="50"/>
  <c r="CG11" i="50"/>
  <c r="CE11" i="50"/>
  <c r="CD11" i="50"/>
  <c r="CC11" i="50"/>
  <c r="CB11" i="50"/>
  <c r="CX11" i="50" s="1"/>
  <c r="CA11" i="50"/>
  <c r="CW11" i="50" s="1"/>
  <c r="BZ11" i="50"/>
  <c r="BY11" i="50"/>
  <c r="BX11" i="50"/>
  <c r="BW11" i="50"/>
  <c r="CS11" i="50" s="1"/>
  <c r="BV11" i="50"/>
  <c r="BT11" i="50"/>
  <c r="BS11" i="50"/>
  <c r="BR11" i="50"/>
  <c r="BQ11" i="50"/>
  <c r="BP11" i="50"/>
  <c r="BO11" i="50"/>
  <c r="BN11" i="50"/>
  <c r="BM11" i="50"/>
  <c r="BL11" i="50"/>
  <c r="BK11" i="50"/>
  <c r="BJ11" i="50"/>
  <c r="BC11" i="50"/>
  <c r="K138" i="50" s="1"/>
  <c r="AZ11" i="50"/>
  <c r="BA11" i="50" s="1"/>
  <c r="AX11" i="50"/>
  <c r="I138" i="50" s="1"/>
  <c r="AT11" i="50"/>
  <c r="AS11" i="50"/>
  <c r="AR11" i="50"/>
  <c r="AQ11" i="50"/>
  <c r="AP11" i="50"/>
  <c r="AO11" i="50"/>
  <c r="BB11" i="50" s="1"/>
  <c r="J138" i="50" s="1"/>
  <c r="AN11" i="50"/>
  <c r="AM11" i="50"/>
  <c r="AL11" i="50"/>
  <c r="AK11" i="50"/>
  <c r="CP10" i="50"/>
  <c r="CO10" i="50"/>
  <c r="CZ10" i="50" s="1"/>
  <c r="CN10" i="50"/>
  <c r="CY10" i="50" s="1"/>
  <c r="CM10" i="50"/>
  <c r="CX10" i="50" s="1"/>
  <c r="CL10" i="50"/>
  <c r="CK10" i="50"/>
  <c r="CV10" i="50" s="1"/>
  <c r="CJ10" i="50"/>
  <c r="CI10" i="50"/>
  <c r="CH10" i="50"/>
  <c r="CS10" i="50" s="1"/>
  <c r="CG10" i="50"/>
  <c r="CE10" i="50"/>
  <c r="DA10" i="50" s="1"/>
  <c r="CD10" i="50"/>
  <c r="CC10" i="50"/>
  <c r="CB10" i="50"/>
  <c r="CA10" i="50"/>
  <c r="BZ10" i="50"/>
  <c r="BY10" i="50"/>
  <c r="CU10" i="50" s="1"/>
  <c r="BX10" i="50"/>
  <c r="CT10" i="50" s="1"/>
  <c r="BW10" i="50"/>
  <c r="BV10" i="50"/>
  <c r="BT10" i="50"/>
  <c r="BS10" i="50"/>
  <c r="BR10" i="50"/>
  <c r="BR36" i="50" s="1"/>
  <c r="U113" i="50" s="1"/>
  <c r="BQ10" i="50"/>
  <c r="BQ36" i="50" s="1"/>
  <c r="U112" i="50" s="1"/>
  <c r="BP10" i="50"/>
  <c r="BP36" i="50" s="1"/>
  <c r="U111" i="50" s="1"/>
  <c r="BO10" i="50"/>
  <c r="BO36" i="50" s="1"/>
  <c r="U110" i="50" s="1"/>
  <c r="K95" i="50" s="1"/>
  <c r="BN10" i="50"/>
  <c r="BM10" i="50"/>
  <c r="BL10" i="50"/>
  <c r="BK10" i="50"/>
  <c r="CR10" i="50" s="1"/>
  <c r="BJ10" i="50"/>
  <c r="BC10" i="50"/>
  <c r="K137" i="50" s="1"/>
  <c r="BA10" i="50"/>
  <c r="AZ10" i="50"/>
  <c r="AX10" i="50"/>
  <c r="AY10" i="50" s="1"/>
  <c r="AT10" i="50"/>
  <c r="AS10" i="50"/>
  <c r="AR10" i="50"/>
  <c r="AQ10" i="50"/>
  <c r="AP10" i="50"/>
  <c r="AO10" i="50"/>
  <c r="AN10" i="50"/>
  <c r="AM10" i="50"/>
  <c r="AL10" i="50"/>
  <c r="AK10" i="50"/>
  <c r="CR9" i="50"/>
  <c r="CP9" i="50"/>
  <c r="DA9" i="50" s="1"/>
  <c r="CO9" i="50"/>
  <c r="CN9" i="50"/>
  <c r="CM9" i="50"/>
  <c r="CL9" i="50"/>
  <c r="CW9" i="50" s="1"/>
  <c r="CK9" i="50"/>
  <c r="CV9" i="50" s="1"/>
  <c r="CJ9" i="50"/>
  <c r="CU9" i="50" s="1"/>
  <c r="CI9" i="50"/>
  <c r="CH9" i="50"/>
  <c r="CH31" i="50" s="1"/>
  <c r="CG9" i="50"/>
  <c r="CE9" i="50"/>
  <c r="CE36" i="50" s="1"/>
  <c r="T115" i="50" s="1"/>
  <c r="CD9" i="50"/>
  <c r="CZ9" i="50" s="1"/>
  <c r="CC9" i="50"/>
  <c r="CY9" i="50" s="1"/>
  <c r="CB9" i="50"/>
  <c r="CX9" i="50" s="1"/>
  <c r="CA9" i="50"/>
  <c r="BZ9" i="50"/>
  <c r="BY9" i="50"/>
  <c r="BX9" i="50"/>
  <c r="BW9" i="50"/>
  <c r="BV9" i="50"/>
  <c r="BT9" i="50"/>
  <c r="BT36" i="50" s="1"/>
  <c r="U115" i="50" s="1"/>
  <c r="BS9" i="50"/>
  <c r="BR9" i="50"/>
  <c r="BQ9" i="50"/>
  <c r="BP9" i="50"/>
  <c r="BO9" i="50"/>
  <c r="BN9" i="50"/>
  <c r="BM9" i="50"/>
  <c r="BL9" i="50"/>
  <c r="BL36" i="50" s="1"/>
  <c r="U107" i="50" s="1"/>
  <c r="H95" i="50" s="1"/>
  <c r="BK9" i="50"/>
  <c r="BK36" i="50" s="1"/>
  <c r="U106" i="50" s="1"/>
  <c r="G95" i="50" s="1"/>
  <c r="BJ9" i="50"/>
  <c r="BJ36" i="50" s="1"/>
  <c r="U105" i="50" s="1"/>
  <c r="F95" i="50" s="1"/>
  <c r="BC9" i="50"/>
  <c r="K136" i="50" s="1"/>
  <c r="AZ9" i="50"/>
  <c r="BA9" i="50" s="1"/>
  <c r="AX9" i="50"/>
  <c r="AY9" i="50" s="1"/>
  <c r="AT9" i="50"/>
  <c r="AS9" i="50"/>
  <c r="AR9" i="50"/>
  <c r="AQ9" i="50"/>
  <c r="BB9" i="50" s="1"/>
  <c r="J136" i="50" s="1"/>
  <c r="AP9" i="50"/>
  <c r="AO9" i="50"/>
  <c r="AN9" i="50"/>
  <c r="AM9" i="50"/>
  <c r="AL9" i="50"/>
  <c r="AK9" i="50"/>
  <c r="CP8" i="50"/>
  <c r="CO8" i="50"/>
  <c r="CN8" i="50"/>
  <c r="CY8" i="50" s="1"/>
  <c r="CM8" i="50"/>
  <c r="CX8" i="50" s="1"/>
  <c r="CL8" i="50"/>
  <c r="CK8" i="50"/>
  <c r="CJ8" i="50"/>
  <c r="CI8" i="50"/>
  <c r="CT8" i="50" s="1"/>
  <c r="CH8" i="50"/>
  <c r="CS8" i="50" s="1"/>
  <c r="CG8" i="50"/>
  <c r="CE8" i="50"/>
  <c r="CD8" i="50"/>
  <c r="CZ8" i="50" s="1"/>
  <c r="CC8" i="50"/>
  <c r="CB8" i="50"/>
  <c r="CA8" i="50"/>
  <c r="CW8" i="50" s="1"/>
  <c r="BZ8" i="50"/>
  <c r="CV8" i="50" s="1"/>
  <c r="BY8" i="50"/>
  <c r="CU8" i="50" s="1"/>
  <c r="BX8" i="50"/>
  <c r="BW8" i="50"/>
  <c r="BV8" i="50"/>
  <c r="BT8" i="50"/>
  <c r="BS8" i="50"/>
  <c r="BR8" i="50"/>
  <c r="BQ8" i="50"/>
  <c r="BP8" i="50"/>
  <c r="BO8" i="50"/>
  <c r="BN8" i="50"/>
  <c r="BM8" i="50"/>
  <c r="BL8" i="50"/>
  <c r="BK8" i="50"/>
  <c r="CR8" i="50" s="1"/>
  <c r="BJ8" i="50"/>
  <c r="BJ32" i="50" s="1"/>
  <c r="BC8" i="50"/>
  <c r="K135" i="50" s="1"/>
  <c r="AZ8" i="50"/>
  <c r="BA8" i="50" s="1"/>
  <c r="AY8" i="50"/>
  <c r="AX8" i="50"/>
  <c r="AT8" i="50"/>
  <c r="AS8" i="50"/>
  <c r="AR8" i="50"/>
  <c r="AQ8" i="50"/>
  <c r="AP8" i="50"/>
  <c r="AO8" i="50"/>
  <c r="BB8" i="50" s="1"/>
  <c r="J135" i="50" s="1"/>
  <c r="AN8" i="50"/>
  <c r="AM8" i="50"/>
  <c r="AL8" i="50"/>
  <c r="AK8" i="50"/>
  <c r="CY7" i="50"/>
  <c r="CR7" i="50"/>
  <c r="CP7" i="50"/>
  <c r="CO7" i="50"/>
  <c r="CN7" i="50"/>
  <c r="CM7" i="50"/>
  <c r="CL7" i="50"/>
  <c r="CK7" i="50"/>
  <c r="CV7" i="50" s="1"/>
  <c r="CJ7" i="50"/>
  <c r="CU7" i="50" s="1"/>
  <c r="CI7" i="50"/>
  <c r="CH7" i="50"/>
  <c r="CG7" i="50"/>
  <c r="CE7" i="50"/>
  <c r="DA7" i="50" s="1"/>
  <c r="CD7" i="50"/>
  <c r="CZ7" i="50" s="1"/>
  <c r="CC7" i="50"/>
  <c r="CB7" i="50"/>
  <c r="CX7" i="50" s="1"/>
  <c r="CA7" i="50"/>
  <c r="CW7" i="50" s="1"/>
  <c r="BZ7" i="50"/>
  <c r="BY7" i="50"/>
  <c r="BX7" i="50"/>
  <c r="CT7" i="50" s="1"/>
  <c r="BW7" i="50"/>
  <c r="CS7" i="50" s="1"/>
  <c r="BV7" i="50"/>
  <c r="BT7" i="50"/>
  <c r="BS7" i="50"/>
  <c r="BR7" i="50"/>
  <c r="BQ7" i="50"/>
  <c r="BP7" i="50"/>
  <c r="BO7" i="50"/>
  <c r="BN7" i="50"/>
  <c r="BM7" i="50"/>
  <c r="BL7" i="50"/>
  <c r="BK7" i="50"/>
  <c r="BJ7" i="50"/>
  <c r="BC7" i="50"/>
  <c r="K134" i="50" s="1"/>
  <c r="BB7" i="50"/>
  <c r="J134" i="50" s="1"/>
  <c r="AZ7" i="50"/>
  <c r="H134" i="50" s="1"/>
  <c r="AX7" i="50"/>
  <c r="AY7" i="50" s="1"/>
  <c r="AT7" i="50"/>
  <c r="AS7" i="50"/>
  <c r="AR7" i="50"/>
  <c r="AQ7" i="50"/>
  <c r="AP7" i="50"/>
  <c r="AO7" i="50"/>
  <c r="AN7" i="50"/>
  <c r="AM7" i="50"/>
  <c r="AL7" i="50"/>
  <c r="AK7" i="50"/>
  <c r="CU6" i="50"/>
  <c r="CT6" i="50"/>
  <c r="CP6" i="50"/>
  <c r="DA6" i="50" s="1"/>
  <c r="CO6" i="50"/>
  <c r="CZ6" i="50" s="1"/>
  <c r="CN6" i="50"/>
  <c r="CY6" i="50" s="1"/>
  <c r="CM6" i="50"/>
  <c r="CL6" i="50"/>
  <c r="CK6" i="50"/>
  <c r="CJ6" i="50"/>
  <c r="CI6" i="50"/>
  <c r="CH6" i="50"/>
  <c r="CS6" i="50" s="1"/>
  <c r="CG6" i="50"/>
  <c r="CE6" i="50"/>
  <c r="CD6" i="50"/>
  <c r="CC6" i="50"/>
  <c r="CB6" i="50"/>
  <c r="CX6" i="50" s="1"/>
  <c r="CA6" i="50"/>
  <c r="CW6" i="50" s="1"/>
  <c r="BZ6" i="50"/>
  <c r="CV6" i="50" s="1"/>
  <c r="BY6" i="50"/>
  <c r="BX6" i="50"/>
  <c r="BW6" i="50"/>
  <c r="BV6" i="50"/>
  <c r="BT6" i="50"/>
  <c r="BS6" i="50"/>
  <c r="BR6" i="50"/>
  <c r="BQ6" i="50"/>
  <c r="BP6" i="50"/>
  <c r="BO6" i="50"/>
  <c r="BN6" i="50"/>
  <c r="BM6" i="50"/>
  <c r="BL6" i="50"/>
  <c r="BK6" i="50"/>
  <c r="CR6" i="50" s="1"/>
  <c r="BJ6" i="50"/>
  <c r="BC6" i="50"/>
  <c r="K133" i="50" s="1"/>
  <c r="AZ6" i="50"/>
  <c r="H133" i="50" s="1"/>
  <c r="AX6" i="50"/>
  <c r="AT6" i="50"/>
  <c r="AS6" i="50"/>
  <c r="AR6" i="50"/>
  <c r="AQ6" i="50"/>
  <c r="AP6" i="50"/>
  <c r="AO6" i="50"/>
  <c r="AN6" i="50"/>
  <c r="AM6" i="50"/>
  <c r="AL6" i="50"/>
  <c r="AK6" i="50"/>
  <c r="CZ5" i="50"/>
  <c r="CU5" i="50"/>
  <c r="CS5" i="50"/>
  <c r="CR5" i="50"/>
  <c r="CP5" i="50"/>
  <c r="CO5" i="50"/>
  <c r="CN5" i="50"/>
  <c r="CM5" i="50"/>
  <c r="CX5" i="50" s="1"/>
  <c r="CL5" i="50"/>
  <c r="CW5" i="50" s="1"/>
  <c r="CK5" i="50"/>
  <c r="CV5" i="50" s="1"/>
  <c r="CJ5" i="50"/>
  <c r="CI5" i="50"/>
  <c r="CH5" i="50"/>
  <c r="CG5" i="50"/>
  <c r="CE5" i="50"/>
  <c r="CD5" i="50"/>
  <c r="CD35" i="50" s="1"/>
  <c r="R114" i="50" s="1"/>
  <c r="CC5" i="50"/>
  <c r="CY5" i="50" s="1"/>
  <c r="CB5" i="50"/>
  <c r="CA5" i="50"/>
  <c r="BZ5" i="50"/>
  <c r="BY5" i="50"/>
  <c r="BX5" i="50"/>
  <c r="BW5" i="50"/>
  <c r="BW35" i="50" s="1"/>
  <c r="R107" i="50" s="1"/>
  <c r="H94" i="50" s="1"/>
  <c r="BV5" i="50"/>
  <c r="BV35" i="50" s="1"/>
  <c r="R106" i="50" s="1"/>
  <c r="G94" i="50" s="1"/>
  <c r="BT5" i="50"/>
  <c r="BT35" i="50" s="1"/>
  <c r="S115" i="50" s="1"/>
  <c r="BS5" i="50"/>
  <c r="BR5" i="50"/>
  <c r="BQ5" i="50"/>
  <c r="BP5" i="50"/>
  <c r="BO5" i="50"/>
  <c r="BN5" i="50"/>
  <c r="BM5" i="50"/>
  <c r="BL5" i="50"/>
  <c r="BK5" i="50"/>
  <c r="BJ5" i="50"/>
  <c r="BC5" i="50"/>
  <c r="K132" i="50" s="1"/>
  <c r="AZ5" i="50"/>
  <c r="H132" i="50" s="1"/>
  <c r="AX5" i="50"/>
  <c r="I132" i="50" s="1"/>
  <c r="AT5" i="50"/>
  <c r="AS5" i="50"/>
  <c r="AR5" i="50"/>
  <c r="AQ5" i="50"/>
  <c r="BB5" i="50" s="1"/>
  <c r="J132" i="50" s="1"/>
  <c r="AP5" i="50"/>
  <c r="AO5" i="50"/>
  <c r="AN5" i="50"/>
  <c r="AM5" i="50"/>
  <c r="AL5" i="50"/>
  <c r="AK5" i="50"/>
  <c r="CR4" i="50"/>
  <c r="CP4" i="50"/>
  <c r="DA4" i="50" s="1"/>
  <c r="CO4" i="50"/>
  <c r="CN4" i="50"/>
  <c r="CM4" i="50"/>
  <c r="CL4" i="50"/>
  <c r="CK4" i="50"/>
  <c r="CJ4" i="50"/>
  <c r="CU4" i="50" s="1"/>
  <c r="CI4" i="50"/>
  <c r="CT4" i="50" s="1"/>
  <c r="CH4" i="50"/>
  <c r="CS4" i="50" s="1"/>
  <c r="CG4" i="50"/>
  <c r="CE4" i="50"/>
  <c r="CD4" i="50"/>
  <c r="CC4" i="50"/>
  <c r="CB4" i="50"/>
  <c r="CA4" i="50"/>
  <c r="CA33" i="50" s="1"/>
  <c r="BZ4" i="50"/>
  <c r="CV4" i="50" s="1"/>
  <c r="BY4" i="50"/>
  <c r="BX4" i="50"/>
  <c r="BW4" i="50"/>
  <c r="BV4" i="50"/>
  <c r="BT4" i="50"/>
  <c r="BS4" i="50"/>
  <c r="BR4" i="50"/>
  <c r="BR33" i="50" s="1"/>
  <c r="BQ4" i="50"/>
  <c r="BQ33" i="50" s="1"/>
  <c r="BP4" i="50"/>
  <c r="BO4" i="50"/>
  <c r="BN4" i="50"/>
  <c r="BM4" i="50"/>
  <c r="BL4" i="50"/>
  <c r="BK4" i="50"/>
  <c r="BJ4" i="50"/>
  <c r="BC4" i="50"/>
  <c r="K131" i="50" s="1"/>
  <c r="AZ4" i="50"/>
  <c r="BA4" i="50" s="1"/>
  <c r="AY4" i="50"/>
  <c r="AX4" i="50"/>
  <c r="I131" i="50" s="1"/>
  <c r="AT4" i="50"/>
  <c r="AS4" i="50"/>
  <c r="AR4" i="50"/>
  <c r="AQ4" i="50"/>
  <c r="AP4" i="50"/>
  <c r="AO4" i="50"/>
  <c r="AN4" i="50"/>
  <c r="AM4" i="50"/>
  <c r="AL4" i="50"/>
  <c r="AK4" i="50"/>
  <c r="CP3" i="50"/>
  <c r="CP33" i="50" s="1" a="1"/>
  <c r="CP33" i="50" s="1"/>
  <c r="K50" i="50" s="1"/>
  <c r="CO3" i="50"/>
  <c r="CO32" i="50" s="1" a="1"/>
  <c r="CO32" i="50" s="1"/>
  <c r="C49" i="50" s="1"/>
  <c r="CN3" i="50"/>
  <c r="CN32" i="50" s="1" a="1"/>
  <c r="CN32" i="50" s="1"/>
  <c r="C48" i="50" s="1"/>
  <c r="CM3" i="50"/>
  <c r="CL3" i="50"/>
  <c r="CK3" i="50"/>
  <c r="CJ3" i="50"/>
  <c r="CI3" i="50"/>
  <c r="CH3" i="50"/>
  <c r="CH33" i="50" s="1" a="1"/>
  <c r="CH33" i="50" s="1"/>
  <c r="K42" i="50" s="1"/>
  <c r="CG3" i="50"/>
  <c r="CR33" i="50" s="1"/>
  <c r="CR36" i="50" s="1"/>
  <c r="CE3" i="50"/>
  <c r="CD3" i="50"/>
  <c r="CC3" i="50"/>
  <c r="CB3" i="50"/>
  <c r="CA3" i="50"/>
  <c r="BZ3" i="50"/>
  <c r="BY3" i="50"/>
  <c r="BX3" i="50"/>
  <c r="BW3" i="50"/>
  <c r="BV3" i="50"/>
  <c r="BT3" i="50"/>
  <c r="BT32" i="50" s="1"/>
  <c r="BS3" i="50"/>
  <c r="BS35" i="50" s="1"/>
  <c r="S114" i="50" s="1"/>
  <c r="BR3" i="50"/>
  <c r="BR35" i="50" s="1"/>
  <c r="S113" i="50" s="1"/>
  <c r="BQ3" i="50"/>
  <c r="BP3" i="50"/>
  <c r="BO3" i="50"/>
  <c r="BN3" i="50"/>
  <c r="BM3" i="50"/>
  <c r="BL3" i="50"/>
  <c r="BL33" i="50" s="1"/>
  <c r="BK3" i="50"/>
  <c r="BK33" i="50" s="1"/>
  <c r="BJ3" i="50"/>
  <c r="BC3" i="50"/>
  <c r="K130" i="50" s="1"/>
  <c r="AZ3" i="50"/>
  <c r="BA3" i="50" s="1"/>
  <c r="AY3" i="50"/>
  <c r="AX3" i="50"/>
  <c r="AT3" i="50"/>
  <c r="AS3" i="50"/>
  <c r="AR3" i="50"/>
  <c r="AQ3" i="50"/>
  <c r="AP3" i="50"/>
  <c r="AO3" i="50"/>
  <c r="BB3" i="50" s="1"/>
  <c r="J130" i="50" s="1"/>
  <c r="AN3" i="50"/>
  <c r="AM3" i="50"/>
  <c r="AL3" i="50"/>
  <c r="AK3" i="50"/>
  <c r="H157" i="49"/>
  <c r="H156" i="49"/>
  <c r="I155" i="49"/>
  <c r="H155" i="49"/>
  <c r="H151" i="49"/>
  <c r="I150" i="49"/>
  <c r="H150" i="49"/>
  <c r="I145" i="49"/>
  <c r="H145" i="49"/>
  <c r="H141" i="49"/>
  <c r="H136" i="49"/>
  <c r="I135" i="49"/>
  <c r="H135" i="49"/>
  <c r="K130" i="49"/>
  <c r="I130" i="49"/>
  <c r="H130" i="49"/>
  <c r="B64" i="49"/>
  <c r="B63" i="49"/>
  <c r="B62" i="49"/>
  <c r="R38" i="49"/>
  <c r="Q38" i="49"/>
  <c r="P38" i="49"/>
  <c r="O38" i="49"/>
  <c r="N38" i="49"/>
  <c r="M38" i="49"/>
  <c r="L38" i="49"/>
  <c r="K38" i="49"/>
  <c r="J38" i="49"/>
  <c r="I38" i="49"/>
  <c r="BQ33" i="49"/>
  <c r="AH33" i="49"/>
  <c r="AG33" i="49"/>
  <c r="AF33" i="49"/>
  <c r="AE33" i="49"/>
  <c r="AD33" i="49"/>
  <c r="AC33" i="49"/>
  <c r="AB33" i="49"/>
  <c r="AA33" i="49"/>
  <c r="Z33" i="49"/>
  <c r="Y33" i="49"/>
  <c r="R33" i="49"/>
  <c r="Q33" i="49"/>
  <c r="P33" i="49"/>
  <c r="O33" i="49"/>
  <c r="N33" i="49"/>
  <c r="M33" i="49"/>
  <c r="L33" i="49"/>
  <c r="K33" i="49"/>
  <c r="J33" i="49"/>
  <c r="I33" i="49"/>
  <c r="H33" i="49"/>
  <c r="CD32" i="49"/>
  <c r="AH32" i="49"/>
  <c r="AG32" i="49"/>
  <c r="AF32" i="49"/>
  <c r="AE32" i="49"/>
  <c r="AD32" i="49"/>
  <c r="AC32" i="49"/>
  <c r="AB32" i="49"/>
  <c r="AA32" i="49"/>
  <c r="Z32" i="49"/>
  <c r="Y32" i="49"/>
  <c r="R32" i="49"/>
  <c r="Q32" i="49"/>
  <c r="P32" i="49"/>
  <c r="O32" i="49"/>
  <c r="N32" i="49"/>
  <c r="M32" i="49"/>
  <c r="L32" i="49"/>
  <c r="K32" i="49"/>
  <c r="J32" i="49"/>
  <c r="I32" i="49"/>
  <c r="H32" i="49"/>
  <c r="AH31" i="49"/>
  <c r="AG31" i="49"/>
  <c r="AF31" i="49"/>
  <c r="AE31" i="49"/>
  <c r="AD31" i="49"/>
  <c r="AC31" i="49"/>
  <c r="AB31" i="49"/>
  <c r="AA31" i="49"/>
  <c r="Z31" i="49"/>
  <c r="Y31" i="49"/>
  <c r="R31" i="49"/>
  <c r="Q31" i="49"/>
  <c r="P31" i="49"/>
  <c r="O31" i="49"/>
  <c r="N31" i="49"/>
  <c r="M31" i="49"/>
  <c r="L31" i="49"/>
  <c r="K31" i="49"/>
  <c r="J31" i="49"/>
  <c r="I31" i="49"/>
  <c r="H31" i="49"/>
  <c r="CT30" i="49"/>
  <c r="CR30" i="49"/>
  <c r="CP30" i="49"/>
  <c r="CO30" i="49"/>
  <c r="CZ30" i="49" s="1"/>
  <c r="CN30" i="49"/>
  <c r="CY30" i="49" s="1"/>
  <c r="CM30" i="49"/>
  <c r="CX30" i="49" s="1"/>
  <c r="CL30" i="49"/>
  <c r="CW30" i="49" s="1"/>
  <c r="CK30" i="49"/>
  <c r="CJ30" i="49"/>
  <c r="CU30" i="49" s="1"/>
  <c r="CI30" i="49"/>
  <c r="CH30" i="49"/>
  <c r="CG30" i="49"/>
  <c r="CE30" i="49"/>
  <c r="DA30" i="49" s="1"/>
  <c r="CD30" i="49"/>
  <c r="CC30" i="49"/>
  <c r="CB30" i="49"/>
  <c r="CA30" i="49"/>
  <c r="BZ30" i="49"/>
  <c r="BY30" i="49"/>
  <c r="BX30" i="49"/>
  <c r="BW30" i="49"/>
  <c r="CS30" i="49" s="1"/>
  <c r="BV30" i="49"/>
  <c r="BT30" i="49"/>
  <c r="BS30" i="49"/>
  <c r="BR30" i="49"/>
  <c r="BQ30" i="49"/>
  <c r="BP30" i="49"/>
  <c r="BO30" i="49"/>
  <c r="BN30" i="49"/>
  <c r="BM30" i="49"/>
  <c r="BL30" i="49"/>
  <c r="BK30" i="49"/>
  <c r="BJ30" i="49"/>
  <c r="BC30" i="49"/>
  <c r="K157" i="49" s="1"/>
  <c r="AZ30" i="49"/>
  <c r="BA30" i="49" s="1"/>
  <c r="AX30" i="49"/>
  <c r="AY30" i="49" s="1"/>
  <c r="AT30" i="49"/>
  <c r="AS30" i="49"/>
  <c r="AR30" i="49"/>
  <c r="AQ30" i="49"/>
  <c r="AP30" i="49"/>
  <c r="AO30" i="49"/>
  <c r="AN30" i="49"/>
  <c r="AM30" i="49"/>
  <c r="AL30" i="49"/>
  <c r="AK30" i="49"/>
  <c r="CR29" i="49"/>
  <c r="CP29" i="49"/>
  <c r="DA29" i="49" s="1"/>
  <c r="CO29" i="49"/>
  <c r="CZ29" i="49" s="1"/>
  <c r="CN29" i="49"/>
  <c r="CY29" i="49" s="1"/>
  <c r="CM29" i="49"/>
  <c r="CL29" i="49"/>
  <c r="CW29" i="49" s="1"/>
  <c r="CK29" i="49"/>
  <c r="CV29" i="49" s="1"/>
  <c r="CJ29" i="49"/>
  <c r="CU29" i="49" s="1"/>
  <c r="CI29" i="49"/>
  <c r="CH29" i="49"/>
  <c r="CS29" i="49" s="1"/>
  <c r="CG29" i="49"/>
  <c r="CE29" i="49"/>
  <c r="CD29" i="49"/>
  <c r="CC29" i="49"/>
  <c r="CB29" i="49"/>
  <c r="CX29" i="49" s="1"/>
  <c r="CA29" i="49"/>
  <c r="BZ29" i="49"/>
  <c r="BY29" i="49"/>
  <c r="BX29" i="49"/>
  <c r="BW29" i="49"/>
  <c r="BV29" i="49"/>
  <c r="BT29" i="49"/>
  <c r="BS29" i="49"/>
  <c r="BR29" i="49"/>
  <c r="BQ29" i="49"/>
  <c r="BP29" i="49"/>
  <c r="BO29" i="49"/>
  <c r="BN29" i="49"/>
  <c r="BM29" i="49"/>
  <c r="BL29" i="49"/>
  <c r="BK29" i="49"/>
  <c r="BJ29" i="49"/>
  <c r="BC29" i="49"/>
  <c r="K156" i="49" s="1"/>
  <c r="AZ29" i="49"/>
  <c r="BA29" i="49" s="1"/>
  <c r="AX29" i="49"/>
  <c r="AY29" i="49" s="1"/>
  <c r="AT29" i="49"/>
  <c r="AS29" i="49"/>
  <c r="AR29" i="49"/>
  <c r="AQ29" i="49"/>
  <c r="AP29" i="49"/>
  <c r="AO29" i="49"/>
  <c r="BB29" i="49" s="1"/>
  <c r="J156" i="49" s="1"/>
  <c r="AN29" i="49"/>
  <c r="AM29" i="49"/>
  <c r="AL29" i="49"/>
  <c r="AK29" i="49"/>
  <c r="DA28" i="49"/>
  <c r="CZ28" i="49"/>
  <c r="CP28" i="49"/>
  <c r="CO28" i="49"/>
  <c r="CN28" i="49"/>
  <c r="CY28" i="49" s="1"/>
  <c r="CM28" i="49"/>
  <c r="CX28" i="49" s="1"/>
  <c r="CL28" i="49"/>
  <c r="CK28" i="49"/>
  <c r="CV28" i="49" s="1"/>
  <c r="CJ28" i="49"/>
  <c r="CI28" i="49"/>
  <c r="CT28" i="49" s="1"/>
  <c r="CH28" i="49"/>
  <c r="CS28" i="49" s="1"/>
  <c r="CG28" i="49"/>
  <c r="CE28" i="49"/>
  <c r="CD28" i="49"/>
  <c r="CC28" i="49"/>
  <c r="CB28" i="49"/>
  <c r="CA28" i="49"/>
  <c r="BZ28" i="49"/>
  <c r="BY28" i="49"/>
  <c r="CU28" i="49" s="1"/>
  <c r="BX28" i="49"/>
  <c r="BW28" i="49"/>
  <c r="BV28" i="49"/>
  <c r="BT28" i="49"/>
  <c r="BS28" i="49"/>
  <c r="BR28" i="49"/>
  <c r="BQ28" i="49"/>
  <c r="BP28" i="49"/>
  <c r="CW28" i="49" s="1"/>
  <c r="BO28" i="49"/>
  <c r="BN28" i="49"/>
  <c r="BM28" i="49"/>
  <c r="BL28" i="49"/>
  <c r="BK28" i="49"/>
  <c r="CR28" i="49" s="1"/>
  <c r="BJ28" i="49"/>
  <c r="BC28" i="49"/>
  <c r="K155" i="49" s="1"/>
  <c r="BA28" i="49"/>
  <c r="AZ28" i="49"/>
  <c r="AY28" i="49"/>
  <c r="AX28" i="49"/>
  <c r="AT28" i="49"/>
  <c r="AS28" i="49"/>
  <c r="AR28" i="49"/>
  <c r="AQ28" i="49"/>
  <c r="AP28" i="49"/>
  <c r="AO28" i="49"/>
  <c r="BB28" i="49" s="1"/>
  <c r="J155" i="49" s="1"/>
  <c r="AN28" i="49"/>
  <c r="AM28" i="49"/>
  <c r="AL28" i="49"/>
  <c r="AK28" i="49"/>
  <c r="CR27" i="49"/>
  <c r="CP27" i="49"/>
  <c r="CO27" i="49"/>
  <c r="CN27" i="49"/>
  <c r="CM27" i="49"/>
  <c r="CL27" i="49"/>
  <c r="CK27" i="49"/>
  <c r="CV27" i="49" s="1"/>
  <c r="CJ27" i="49"/>
  <c r="CU27" i="49" s="1"/>
  <c r="CI27" i="49"/>
  <c r="CH27" i="49"/>
  <c r="CS27" i="49" s="1"/>
  <c r="CG27" i="49"/>
  <c r="CE27" i="49"/>
  <c r="DA27" i="49" s="1"/>
  <c r="CD27" i="49"/>
  <c r="AG34" i="49" s="1"/>
  <c r="CC27" i="49"/>
  <c r="CB27" i="49"/>
  <c r="CA27" i="49"/>
  <c r="CA34" i="49" s="1"/>
  <c r="P111" i="49" s="1"/>
  <c r="BZ27" i="49"/>
  <c r="BY27" i="49"/>
  <c r="BX27" i="49"/>
  <c r="CT27" i="49" s="1"/>
  <c r="BW27" i="49"/>
  <c r="BV27" i="49"/>
  <c r="BT27" i="49"/>
  <c r="BS27" i="49"/>
  <c r="BR27" i="49"/>
  <c r="BQ27" i="49"/>
  <c r="BP27" i="49"/>
  <c r="BO27" i="49"/>
  <c r="BN27" i="49"/>
  <c r="BM27" i="49"/>
  <c r="BL27" i="49"/>
  <c r="BK27" i="49"/>
  <c r="BJ27" i="49"/>
  <c r="H34" i="49" s="1"/>
  <c r="BC27" i="49"/>
  <c r="K154" i="49" s="1"/>
  <c r="BB27" i="49"/>
  <c r="J154" i="49" s="1"/>
  <c r="AZ27" i="49"/>
  <c r="H154" i="49" s="1"/>
  <c r="AX27" i="49"/>
  <c r="AY27" i="49" s="1"/>
  <c r="AT27" i="49"/>
  <c r="AS27" i="49"/>
  <c r="AR27" i="49"/>
  <c r="AQ27" i="49"/>
  <c r="AP27" i="49"/>
  <c r="AO27" i="49"/>
  <c r="AN27" i="49"/>
  <c r="AM27" i="49"/>
  <c r="AL27" i="49"/>
  <c r="AK27" i="49"/>
  <c r="CT26" i="49"/>
  <c r="CP26" i="49"/>
  <c r="DA26" i="49" s="1"/>
  <c r="CO26" i="49"/>
  <c r="CN26" i="49"/>
  <c r="CY26" i="49" s="1"/>
  <c r="CM26" i="49"/>
  <c r="CL26" i="49"/>
  <c r="CK26" i="49"/>
  <c r="CJ26" i="49"/>
  <c r="CI26" i="49"/>
  <c r="CH26" i="49"/>
  <c r="CS26" i="49" s="1"/>
  <c r="CG26" i="49"/>
  <c r="CE26" i="49"/>
  <c r="CD26" i="49"/>
  <c r="CZ26" i="49" s="1"/>
  <c r="CC26" i="49"/>
  <c r="CB26" i="49"/>
  <c r="CX26" i="49" s="1"/>
  <c r="CA26" i="49"/>
  <c r="CW26" i="49" s="1"/>
  <c r="BZ26" i="49"/>
  <c r="CV26" i="49" s="1"/>
  <c r="BY26" i="49"/>
  <c r="CU26" i="49" s="1"/>
  <c r="BX26" i="49"/>
  <c r="BW26" i="49"/>
  <c r="BV26" i="49"/>
  <c r="BT26" i="49"/>
  <c r="BS26" i="49"/>
  <c r="BR26" i="49"/>
  <c r="BQ26" i="49"/>
  <c r="BP26" i="49"/>
  <c r="BO26" i="49"/>
  <c r="BN26" i="49"/>
  <c r="BM26" i="49"/>
  <c r="BL26" i="49"/>
  <c r="BK26" i="49"/>
  <c r="CR26" i="49" s="1"/>
  <c r="BJ26" i="49"/>
  <c r="BC26" i="49"/>
  <c r="K153" i="49" s="1"/>
  <c r="AZ26" i="49"/>
  <c r="BA26" i="49" s="1"/>
  <c r="AX26" i="49"/>
  <c r="AT26" i="49"/>
  <c r="AS26" i="49"/>
  <c r="AR26" i="49"/>
  <c r="AQ26" i="49"/>
  <c r="AP26" i="49"/>
  <c r="AO26" i="49"/>
  <c r="AN26" i="49"/>
  <c r="AM26" i="49"/>
  <c r="AL26" i="49"/>
  <c r="AK26" i="49"/>
  <c r="BB26" i="49" s="1"/>
  <c r="J153" i="49" s="1"/>
  <c r="CU25" i="49"/>
  <c r="CR25" i="49"/>
  <c r="CP25" i="49"/>
  <c r="CO25" i="49"/>
  <c r="CN25" i="49"/>
  <c r="CM25" i="49"/>
  <c r="CX25" i="49" s="1"/>
  <c r="CL25" i="49"/>
  <c r="CK25" i="49"/>
  <c r="CV25" i="49" s="1"/>
  <c r="CJ25" i="49"/>
  <c r="CI25" i="49"/>
  <c r="CH25" i="49"/>
  <c r="CG25" i="49"/>
  <c r="CE25" i="49"/>
  <c r="CD25" i="49"/>
  <c r="CZ25" i="49" s="1"/>
  <c r="CC25" i="49"/>
  <c r="CY25" i="49" s="1"/>
  <c r="CB25" i="49"/>
  <c r="CA25" i="49"/>
  <c r="CW25" i="49" s="1"/>
  <c r="BZ25" i="49"/>
  <c r="BY25" i="49"/>
  <c r="BY37" i="49" s="1"/>
  <c r="V109" i="49" s="1"/>
  <c r="J98" i="49" s="1"/>
  <c r="BX25" i="49"/>
  <c r="BX37" i="49" s="1"/>
  <c r="V108" i="49" s="1"/>
  <c r="I98" i="49" s="1"/>
  <c r="BW25" i="49"/>
  <c r="CS25" i="49" s="1"/>
  <c r="BV25" i="49"/>
  <c r="BV37" i="49" s="1"/>
  <c r="V106" i="49" s="1"/>
  <c r="G98" i="49" s="1"/>
  <c r="BT25" i="49"/>
  <c r="BT37" i="49" s="1"/>
  <c r="W115" i="49" s="1"/>
  <c r="BS25" i="49"/>
  <c r="BR25" i="49"/>
  <c r="BQ25" i="49"/>
  <c r="BP25" i="49"/>
  <c r="BO25" i="49"/>
  <c r="BN25" i="49"/>
  <c r="BM25" i="49"/>
  <c r="BL25" i="49"/>
  <c r="BK25" i="49"/>
  <c r="BJ25" i="49"/>
  <c r="BC25" i="49"/>
  <c r="K152" i="49" s="1"/>
  <c r="AZ25" i="49"/>
  <c r="H152" i="49" s="1"/>
  <c r="AX25" i="49"/>
  <c r="I152" i="49" s="1"/>
  <c r="AT25" i="49"/>
  <c r="AS25" i="49"/>
  <c r="AR25" i="49"/>
  <c r="AQ25" i="49"/>
  <c r="BB25" i="49" s="1"/>
  <c r="J152" i="49" s="1"/>
  <c r="AP25" i="49"/>
  <c r="AO25" i="49"/>
  <c r="AN25" i="49"/>
  <c r="AM25" i="49"/>
  <c r="AL25" i="49"/>
  <c r="AK25" i="49"/>
  <c r="CR24" i="49"/>
  <c r="CP24" i="49"/>
  <c r="DA24" i="49" s="1"/>
  <c r="CO24" i="49"/>
  <c r="CZ24" i="49" s="1"/>
  <c r="CN24" i="49"/>
  <c r="CM24" i="49"/>
  <c r="CL24" i="49"/>
  <c r="CK24" i="49"/>
  <c r="CJ24" i="49"/>
  <c r="CU24" i="49" s="1"/>
  <c r="CI24" i="49"/>
  <c r="CH24" i="49"/>
  <c r="CS24" i="49" s="1"/>
  <c r="CG24" i="49"/>
  <c r="CE24" i="49"/>
  <c r="CE37" i="49" s="1"/>
  <c r="V115" i="49" s="1"/>
  <c r="CD24" i="49"/>
  <c r="CD37" i="49" s="1"/>
  <c r="V114" i="49" s="1"/>
  <c r="CC24" i="49"/>
  <c r="CB24" i="49"/>
  <c r="CA24" i="49"/>
  <c r="CW24" i="49" s="1"/>
  <c r="BZ24" i="49"/>
  <c r="AC34" i="49" s="1"/>
  <c r="BY24" i="49"/>
  <c r="BX24" i="49"/>
  <c r="BW24" i="49"/>
  <c r="BV24" i="49"/>
  <c r="BT24" i="49"/>
  <c r="BS24" i="49"/>
  <c r="BS37" i="49" s="1"/>
  <c r="W114" i="49" s="1"/>
  <c r="BR24" i="49"/>
  <c r="BQ24" i="49"/>
  <c r="BP24" i="49"/>
  <c r="BP37" i="49" s="1"/>
  <c r="W111" i="49" s="1"/>
  <c r="BO24" i="49"/>
  <c r="BN24" i="49"/>
  <c r="BN37" i="49" s="1"/>
  <c r="W109" i="49" s="1"/>
  <c r="J97" i="49" s="1"/>
  <c r="BM24" i="49"/>
  <c r="BL24" i="49"/>
  <c r="BK24" i="49"/>
  <c r="BK37" i="49" s="1"/>
  <c r="W106" i="49" s="1"/>
  <c r="G97" i="49" s="1"/>
  <c r="BJ24" i="49"/>
  <c r="BJ37" i="49" s="1"/>
  <c r="W105" i="49" s="1"/>
  <c r="F97" i="49" s="1"/>
  <c r="BC24" i="49"/>
  <c r="K151" i="49" s="1"/>
  <c r="AZ24" i="49"/>
  <c r="BA24" i="49" s="1"/>
  <c r="AY24" i="49"/>
  <c r="AX24" i="49"/>
  <c r="I151" i="49" s="1"/>
  <c r="AT24" i="49"/>
  <c r="AS24" i="49"/>
  <c r="AR24" i="49"/>
  <c r="AQ24" i="49"/>
  <c r="AP24" i="49"/>
  <c r="AO24" i="49"/>
  <c r="BB24" i="49" s="1"/>
  <c r="J151" i="49" s="1"/>
  <c r="AN24" i="49"/>
  <c r="AM24" i="49"/>
  <c r="AL24" i="49"/>
  <c r="AK24" i="49"/>
  <c r="CP23" i="49"/>
  <c r="DA23" i="49" s="1"/>
  <c r="CO23" i="49"/>
  <c r="CN23" i="49"/>
  <c r="CY23" i="49" s="1"/>
  <c r="CM23" i="49"/>
  <c r="CX23" i="49" s="1"/>
  <c r="CL23" i="49"/>
  <c r="CW23" i="49" s="1"/>
  <c r="CK23" i="49"/>
  <c r="CV23" i="49" s="1"/>
  <c r="CJ23" i="49"/>
  <c r="CU23" i="49" s="1"/>
  <c r="CI23" i="49"/>
  <c r="CH23" i="49"/>
  <c r="CG23" i="49"/>
  <c r="CE23" i="49"/>
  <c r="CD23" i="49"/>
  <c r="CZ23" i="49" s="1"/>
  <c r="CC23" i="49"/>
  <c r="CB23" i="49"/>
  <c r="CA23" i="49"/>
  <c r="BZ23" i="49"/>
  <c r="BY23" i="49"/>
  <c r="BX23" i="49"/>
  <c r="CT23" i="49" s="1"/>
  <c r="BW23" i="49"/>
  <c r="CS23" i="49" s="1"/>
  <c r="BV23" i="49"/>
  <c r="BT23" i="49"/>
  <c r="BS23" i="49"/>
  <c r="BR23" i="49"/>
  <c r="BQ23" i="49"/>
  <c r="BP23" i="49"/>
  <c r="BO23" i="49"/>
  <c r="BN23" i="49"/>
  <c r="BM23" i="49"/>
  <c r="BL23" i="49"/>
  <c r="BK23" i="49"/>
  <c r="CR23" i="49" s="1"/>
  <c r="BJ23" i="49"/>
  <c r="BC23" i="49"/>
  <c r="K150" i="49" s="1"/>
  <c r="AZ23" i="49"/>
  <c r="BA23" i="49" s="1"/>
  <c r="AY23" i="49"/>
  <c r="AX23" i="49"/>
  <c r="AT23" i="49"/>
  <c r="AS23" i="49"/>
  <c r="AR23" i="49"/>
  <c r="AQ23" i="49"/>
  <c r="AP23" i="49"/>
  <c r="AO23" i="49"/>
  <c r="AN23" i="49"/>
  <c r="AM23" i="49"/>
  <c r="AL23" i="49"/>
  <c r="AK23" i="49"/>
  <c r="CP22" i="49"/>
  <c r="DA22" i="49" s="1"/>
  <c r="CO22" i="49"/>
  <c r="CZ22" i="49" s="1"/>
  <c r="CN22" i="49"/>
  <c r="CM22" i="49"/>
  <c r="CX22" i="49" s="1"/>
  <c r="CL22" i="49"/>
  <c r="CK22" i="49"/>
  <c r="CV22" i="49" s="1"/>
  <c r="CJ22" i="49"/>
  <c r="CU22" i="49" s="1"/>
  <c r="CI22" i="49"/>
  <c r="CT22" i="49" s="1"/>
  <c r="CH22" i="49"/>
  <c r="CG22" i="49"/>
  <c r="CE22" i="49"/>
  <c r="CD22" i="49"/>
  <c r="CC22" i="49"/>
  <c r="CY22" i="49" s="1"/>
  <c r="CB22" i="49"/>
  <c r="CA22" i="49"/>
  <c r="CW22" i="49" s="1"/>
  <c r="BZ22" i="49"/>
  <c r="BY22" i="49"/>
  <c r="BX22" i="49"/>
  <c r="BW22" i="49"/>
  <c r="BV22" i="49"/>
  <c r="BT22" i="49"/>
  <c r="BS22" i="49"/>
  <c r="BR22" i="49"/>
  <c r="BQ22" i="49"/>
  <c r="BP22" i="49"/>
  <c r="BO22" i="49"/>
  <c r="BN22" i="49"/>
  <c r="BM22" i="49"/>
  <c r="BL22" i="49"/>
  <c r="BK22" i="49"/>
  <c r="CR22" i="49" s="1"/>
  <c r="BJ22" i="49"/>
  <c r="BC22" i="49"/>
  <c r="K149" i="49" s="1"/>
  <c r="BA22" i="49"/>
  <c r="AZ22" i="49"/>
  <c r="H149" i="49" s="1"/>
  <c r="AX22" i="49"/>
  <c r="I149" i="49" s="1"/>
  <c r="AT22" i="49"/>
  <c r="AS22" i="49"/>
  <c r="AR22" i="49"/>
  <c r="AQ22" i="49"/>
  <c r="AP22" i="49"/>
  <c r="BB22" i="49" s="1"/>
  <c r="J149" i="49" s="1"/>
  <c r="AO22" i="49"/>
  <c r="AN22" i="49"/>
  <c r="AM22" i="49"/>
  <c r="AL22" i="49"/>
  <c r="AK22" i="49"/>
  <c r="CZ21" i="49"/>
  <c r="CP21" i="49"/>
  <c r="CO21" i="49"/>
  <c r="CN21" i="49"/>
  <c r="CM21" i="49"/>
  <c r="CX21" i="49" s="1"/>
  <c r="CL21" i="49"/>
  <c r="CW21" i="49" s="1"/>
  <c r="CK21" i="49"/>
  <c r="CJ21" i="49"/>
  <c r="CU21" i="49" s="1"/>
  <c r="CI21" i="49"/>
  <c r="CH21" i="49"/>
  <c r="CS21" i="49" s="1"/>
  <c r="CG21" i="49"/>
  <c r="CE21" i="49"/>
  <c r="DA21" i="49" s="1"/>
  <c r="CD21" i="49"/>
  <c r="CC21" i="49"/>
  <c r="CY21" i="49" s="1"/>
  <c r="CB21" i="49"/>
  <c r="CA21" i="49"/>
  <c r="BZ21" i="49"/>
  <c r="CV21" i="49" s="1"/>
  <c r="BY21" i="49"/>
  <c r="BX21" i="49"/>
  <c r="CT21" i="49" s="1"/>
  <c r="BW21" i="49"/>
  <c r="BV21" i="49"/>
  <c r="BT21" i="49"/>
  <c r="BS21" i="49"/>
  <c r="BR21" i="49"/>
  <c r="BQ21" i="49"/>
  <c r="BP21" i="49"/>
  <c r="BO21" i="49"/>
  <c r="BN21" i="49"/>
  <c r="BM21" i="49"/>
  <c r="BL21" i="49"/>
  <c r="BK21" i="49"/>
  <c r="CR21" i="49" s="1"/>
  <c r="BJ21" i="49"/>
  <c r="BC21" i="49"/>
  <c r="K148" i="49" s="1"/>
  <c r="BB21" i="49"/>
  <c r="J148" i="49" s="1"/>
  <c r="AZ21" i="49"/>
  <c r="BA21" i="49" s="1"/>
  <c r="AX21" i="49"/>
  <c r="AY21" i="49" s="1"/>
  <c r="AT21" i="49"/>
  <c r="AS21" i="49"/>
  <c r="AR21" i="49"/>
  <c r="AQ21" i="49"/>
  <c r="AP21" i="49"/>
  <c r="AO21" i="49"/>
  <c r="AN21" i="49"/>
  <c r="AM21" i="49"/>
  <c r="AL21" i="49"/>
  <c r="AK21" i="49"/>
  <c r="CW20" i="49"/>
  <c r="CV20" i="49"/>
  <c r="CP20" i="49"/>
  <c r="DA20" i="49" s="1"/>
  <c r="CO20" i="49"/>
  <c r="CN20" i="49"/>
  <c r="CM20" i="49"/>
  <c r="CL20" i="49"/>
  <c r="CK20" i="49"/>
  <c r="CJ20" i="49"/>
  <c r="CU20" i="49" s="1"/>
  <c r="CI20" i="49"/>
  <c r="CT20" i="49" s="1"/>
  <c r="CH20" i="49"/>
  <c r="CG20" i="49"/>
  <c r="CE20" i="49"/>
  <c r="CD20" i="49"/>
  <c r="CZ20" i="49" s="1"/>
  <c r="CC20" i="49"/>
  <c r="CY20" i="49" s="1"/>
  <c r="CB20" i="49"/>
  <c r="CX20" i="49" s="1"/>
  <c r="CA20" i="49"/>
  <c r="BZ20" i="49"/>
  <c r="BY20" i="49"/>
  <c r="BX20" i="49"/>
  <c r="BW20" i="49"/>
  <c r="CS20" i="49" s="1"/>
  <c r="BV20" i="49"/>
  <c r="BT20" i="49"/>
  <c r="BS20" i="49"/>
  <c r="BR20" i="49"/>
  <c r="BQ20" i="49"/>
  <c r="BP20" i="49"/>
  <c r="BO20" i="49"/>
  <c r="BN20" i="49"/>
  <c r="BM20" i="49"/>
  <c r="BL20" i="49"/>
  <c r="BK20" i="49"/>
  <c r="CR20" i="49" s="1"/>
  <c r="BJ20" i="49"/>
  <c r="BC20" i="49"/>
  <c r="K147" i="49" s="1"/>
  <c r="BB20" i="49"/>
  <c r="J147" i="49" s="1"/>
  <c r="AZ20" i="49"/>
  <c r="AY20" i="49"/>
  <c r="AX20" i="49"/>
  <c r="I147" i="49" s="1"/>
  <c r="AT20" i="49"/>
  <c r="AS20" i="49"/>
  <c r="AR20" i="49"/>
  <c r="AQ20" i="49"/>
  <c r="AP20" i="49"/>
  <c r="AO20" i="49"/>
  <c r="AN20" i="49"/>
  <c r="AM20" i="49"/>
  <c r="AL20" i="49"/>
  <c r="AK20" i="49"/>
  <c r="DA19" i="49"/>
  <c r="CT19" i="49"/>
  <c r="CS19" i="49"/>
  <c r="CP19" i="49"/>
  <c r="CO19" i="49"/>
  <c r="CZ19" i="49" s="1"/>
  <c r="CN19" i="49"/>
  <c r="CM19" i="49"/>
  <c r="CX19" i="49" s="1"/>
  <c r="CL19" i="49"/>
  <c r="CK19" i="49"/>
  <c r="CJ19" i="49"/>
  <c r="CI19" i="49"/>
  <c r="CH19" i="49"/>
  <c r="CG19" i="49"/>
  <c r="CE19" i="49"/>
  <c r="CD19" i="49"/>
  <c r="CC19" i="49"/>
  <c r="CY19" i="49" s="1"/>
  <c r="CB19" i="49"/>
  <c r="CA19" i="49"/>
  <c r="CW19" i="49" s="1"/>
  <c r="BZ19" i="49"/>
  <c r="CV19" i="49" s="1"/>
  <c r="BY19" i="49"/>
  <c r="CU19" i="49" s="1"/>
  <c r="BX19" i="49"/>
  <c r="BW19" i="49"/>
  <c r="BV19" i="49"/>
  <c r="BT19" i="49"/>
  <c r="BS19" i="49"/>
  <c r="BR19" i="49"/>
  <c r="BQ19" i="49"/>
  <c r="BP19" i="49"/>
  <c r="BO19" i="49"/>
  <c r="BN19" i="49"/>
  <c r="BM19" i="49"/>
  <c r="BL19" i="49"/>
  <c r="BK19" i="49"/>
  <c r="CR19" i="49" s="1"/>
  <c r="BJ19" i="49"/>
  <c r="BC19" i="49"/>
  <c r="K146" i="49" s="1"/>
  <c r="AZ19" i="49"/>
  <c r="BA19" i="49" s="1"/>
  <c r="AX19" i="49"/>
  <c r="AY19" i="49" s="1"/>
  <c r="AT19" i="49"/>
  <c r="AS19" i="49"/>
  <c r="BB19" i="49" s="1"/>
  <c r="J146" i="49" s="1"/>
  <c r="AR19" i="49"/>
  <c r="AQ19" i="49"/>
  <c r="AP19" i="49"/>
  <c r="AO19" i="49"/>
  <c r="AN19" i="49"/>
  <c r="AM19" i="49"/>
  <c r="AL19" i="49"/>
  <c r="AK19" i="49"/>
  <c r="CX18" i="49"/>
  <c r="CR18" i="49"/>
  <c r="CP18" i="49"/>
  <c r="CO18" i="49"/>
  <c r="CN18" i="49"/>
  <c r="CM18" i="49"/>
  <c r="CL18" i="49"/>
  <c r="CW18" i="49" s="1"/>
  <c r="CK18" i="49"/>
  <c r="CJ18" i="49"/>
  <c r="CU18" i="49" s="1"/>
  <c r="CI18" i="49"/>
  <c r="CH18" i="49"/>
  <c r="CG18" i="49"/>
  <c r="CE18" i="49"/>
  <c r="CD18" i="49"/>
  <c r="CC18" i="49"/>
  <c r="CY18" i="49" s="1"/>
  <c r="CB18" i="49"/>
  <c r="CA18" i="49"/>
  <c r="BZ18" i="49"/>
  <c r="CV18" i="49" s="1"/>
  <c r="BY18" i="49"/>
  <c r="BX18" i="49"/>
  <c r="CT18" i="49" s="1"/>
  <c r="BW18" i="49"/>
  <c r="CS18" i="49" s="1"/>
  <c r="BV18" i="49"/>
  <c r="BT18" i="49"/>
  <c r="BS18" i="49"/>
  <c r="BR18" i="49"/>
  <c r="BQ18" i="49"/>
  <c r="BP18" i="49"/>
  <c r="BO18" i="49"/>
  <c r="BN18" i="49"/>
  <c r="BM18" i="49"/>
  <c r="BL18" i="49"/>
  <c r="BK18" i="49"/>
  <c r="BJ18" i="49"/>
  <c r="BC18" i="49"/>
  <c r="K145" i="49" s="1"/>
  <c r="BA18" i="49"/>
  <c r="AZ18" i="49"/>
  <c r="AY18" i="49"/>
  <c r="AX18" i="49"/>
  <c r="AT18" i="49"/>
  <c r="AS18" i="49"/>
  <c r="AR18" i="49"/>
  <c r="AQ18" i="49"/>
  <c r="AP18" i="49"/>
  <c r="BB18" i="49" s="1"/>
  <c r="J145" i="49" s="1"/>
  <c r="AO18" i="49"/>
  <c r="AN18" i="49"/>
  <c r="AM18" i="49"/>
  <c r="AL18" i="49"/>
  <c r="AK18" i="49"/>
  <c r="CP17" i="49"/>
  <c r="DA17" i="49" s="1"/>
  <c r="CO17" i="49"/>
  <c r="CZ17" i="49" s="1"/>
  <c r="CN17" i="49"/>
  <c r="CY17" i="49" s="1"/>
  <c r="CM17" i="49"/>
  <c r="CX17" i="49" s="1"/>
  <c r="CL17" i="49"/>
  <c r="CK17" i="49"/>
  <c r="CJ17" i="49"/>
  <c r="CI17" i="49"/>
  <c r="CH17" i="49"/>
  <c r="CG17" i="49"/>
  <c r="CE17" i="49"/>
  <c r="CD17" i="49"/>
  <c r="CC17" i="49"/>
  <c r="CB17" i="49"/>
  <c r="CA17" i="49"/>
  <c r="BZ17" i="49"/>
  <c r="CV17" i="49" s="1"/>
  <c r="BY17" i="49"/>
  <c r="CU17" i="49" s="1"/>
  <c r="BX17" i="49"/>
  <c r="CT17" i="49" s="1"/>
  <c r="BW17" i="49"/>
  <c r="CS17" i="49" s="1"/>
  <c r="BV17" i="49"/>
  <c r="BT17" i="49"/>
  <c r="BS17" i="49"/>
  <c r="BR17" i="49"/>
  <c r="BQ17" i="49"/>
  <c r="BP17" i="49"/>
  <c r="BO17" i="49"/>
  <c r="BN17" i="49"/>
  <c r="BM17" i="49"/>
  <c r="BL17" i="49"/>
  <c r="BK17" i="49"/>
  <c r="CR17" i="49" s="1"/>
  <c r="BJ17" i="49"/>
  <c r="BC17" i="49"/>
  <c r="K144" i="49" s="1"/>
  <c r="BA17" i="49"/>
  <c r="AZ17" i="49"/>
  <c r="H144" i="49" s="1"/>
  <c r="AX17" i="49"/>
  <c r="I144" i="49" s="1"/>
  <c r="AT17" i="49"/>
  <c r="AS17" i="49"/>
  <c r="AR17" i="49"/>
  <c r="AQ17" i="49"/>
  <c r="AP17" i="49"/>
  <c r="AO17" i="49"/>
  <c r="AN17" i="49"/>
  <c r="AM17" i="49"/>
  <c r="AL17" i="49"/>
  <c r="AK17" i="49"/>
  <c r="CR16" i="49"/>
  <c r="CP16" i="49"/>
  <c r="DA16" i="49" s="1"/>
  <c r="CO16" i="49"/>
  <c r="CZ16" i="49" s="1"/>
  <c r="CN16" i="49"/>
  <c r="CM16" i="49"/>
  <c r="CX16" i="49" s="1"/>
  <c r="CL16" i="49"/>
  <c r="CW16" i="49" s="1"/>
  <c r="CK16" i="49"/>
  <c r="CV16" i="49" s="1"/>
  <c r="CJ16" i="49"/>
  <c r="CI16" i="49"/>
  <c r="CH16" i="49"/>
  <c r="CG16" i="49"/>
  <c r="CE16" i="49"/>
  <c r="CD16" i="49"/>
  <c r="CC16" i="49"/>
  <c r="CY16" i="49" s="1"/>
  <c r="CB16" i="49"/>
  <c r="CA16" i="49"/>
  <c r="BZ16" i="49"/>
  <c r="BY16" i="49"/>
  <c r="BX16" i="49"/>
  <c r="BW16" i="49"/>
  <c r="CS16" i="49" s="1"/>
  <c r="BV16" i="49"/>
  <c r="BT16" i="49"/>
  <c r="BS16" i="49"/>
  <c r="BR16" i="49"/>
  <c r="BQ16" i="49"/>
  <c r="BP16" i="49"/>
  <c r="BO16" i="49"/>
  <c r="BN16" i="49"/>
  <c r="BM16" i="49"/>
  <c r="BL16" i="49"/>
  <c r="BK16" i="49"/>
  <c r="BJ16" i="49"/>
  <c r="BC16" i="49"/>
  <c r="K143" i="49" s="1"/>
  <c r="AZ16" i="49"/>
  <c r="BA16" i="49" s="1"/>
  <c r="AX16" i="49"/>
  <c r="I143" i="49" s="1"/>
  <c r="AT16" i="49"/>
  <c r="AS16" i="49"/>
  <c r="AR16" i="49"/>
  <c r="AQ16" i="49"/>
  <c r="AP16" i="49"/>
  <c r="AO16" i="49"/>
  <c r="AN16" i="49"/>
  <c r="AM16" i="49"/>
  <c r="AL16" i="49"/>
  <c r="AK16" i="49"/>
  <c r="DA15" i="49"/>
  <c r="CP15" i="49"/>
  <c r="CO15" i="49"/>
  <c r="CZ15" i="49" s="1"/>
  <c r="CN15" i="49"/>
  <c r="CY15" i="49" s="1"/>
  <c r="CM15" i="49"/>
  <c r="CX15" i="49" s="1"/>
  <c r="CL15" i="49"/>
  <c r="CW15" i="49" s="1"/>
  <c r="CK15" i="49"/>
  <c r="CJ15" i="49"/>
  <c r="CU15" i="49" s="1"/>
  <c r="CI15" i="49"/>
  <c r="CT15" i="49" s="1"/>
  <c r="CH15" i="49"/>
  <c r="CS15" i="49" s="1"/>
  <c r="CG15" i="49"/>
  <c r="CG31" i="49" s="1"/>
  <c r="CE15" i="49"/>
  <c r="CD15" i="49"/>
  <c r="CC15" i="49"/>
  <c r="CB15" i="49"/>
  <c r="CA15" i="49"/>
  <c r="BZ15" i="49"/>
  <c r="CV15" i="49" s="1"/>
  <c r="BY15" i="49"/>
  <c r="BX15" i="49"/>
  <c r="BW15" i="49"/>
  <c r="BV15" i="49"/>
  <c r="BT15" i="49"/>
  <c r="BS15" i="49"/>
  <c r="BR15" i="49"/>
  <c r="BQ15" i="49"/>
  <c r="BP15" i="49"/>
  <c r="BO15" i="49"/>
  <c r="BN15" i="49"/>
  <c r="BM15" i="49"/>
  <c r="BL15" i="49"/>
  <c r="BK15" i="49"/>
  <c r="CR15" i="49" s="1"/>
  <c r="BJ15" i="49"/>
  <c r="BC15" i="49"/>
  <c r="K142" i="49" s="1"/>
  <c r="AZ15" i="49"/>
  <c r="BA15" i="49" s="1"/>
  <c r="AY15" i="49"/>
  <c r="AX15" i="49"/>
  <c r="I142" i="49" s="1"/>
  <c r="AT15" i="49"/>
  <c r="AS15" i="49"/>
  <c r="AR15" i="49"/>
  <c r="AQ15" i="49"/>
  <c r="AP15" i="49"/>
  <c r="AO15" i="49"/>
  <c r="BB15" i="49" s="1"/>
  <c r="J142" i="49" s="1"/>
  <c r="AN15" i="49"/>
  <c r="AM15" i="49"/>
  <c r="AL15" i="49"/>
  <c r="AK15" i="49"/>
  <c r="CX14" i="49"/>
  <c r="CP14" i="49"/>
  <c r="CO14" i="49"/>
  <c r="CN14" i="49"/>
  <c r="CM14" i="49"/>
  <c r="CL14" i="49"/>
  <c r="CW14" i="49" s="1"/>
  <c r="CK14" i="49"/>
  <c r="CV14" i="49" s="1"/>
  <c r="CJ14" i="49"/>
  <c r="CU14" i="49" s="1"/>
  <c r="CI14" i="49"/>
  <c r="CT14" i="49" s="1"/>
  <c r="CH14" i="49"/>
  <c r="CG14" i="49"/>
  <c r="CE14" i="49"/>
  <c r="DA14" i="49" s="1"/>
  <c r="CD14" i="49"/>
  <c r="CZ14" i="49" s="1"/>
  <c r="CC14" i="49"/>
  <c r="CY14" i="49" s="1"/>
  <c r="CB14" i="49"/>
  <c r="CA14" i="49"/>
  <c r="BZ14" i="49"/>
  <c r="BY14" i="49"/>
  <c r="BX14" i="49"/>
  <c r="BW14" i="49"/>
  <c r="CS14" i="49" s="1"/>
  <c r="BV14" i="49"/>
  <c r="BT14" i="49"/>
  <c r="BS14" i="49"/>
  <c r="BR14" i="49"/>
  <c r="BQ14" i="49"/>
  <c r="BP14" i="49"/>
  <c r="BO14" i="49"/>
  <c r="BN14" i="49"/>
  <c r="BM14" i="49"/>
  <c r="BL14" i="49"/>
  <c r="BK14" i="49"/>
  <c r="CR14" i="49" s="1"/>
  <c r="BJ14" i="49"/>
  <c r="BC14" i="49"/>
  <c r="K141" i="49" s="1"/>
  <c r="BB14" i="49"/>
  <c r="J141" i="49" s="1"/>
  <c r="BA14" i="49"/>
  <c r="AZ14" i="49"/>
  <c r="AY14" i="49"/>
  <c r="AX14" i="49"/>
  <c r="I141" i="49" s="1"/>
  <c r="AT14" i="49"/>
  <c r="AS14" i="49"/>
  <c r="AR14" i="49"/>
  <c r="AQ14" i="49"/>
  <c r="AP14" i="49"/>
  <c r="AO14" i="49"/>
  <c r="AN14" i="49"/>
  <c r="AM14" i="49"/>
  <c r="AL14" i="49"/>
  <c r="AK14" i="49"/>
  <c r="CW13" i="49"/>
  <c r="CV13" i="49"/>
  <c r="CU13" i="49"/>
  <c r="CR13" i="49"/>
  <c r="CP13" i="49"/>
  <c r="CO13" i="49"/>
  <c r="CZ13" i="49" s="1"/>
  <c r="CN13" i="49"/>
  <c r="CM13" i="49"/>
  <c r="CL13" i="49"/>
  <c r="CK13" i="49"/>
  <c r="CJ13" i="49"/>
  <c r="CI13" i="49"/>
  <c r="CT13" i="49" s="1"/>
  <c r="CH13" i="49"/>
  <c r="CS13" i="49" s="1"/>
  <c r="CG13" i="49"/>
  <c r="CE13" i="49"/>
  <c r="DA13" i="49" s="1"/>
  <c r="CD13" i="49"/>
  <c r="CC13" i="49"/>
  <c r="CY13" i="49" s="1"/>
  <c r="CB13" i="49"/>
  <c r="CX13" i="49" s="1"/>
  <c r="CA13" i="49"/>
  <c r="BZ13" i="49"/>
  <c r="BZ34" i="49" s="1"/>
  <c r="P110" i="49" s="1"/>
  <c r="K100" i="49" s="1"/>
  <c r="BY13" i="49"/>
  <c r="BX13" i="49"/>
  <c r="BW13" i="49"/>
  <c r="BV13" i="49"/>
  <c r="BT13" i="49"/>
  <c r="BS13" i="49"/>
  <c r="BR13" i="49"/>
  <c r="BQ13" i="49"/>
  <c r="BP13" i="49"/>
  <c r="BO13" i="49"/>
  <c r="BN13" i="49"/>
  <c r="BM13" i="49"/>
  <c r="BL13" i="49"/>
  <c r="BK13" i="49"/>
  <c r="BJ13" i="49"/>
  <c r="BC13" i="49"/>
  <c r="K140" i="49" s="1"/>
  <c r="BB13" i="49"/>
  <c r="J140" i="49" s="1"/>
  <c r="AZ13" i="49"/>
  <c r="BA13" i="49" s="1"/>
  <c r="AY13" i="49"/>
  <c r="AX13" i="49"/>
  <c r="I140" i="49" s="1"/>
  <c r="AT13" i="49"/>
  <c r="AS13" i="49"/>
  <c r="AR13" i="49"/>
  <c r="AQ13" i="49"/>
  <c r="AP13" i="49"/>
  <c r="AO13" i="49"/>
  <c r="AN13" i="49"/>
  <c r="AM13" i="49"/>
  <c r="AL13" i="49"/>
  <c r="AK13" i="49"/>
  <c r="CR12" i="49"/>
  <c r="CP12" i="49"/>
  <c r="CO12" i="49"/>
  <c r="CN12" i="49"/>
  <c r="CY12" i="49" s="1"/>
  <c r="CM12" i="49"/>
  <c r="CL12" i="49"/>
  <c r="CW12" i="49" s="1"/>
  <c r="CK12" i="49"/>
  <c r="CJ12" i="49"/>
  <c r="CI12" i="49"/>
  <c r="CH12" i="49"/>
  <c r="CG12" i="49"/>
  <c r="CE12" i="49"/>
  <c r="DA12" i="49" s="1"/>
  <c r="CD12" i="49"/>
  <c r="CZ12" i="49" s="1"/>
  <c r="CC12" i="49"/>
  <c r="CB12" i="49"/>
  <c r="CX12" i="49" s="1"/>
  <c r="CA12" i="49"/>
  <c r="BZ12" i="49"/>
  <c r="CV12" i="49" s="1"/>
  <c r="BY12" i="49"/>
  <c r="CU12" i="49" s="1"/>
  <c r="BX12" i="49"/>
  <c r="CT12" i="49" s="1"/>
  <c r="BW12" i="49"/>
  <c r="CS12" i="49" s="1"/>
  <c r="BV12" i="49"/>
  <c r="BT12" i="49"/>
  <c r="BS12" i="49"/>
  <c r="BR12" i="49"/>
  <c r="BQ12" i="49"/>
  <c r="BP12" i="49"/>
  <c r="BO12" i="49"/>
  <c r="BN12" i="49"/>
  <c r="BM12" i="49"/>
  <c r="BL12" i="49"/>
  <c r="BK12" i="49"/>
  <c r="BJ12" i="49"/>
  <c r="BC12" i="49"/>
  <c r="K139" i="49" s="1"/>
  <c r="BA12" i="49"/>
  <c r="AZ12" i="49"/>
  <c r="H139" i="49" s="1"/>
  <c r="AX12" i="49"/>
  <c r="I139" i="49" s="1"/>
  <c r="AT12" i="49"/>
  <c r="AS12" i="49"/>
  <c r="AR12" i="49"/>
  <c r="AQ12" i="49"/>
  <c r="AP12" i="49"/>
  <c r="AO12" i="49"/>
  <c r="BB12" i="49" s="1"/>
  <c r="J139" i="49" s="1"/>
  <c r="AN12" i="49"/>
  <c r="AM12" i="49"/>
  <c r="AL12" i="49"/>
  <c r="AK12" i="49"/>
  <c r="CW11" i="49"/>
  <c r="CR11" i="49"/>
  <c r="CP11" i="49"/>
  <c r="DA11" i="49" s="1"/>
  <c r="CO11" i="49"/>
  <c r="CN11" i="49"/>
  <c r="CM11" i="49"/>
  <c r="CL11" i="49"/>
  <c r="CK11" i="49"/>
  <c r="CJ11" i="49"/>
  <c r="CI11" i="49"/>
  <c r="CT11" i="49" s="1"/>
  <c r="CH11" i="49"/>
  <c r="CG11" i="49"/>
  <c r="CE11" i="49"/>
  <c r="CD11" i="49"/>
  <c r="CC11" i="49"/>
  <c r="CB11" i="49"/>
  <c r="CX11" i="49" s="1"/>
  <c r="CA11" i="49"/>
  <c r="BZ11" i="49"/>
  <c r="BY11" i="49"/>
  <c r="CU11" i="49" s="1"/>
  <c r="BX11" i="49"/>
  <c r="BW11" i="49"/>
  <c r="CS11" i="49" s="1"/>
  <c r="BV11" i="49"/>
  <c r="BT11" i="49"/>
  <c r="BS11" i="49"/>
  <c r="BR11" i="49"/>
  <c r="BQ11" i="49"/>
  <c r="BP11" i="49"/>
  <c r="BO11" i="49"/>
  <c r="CV11" i="49" s="1"/>
  <c r="BN11" i="49"/>
  <c r="BM11" i="49"/>
  <c r="BL11" i="49"/>
  <c r="BK11" i="49"/>
  <c r="BJ11" i="49"/>
  <c r="BC11" i="49"/>
  <c r="K138" i="49" s="1"/>
  <c r="AZ11" i="49"/>
  <c r="H138" i="49" s="1"/>
  <c r="AX11" i="49"/>
  <c r="I138" i="49" s="1"/>
  <c r="AT11" i="49"/>
  <c r="AS11" i="49"/>
  <c r="AR11" i="49"/>
  <c r="AQ11" i="49"/>
  <c r="AP11" i="49"/>
  <c r="AO11" i="49"/>
  <c r="BB11" i="49" s="1"/>
  <c r="J138" i="49" s="1"/>
  <c r="AN11" i="49"/>
  <c r="AM11" i="49"/>
  <c r="AL11" i="49"/>
  <c r="AK11" i="49"/>
  <c r="CR10" i="49"/>
  <c r="CP10" i="49"/>
  <c r="CO10" i="49"/>
  <c r="CZ10" i="49" s="1"/>
  <c r="CN10" i="49"/>
  <c r="CY10" i="49" s="1"/>
  <c r="CM10" i="49"/>
  <c r="CX10" i="49" s="1"/>
  <c r="CL10" i="49"/>
  <c r="CK10" i="49"/>
  <c r="CJ10" i="49"/>
  <c r="CI10" i="49"/>
  <c r="CH10" i="49"/>
  <c r="CG10" i="49"/>
  <c r="CE10" i="49"/>
  <c r="DA10" i="49" s="1"/>
  <c r="CD10" i="49"/>
  <c r="CC10" i="49"/>
  <c r="CB10" i="49"/>
  <c r="CA10" i="49"/>
  <c r="BZ10" i="49"/>
  <c r="BY10" i="49"/>
  <c r="CU10" i="49" s="1"/>
  <c r="BX10" i="49"/>
  <c r="CT10" i="49" s="1"/>
  <c r="BW10" i="49"/>
  <c r="BV10" i="49"/>
  <c r="BV36" i="49" s="1"/>
  <c r="T106" i="49" s="1"/>
  <c r="G96" i="49" s="1"/>
  <c r="BT10" i="49"/>
  <c r="BS10" i="49"/>
  <c r="BS36" i="49" s="1"/>
  <c r="U114" i="49" s="1"/>
  <c r="BR10" i="49"/>
  <c r="BQ10" i="49"/>
  <c r="BP10" i="49"/>
  <c r="BO10" i="49"/>
  <c r="BN10" i="49"/>
  <c r="BM10" i="49"/>
  <c r="BL10" i="49"/>
  <c r="CS10" i="49" s="1"/>
  <c r="BK10" i="49"/>
  <c r="BJ10" i="49"/>
  <c r="BC10" i="49"/>
  <c r="K137" i="49" s="1"/>
  <c r="AZ10" i="49"/>
  <c r="BA10" i="49" s="1"/>
  <c r="AX10" i="49"/>
  <c r="AY10" i="49" s="1"/>
  <c r="AT10" i="49"/>
  <c r="AS10" i="49"/>
  <c r="AR10" i="49"/>
  <c r="AQ10" i="49"/>
  <c r="AP10" i="49"/>
  <c r="AO10" i="49"/>
  <c r="AN10" i="49"/>
  <c r="AM10" i="49"/>
  <c r="AL10" i="49"/>
  <c r="AK10" i="49"/>
  <c r="CR9" i="49"/>
  <c r="CP9" i="49"/>
  <c r="DA9" i="49" s="1"/>
  <c r="CO9" i="49"/>
  <c r="CZ9" i="49" s="1"/>
  <c r="CN9" i="49"/>
  <c r="CY9" i="49" s="1"/>
  <c r="CM9" i="49"/>
  <c r="CL9" i="49"/>
  <c r="CW9" i="49" s="1"/>
  <c r="CK9" i="49"/>
  <c r="CV9" i="49" s="1"/>
  <c r="CJ9" i="49"/>
  <c r="CU9" i="49" s="1"/>
  <c r="CI9" i="49"/>
  <c r="CH9" i="49"/>
  <c r="CG9" i="49"/>
  <c r="CE9" i="49"/>
  <c r="CD9" i="49"/>
  <c r="CD36" i="49" s="1"/>
  <c r="T114" i="49" s="1"/>
  <c r="CC9" i="49"/>
  <c r="CB9" i="49"/>
  <c r="CX9" i="49" s="1"/>
  <c r="CA9" i="49"/>
  <c r="CA36" i="49" s="1"/>
  <c r="T111" i="49" s="1"/>
  <c r="BZ9" i="49"/>
  <c r="BZ36" i="49" s="1"/>
  <c r="T110" i="49" s="1"/>
  <c r="K96" i="49" s="1"/>
  <c r="BY9" i="49"/>
  <c r="BY36" i="49" s="1"/>
  <c r="T109" i="49" s="1"/>
  <c r="J96" i="49" s="1"/>
  <c r="BX9" i="49"/>
  <c r="BW9" i="49"/>
  <c r="BV9" i="49"/>
  <c r="BT9" i="49"/>
  <c r="BT36" i="49" s="1"/>
  <c r="U115" i="49" s="1"/>
  <c r="BS9" i="49"/>
  <c r="BR9" i="49"/>
  <c r="BQ9" i="49"/>
  <c r="BP9" i="49"/>
  <c r="BO9" i="49"/>
  <c r="BN9" i="49"/>
  <c r="BM9" i="49"/>
  <c r="BL9" i="49"/>
  <c r="BK9" i="49"/>
  <c r="BK36" i="49" s="1"/>
  <c r="U106" i="49" s="1"/>
  <c r="G95" i="49" s="1"/>
  <c r="BJ9" i="49"/>
  <c r="BC9" i="49"/>
  <c r="K136" i="49" s="1"/>
  <c r="BA9" i="49"/>
  <c r="AZ9" i="49"/>
  <c r="AX9" i="49"/>
  <c r="AY9" i="49" s="1"/>
  <c r="AT9" i="49"/>
  <c r="AS9" i="49"/>
  <c r="AR9" i="49"/>
  <c r="AQ9" i="49"/>
  <c r="AP9" i="49"/>
  <c r="AO9" i="49"/>
  <c r="BB9" i="49" s="1"/>
  <c r="J136" i="49" s="1"/>
  <c r="AN9" i="49"/>
  <c r="AM9" i="49"/>
  <c r="AL9" i="49"/>
  <c r="AK9" i="49"/>
  <c r="DA8" i="49"/>
  <c r="CZ8" i="49"/>
  <c r="CP8" i="49"/>
  <c r="CO8" i="49"/>
  <c r="CN8" i="49"/>
  <c r="CY8" i="49" s="1"/>
  <c r="CM8" i="49"/>
  <c r="CX8" i="49" s="1"/>
  <c r="CL8" i="49"/>
  <c r="CK8" i="49"/>
  <c r="CV8" i="49" s="1"/>
  <c r="CJ8" i="49"/>
  <c r="CI8" i="49"/>
  <c r="CI32" i="49" s="1" a="1"/>
  <c r="CI32" i="49" s="1"/>
  <c r="C43" i="49" s="1"/>
  <c r="CH8" i="49"/>
  <c r="CS8" i="49" s="1"/>
  <c r="CG8" i="49"/>
  <c r="CG32" i="49" s="1" a="1"/>
  <c r="CG32" i="49" s="1"/>
  <c r="C41" i="49" s="1"/>
  <c r="CE8" i="49"/>
  <c r="CD8" i="49"/>
  <c r="CC8" i="49"/>
  <c r="CB8" i="49"/>
  <c r="CA8" i="49"/>
  <c r="CW8" i="49" s="1"/>
  <c r="BZ8" i="49"/>
  <c r="BY8" i="49"/>
  <c r="CU8" i="49" s="1"/>
  <c r="BX8" i="49"/>
  <c r="BW8" i="49"/>
  <c r="BV8" i="49"/>
  <c r="BT8" i="49"/>
  <c r="BS8" i="49"/>
  <c r="BR8" i="49"/>
  <c r="BQ8" i="49"/>
  <c r="BP8" i="49"/>
  <c r="BO8" i="49"/>
  <c r="BN8" i="49"/>
  <c r="BM8" i="49"/>
  <c r="BM32" i="49" s="1"/>
  <c r="BL8" i="49"/>
  <c r="BL32" i="49" s="1"/>
  <c r="BK8" i="49"/>
  <c r="BK32" i="49" s="1"/>
  <c r="BJ8" i="49"/>
  <c r="BC8" i="49"/>
  <c r="K135" i="49" s="1"/>
  <c r="BA8" i="49"/>
  <c r="AZ8" i="49"/>
  <c r="AY8" i="49"/>
  <c r="AX8" i="49"/>
  <c r="AT8" i="49"/>
  <c r="AS8" i="49"/>
  <c r="AR8" i="49"/>
  <c r="AQ8" i="49"/>
  <c r="AP8" i="49"/>
  <c r="AO8" i="49"/>
  <c r="BB8" i="49" s="1"/>
  <c r="J135" i="49" s="1"/>
  <c r="AN8" i="49"/>
  <c r="AM8" i="49"/>
  <c r="AL8" i="49"/>
  <c r="AK8" i="49"/>
  <c r="CY7" i="49"/>
  <c r="CX7" i="49"/>
  <c r="CW7" i="49"/>
  <c r="CR7" i="49"/>
  <c r="CP7" i="49"/>
  <c r="CO7" i="49"/>
  <c r="CN7" i="49"/>
  <c r="CM7" i="49"/>
  <c r="CL7" i="49"/>
  <c r="CK7" i="49"/>
  <c r="CV7" i="49" s="1"/>
  <c r="CJ7" i="49"/>
  <c r="CU7" i="49" s="1"/>
  <c r="CI7" i="49"/>
  <c r="CH7" i="49"/>
  <c r="CS7" i="49" s="1"/>
  <c r="CG7" i="49"/>
  <c r="CE7" i="49"/>
  <c r="DA7" i="49" s="1"/>
  <c r="CD7" i="49"/>
  <c r="CZ7" i="49" s="1"/>
  <c r="CC7" i="49"/>
  <c r="CB7" i="49"/>
  <c r="CA7" i="49"/>
  <c r="BZ7" i="49"/>
  <c r="BY7" i="49"/>
  <c r="BX7" i="49"/>
  <c r="CT7" i="49" s="1"/>
  <c r="BW7" i="49"/>
  <c r="BV7" i="49"/>
  <c r="BT7" i="49"/>
  <c r="BS7" i="49"/>
  <c r="BR7" i="49"/>
  <c r="BQ7" i="49"/>
  <c r="BP7" i="49"/>
  <c r="BO7" i="49"/>
  <c r="BN7" i="49"/>
  <c r="BM7" i="49"/>
  <c r="BL7" i="49"/>
  <c r="BK7" i="49"/>
  <c r="BJ7" i="49"/>
  <c r="BC7" i="49"/>
  <c r="K134" i="49" s="1"/>
  <c r="BB7" i="49"/>
  <c r="J134" i="49" s="1"/>
  <c r="AZ7" i="49"/>
  <c r="H134" i="49" s="1"/>
  <c r="AX7" i="49"/>
  <c r="AY7" i="49" s="1"/>
  <c r="AT7" i="49"/>
  <c r="AS7" i="49"/>
  <c r="AR7" i="49"/>
  <c r="AQ7" i="49"/>
  <c r="AP7" i="49"/>
  <c r="AO7" i="49"/>
  <c r="AN7" i="49"/>
  <c r="AM7" i="49"/>
  <c r="AL7" i="49"/>
  <c r="AK7" i="49"/>
  <c r="CU6" i="49"/>
  <c r="CT6" i="49"/>
  <c r="CP6" i="49"/>
  <c r="DA6" i="49" s="1"/>
  <c r="CO6" i="49"/>
  <c r="CN6" i="49"/>
  <c r="CY6" i="49" s="1"/>
  <c r="CM6" i="49"/>
  <c r="CL6" i="49"/>
  <c r="CK6" i="49"/>
  <c r="CJ6" i="49"/>
  <c r="CI6" i="49"/>
  <c r="CH6" i="49"/>
  <c r="CS6" i="49" s="1"/>
  <c r="CG6" i="49"/>
  <c r="CE6" i="49"/>
  <c r="CD6" i="49"/>
  <c r="CZ6" i="49" s="1"/>
  <c r="CC6" i="49"/>
  <c r="CB6" i="49"/>
  <c r="CX6" i="49" s="1"/>
  <c r="CA6" i="49"/>
  <c r="CW6" i="49" s="1"/>
  <c r="BZ6" i="49"/>
  <c r="CV6" i="49" s="1"/>
  <c r="BY6" i="49"/>
  <c r="BX6" i="49"/>
  <c r="BW6" i="49"/>
  <c r="BV6" i="49"/>
  <c r="BT6" i="49"/>
  <c r="BS6" i="49"/>
  <c r="BR6" i="49"/>
  <c r="BQ6" i="49"/>
  <c r="BP6" i="49"/>
  <c r="BO6" i="49"/>
  <c r="BN6" i="49"/>
  <c r="BM6" i="49"/>
  <c r="BL6" i="49"/>
  <c r="BK6" i="49"/>
  <c r="CR6" i="49" s="1"/>
  <c r="BJ6" i="49"/>
  <c r="BC6" i="49"/>
  <c r="K133" i="49" s="1"/>
  <c r="AZ6" i="49"/>
  <c r="BA6" i="49" s="1"/>
  <c r="AX6" i="49"/>
  <c r="AT6" i="49"/>
  <c r="AS6" i="49"/>
  <c r="AR6" i="49"/>
  <c r="AQ6" i="49"/>
  <c r="AP6" i="49"/>
  <c r="AO6" i="49"/>
  <c r="AN6" i="49"/>
  <c r="AM6" i="49"/>
  <c r="AL6" i="49"/>
  <c r="AK6" i="49"/>
  <c r="BB6" i="49" s="1"/>
  <c r="J133" i="49" s="1"/>
  <c r="CY5" i="49"/>
  <c r="CU5" i="49"/>
  <c r="CR5" i="49"/>
  <c r="CP5" i="49"/>
  <c r="CO5" i="49"/>
  <c r="CN5" i="49"/>
  <c r="CM5" i="49"/>
  <c r="CX5" i="49" s="1"/>
  <c r="CL5" i="49"/>
  <c r="CK5" i="49"/>
  <c r="CV5" i="49" s="1"/>
  <c r="CJ5" i="49"/>
  <c r="CI5" i="49"/>
  <c r="CH5" i="49"/>
  <c r="CG5" i="49"/>
  <c r="CE5" i="49"/>
  <c r="CD5" i="49"/>
  <c r="CZ5" i="49" s="1"/>
  <c r="CC5" i="49"/>
  <c r="CB5" i="49"/>
  <c r="CA5" i="49"/>
  <c r="CW5" i="49" s="1"/>
  <c r="BZ5" i="49"/>
  <c r="BY5" i="49"/>
  <c r="BY35" i="49" s="1"/>
  <c r="R109" i="49" s="1"/>
  <c r="J94" i="49" s="1"/>
  <c r="BX5" i="49"/>
  <c r="BX35" i="49" s="1"/>
  <c r="R108" i="49" s="1"/>
  <c r="I94" i="49" s="1"/>
  <c r="BW5" i="49"/>
  <c r="CS5" i="49" s="1"/>
  <c r="BV5" i="49"/>
  <c r="BV35" i="49" s="1"/>
  <c r="R106" i="49" s="1"/>
  <c r="G94" i="49" s="1"/>
  <c r="BT5" i="49"/>
  <c r="BT35" i="49" s="1"/>
  <c r="S115" i="49" s="1"/>
  <c r="BS5" i="49"/>
  <c r="BR5" i="49"/>
  <c r="BQ5" i="49"/>
  <c r="BP5" i="49"/>
  <c r="BO5" i="49"/>
  <c r="BN5" i="49"/>
  <c r="BM5" i="49"/>
  <c r="BL5" i="49"/>
  <c r="BK5" i="49"/>
  <c r="BJ5" i="49"/>
  <c r="BC5" i="49"/>
  <c r="K132" i="49" s="1"/>
  <c r="AZ5" i="49"/>
  <c r="H132" i="49" s="1"/>
  <c r="AX5" i="49"/>
  <c r="I132" i="49" s="1"/>
  <c r="AT5" i="49"/>
  <c r="AS5" i="49"/>
  <c r="AR5" i="49"/>
  <c r="AQ5" i="49"/>
  <c r="BB5" i="49" s="1"/>
  <c r="J132" i="49" s="1"/>
  <c r="AP5" i="49"/>
  <c r="AO5" i="49"/>
  <c r="AN5" i="49"/>
  <c r="AM5" i="49"/>
  <c r="AL5" i="49"/>
  <c r="AK5" i="49"/>
  <c r="CR4" i="49"/>
  <c r="CP4" i="49"/>
  <c r="DA4" i="49" s="1"/>
  <c r="CO4" i="49"/>
  <c r="CN4" i="49"/>
  <c r="CM4" i="49"/>
  <c r="CX33" i="49" s="1"/>
  <c r="CX36" i="49" s="1"/>
  <c r="CL4" i="49"/>
  <c r="CK4" i="49"/>
  <c r="CJ4" i="49"/>
  <c r="CU4" i="49" s="1"/>
  <c r="CI4" i="49"/>
  <c r="CH4" i="49"/>
  <c r="CS4" i="49" s="1"/>
  <c r="CG4" i="49"/>
  <c r="CE4" i="49"/>
  <c r="CD4" i="49"/>
  <c r="CC4" i="49"/>
  <c r="CC35" i="49" s="1"/>
  <c r="R113" i="49" s="1"/>
  <c r="CB4" i="49"/>
  <c r="CA4" i="49"/>
  <c r="CW4" i="49" s="1"/>
  <c r="BZ4" i="49"/>
  <c r="CV4" i="49" s="1"/>
  <c r="BY4" i="49"/>
  <c r="BX4" i="49"/>
  <c r="CT4" i="49" s="1"/>
  <c r="BW4" i="49"/>
  <c r="BV4" i="49"/>
  <c r="BV33" i="49" s="1"/>
  <c r="BT4" i="49"/>
  <c r="BS4" i="49"/>
  <c r="BR4" i="49"/>
  <c r="BQ4" i="49"/>
  <c r="BP4" i="49"/>
  <c r="BO4" i="49"/>
  <c r="BN4" i="49"/>
  <c r="BM4" i="49"/>
  <c r="BL4" i="49"/>
  <c r="BK4" i="49"/>
  <c r="BJ4" i="49"/>
  <c r="BC4" i="49"/>
  <c r="K131" i="49" s="1"/>
  <c r="AZ4" i="49"/>
  <c r="BA4" i="49" s="1"/>
  <c r="AY4" i="49"/>
  <c r="AX4" i="49"/>
  <c r="I131" i="49" s="1"/>
  <c r="AT4" i="49"/>
  <c r="AS4" i="49"/>
  <c r="AR4" i="49"/>
  <c r="AQ4" i="49"/>
  <c r="AP4" i="49"/>
  <c r="AO4" i="49"/>
  <c r="AN4" i="49"/>
  <c r="AM4" i="49"/>
  <c r="AL4" i="49"/>
  <c r="AK4" i="49"/>
  <c r="CP3" i="49"/>
  <c r="DA3" i="49" s="1"/>
  <c r="CO3" i="49"/>
  <c r="CN3" i="49"/>
  <c r="CM3" i="49"/>
  <c r="CL3" i="49"/>
  <c r="CW33" i="49" s="1"/>
  <c r="CW36" i="49" s="1"/>
  <c r="CK3" i="49"/>
  <c r="CJ3" i="49"/>
  <c r="CI3" i="49"/>
  <c r="CH3" i="49"/>
  <c r="CG3" i="49"/>
  <c r="CR33" i="49" s="1"/>
  <c r="CR36" i="49" s="1"/>
  <c r="CE3" i="49"/>
  <c r="CE31" i="49" s="1"/>
  <c r="CD3" i="49"/>
  <c r="CD31" i="49" s="1"/>
  <c r="CC3" i="49"/>
  <c r="CB3" i="49"/>
  <c r="CB32" i="49" s="1"/>
  <c r="CA3" i="49"/>
  <c r="CA32" i="49" s="1"/>
  <c r="BZ3" i="49"/>
  <c r="BY3" i="49"/>
  <c r="BX3" i="49"/>
  <c r="BW3" i="49"/>
  <c r="CS3" i="49" s="1"/>
  <c r="BV3" i="49"/>
  <c r="BT3" i="49"/>
  <c r="BS3" i="49"/>
  <c r="BS35" i="49" s="1"/>
  <c r="S114" i="49" s="1"/>
  <c r="BR3" i="49"/>
  <c r="BR35" i="49" s="1"/>
  <c r="S113" i="49" s="1"/>
  <c r="BQ3" i="49"/>
  <c r="BQ35" i="49" s="1"/>
  <c r="S112" i="49" s="1"/>
  <c r="BP3" i="49"/>
  <c r="BP33" i="49" s="1"/>
  <c r="BO3" i="49"/>
  <c r="BN3" i="49"/>
  <c r="BM3" i="49"/>
  <c r="BL3" i="49"/>
  <c r="BK3" i="49"/>
  <c r="BK33" i="49" s="1"/>
  <c r="BJ3" i="49"/>
  <c r="BJ31" i="49" s="1"/>
  <c r="BC3" i="49"/>
  <c r="AZ3" i="49"/>
  <c r="BA3" i="49" s="1"/>
  <c r="AY3" i="49"/>
  <c r="AX3" i="49"/>
  <c r="AT3" i="49"/>
  <c r="AS3" i="49"/>
  <c r="AR3" i="49"/>
  <c r="AQ3" i="49"/>
  <c r="AP3" i="49"/>
  <c r="AO3" i="49"/>
  <c r="AN3" i="49"/>
  <c r="AM3" i="49"/>
  <c r="AL3" i="49"/>
  <c r="AK3" i="49"/>
  <c r="H161" i="20"/>
  <c r="F93" i="20"/>
  <c r="G93" i="20"/>
  <c r="G94" i="20"/>
  <c r="F99" i="20"/>
  <c r="F95" i="20"/>
  <c r="G95" i="20"/>
  <c r="G96" i="20"/>
  <c r="F97" i="20"/>
  <c r="G97" i="20"/>
  <c r="G98" i="20"/>
  <c r="G99" i="20"/>
  <c r="G100" i="20"/>
  <c r="H93" i="20"/>
  <c r="I93" i="20"/>
  <c r="J93" i="20"/>
  <c r="K93" i="20"/>
  <c r="H94" i="20"/>
  <c r="I94" i="20"/>
  <c r="J94" i="20"/>
  <c r="K94" i="20"/>
  <c r="H95" i="20"/>
  <c r="I95" i="20"/>
  <c r="J95" i="20"/>
  <c r="K95" i="20"/>
  <c r="H96" i="20"/>
  <c r="I96" i="20"/>
  <c r="J96" i="20"/>
  <c r="K96" i="20"/>
  <c r="H97" i="20"/>
  <c r="I97" i="20"/>
  <c r="J97" i="20"/>
  <c r="K97" i="20"/>
  <c r="H98" i="20"/>
  <c r="I98" i="20"/>
  <c r="J98" i="20"/>
  <c r="K98" i="20"/>
  <c r="H99" i="20"/>
  <c r="I99" i="20"/>
  <c r="J99" i="20"/>
  <c r="K99" i="20"/>
  <c r="H100" i="20"/>
  <c r="I100" i="20"/>
  <c r="J100" i="20"/>
  <c r="K100" i="20"/>
  <c r="J35" i="53" l="1"/>
  <c r="J36" i="53"/>
  <c r="DA31" i="53"/>
  <c r="DA32" i="53"/>
  <c r="BA42" i="53"/>
  <c r="AZ42" i="53"/>
  <c r="AY42" i="53"/>
  <c r="AX42" i="53"/>
  <c r="BA45" i="53"/>
  <c r="H161" i="53" s="1"/>
  <c r="AY43" i="53"/>
  <c r="AX43" i="53"/>
  <c r="BA39" i="53"/>
  <c r="I161" i="53" s="1"/>
  <c r="CJ33" i="53" a="1"/>
  <c r="CJ33" i="53" s="1"/>
  <c r="K44" i="53" s="1"/>
  <c r="CE32" i="53"/>
  <c r="CI31" i="53"/>
  <c r="AY19" i="53"/>
  <c r="BT33" i="53"/>
  <c r="DA33" i="53"/>
  <c r="DA36" i="53" s="1"/>
  <c r="CC34" i="53"/>
  <c r="P113" i="53" s="1"/>
  <c r="BA6" i="53"/>
  <c r="AY12" i="53"/>
  <c r="BA26" i="53"/>
  <c r="BA43" i="53" s="1"/>
  <c r="BO31" i="53"/>
  <c r="CK31" i="53"/>
  <c r="BM32" i="53"/>
  <c r="CH32" i="53" a="1"/>
  <c r="CH32" i="53" s="1"/>
  <c r="C42" i="53" s="1"/>
  <c r="BV33" i="53"/>
  <c r="CL33" i="53" a="1"/>
  <c r="CL33" i="53" s="1"/>
  <c r="K46" i="53" s="1"/>
  <c r="H34" i="53"/>
  <c r="AH34" i="53"/>
  <c r="CD34" i="53"/>
  <c r="P114" i="53" s="1"/>
  <c r="BY35" i="53"/>
  <c r="R109" i="53" s="1"/>
  <c r="J94" i="53" s="1"/>
  <c r="BY37" i="53"/>
  <c r="V109" i="53" s="1"/>
  <c r="J98" i="53" s="1"/>
  <c r="H131" i="53"/>
  <c r="H136" i="53"/>
  <c r="H146" i="53"/>
  <c r="H151" i="53"/>
  <c r="H156" i="53"/>
  <c r="CH31" i="53"/>
  <c r="BM31" i="53"/>
  <c r="CZ27" i="53"/>
  <c r="BN31" i="53"/>
  <c r="CJ31" i="53"/>
  <c r="BX35" i="53"/>
  <c r="R108" i="53" s="1"/>
  <c r="I94" i="53" s="1"/>
  <c r="BX37" i="53"/>
  <c r="V108" i="53" s="1"/>
  <c r="I98" i="53" s="1"/>
  <c r="AY5" i="53"/>
  <c r="AX35" i="53" s="1"/>
  <c r="CS24" i="53"/>
  <c r="AY25" i="53"/>
  <c r="BA37" i="53" s="1"/>
  <c r="J65" i="53" s="1"/>
  <c r="BP31" i="53"/>
  <c r="CL31" i="53"/>
  <c r="BN32" i="53"/>
  <c r="BW33" i="53"/>
  <c r="I34" i="53"/>
  <c r="BJ34" i="53"/>
  <c r="Q105" i="53" s="1"/>
  <c r="F99" i="53" s="1"/>
  <c r="CE34" i="53"/>
  <c r="P115" i="53" s="1"/>
  <c r="BZ35" i="53"/>
  <c r="R110" i="53" s="1"/>
  <c r="K94" i="53" s="1"/>
  <c r="BZ37" i="53"/>
  <c r="V110" i="53" s="1"/>
  <c r="K98" i="53" s="1"/>
  <c r="I131" i="53"/>
  <c r="I136" i="53"/>
  <c r="I141" i="53"/>
  <c r="I151" i="53"/>
  <c r="I156" i="53"/>
  <c r="AE34" i="53"/>
  <c r="CZ33" i="53"/>
  <c r="CZ36" i="53" s="1"/>
  <c r="CT24" i="53"/>
  <c r="CW25" i="53"/>
  <c r="BQ31" i="53"/>
  <c r="CM31" i="53"/>
  <c r="CA35" i="53"/>
  <c r="R111" i="53" s="1"/>
  <c r="CR3" i="53"/>
  <c r="BA5" i="53"/>
  <c r="BA41" i="53" s="1"/>
  <c r="AY11" i="53"/>
  <c r="BA36" i="53" s="1"/>
  <c r="H65" i="53" s="1"/>
  <c r="BA25" i="53"/>
  <c r="BR31" i="53"/>
  <c r="CN31" i="53"/>
  <c r="BP32" i="53"/>
  <c r="BY33" i="53"/>
  <c r="K34" i="53"/>
  <c r="BL34" i="53"/>
  <c r="Q107" i="53" s="1"/>
  <c r="H99" i="53" s="1"/>
  <c r="AY35" i="53"/>
  <c r="CB35" i="53"/>
  <c r="R112" i="53" s="1"/>
  <c r="CK33" i="53" a="1"/>
  <c r="CK33" i="53" s="1"/>
  <c r="K45" i="53" s="1"/>
  <c r="CM33" i="53" a="1"/>
  <c r="CM33" i="53" s="1"/>
  <c r="K47" i="53" s="1"/>
  <c r="BK34" i="53"/>
  <c r="Q106" i="53" s="1"/>
  <c r="G99" i="53" s="1"/>
  <c r="CS3" i="53"/>
  <c r="BS31" i="53"/>
  <c r="CO31" i="53"/>
  <c r="BQ32" i="53"/>
  <c r="CJ32" i="53" a="1"/>
  <c r="CJ32" i="53" s="1"/>
  <c r="C44" i="53" s="1"/>
  <c r="BZ33" i="53"/>
  <c r="CN33" i="53" a="1"/>
  <c r="CN33" i="53" s="1"/>
  <c r="K48" i="53" s="1"/>
  <c r="L34" i="53"/>
  <c r="BM34" i="53"/>
  <c r="Q108" i="53" s="1"/>
  <c r="I99" i="53" s="1"/>
  <c r="AZ35" i="53"/>
  <c r="CC35" i="53"/>
  <c r="R113" i="53" s="1"/>
  <c r="H147" i="53"/>
  <c r="AY26" i="53"/>
  <c r="CT3" i="53"/>
  <c r="BT31" i="53"/>
  <c r="CP31" i="53"/>
  <c r="BR32" i="53"/>
  <c r="CA33" i="53"/>
  <c r="M34" i="53"/>
  <c r="BN34" i="53"/>
  <c r="Q109" i="53" s="1"/>
  <c r="J99" i="53" s="1"/>
  <c r="CD35" i="53"/>
  <c r="R114" i="53" s="1"/>
  <c r="I137" i="53"/>
  <c r="I142" i="53"/>
  <c r="I157" i="53"/>
  <c r="BA7" i="53"/>
  <c r="BA27" i="53"/>
  <c r="CA34" i="53"/>
  <c r="P111" i="53" s="1"/>
  <c r="CT4" i="53"/>
  <c r="CU3" i="53"/>
  <c r="CX4" i="53"/>
  <c r="DA5" i="53"/>
  <c r="CP34" i="53" s="1" a="1"/>
  <c r="CP34" i="53" s="1"/>
  <c r="G50" i="53" s="1"/>
  <c r="CR22" i="53"/>
  <c r="BV31" i="53"/>
  <c r="BS32" i="53"/>
  <c r="CK32" i="53" a="1"/>
  <c r="CK32" i="53" s="1"/>
  <c r="C45" i="53" s="1"/>
  <c r="CB33" i="53"/>
  <c r="CO33" i="53" a="1"/>
  <c r="CO33" i="53" s="1"/>
  <c r="K49" i="53" s="1"/>
  <c r="N34" i="53"/>
  <c r="BO34" i="53"/>
  <c r="Q110" i="53" s="1"/>
  <c r="K99" i="53" s="1"/>
  <c r="BJ35" i="53"/>
  <c r="S105" i="53" s="1"/>
  <c r="F93" i="53" s="1"/>
  <c r="CE35" i="53"/>
  <c r="R115" i="53" s="1"/>
  <c r="CW27" i="53"/>
  <c r="CV3" i="53"/>
  <c r="CY4" i="53"/>
  <c r="CT9" i="53"/>
  <c r="BW31" i="53"/>
  <c r="CC33" i="53"/>
  <c r="O34" i="53"/>
  <c r="BP34" i="53"/>
  <c r="Q111" i="53" s="1"/>
  <c r="BK35" i="53"/>
  <c r="S106" i="53" s="1"/>
  <c r="G93" i="53" s="1"/>
  <c r="CR8" i="53"/>
  <c r="BX31" i="53"/>
  <c r="CL32" i="53" a="1"/>
  <c r="CL32" i="53" s="1"/>
  <c r="C46" i="53" s="1"/>
  <c r="CD33" i="53"/>
  <c r="CP33" i="53" a="1"/>
  <c r="CP33" i="53" s="1"/>
  <c r="K50" i="53" s="1"/>
  <c r="P34" i="53"/>
  <c r="BQ34" i="53"/>
  <c r="Q112" i="53" s="1"/>
  <c r="BL35" i="53"/>
  <c r="S107" i="53" s="1"/>
  <c r="H93" i="53" s="1"/>
  <c r="H148" i="53"/>
  <c r="BZ34" i="53"/>
  <c r="P110" i="53" s="1"/>
  <c r="K100" i="53" s="1"/>
  <c r="CX27" i="53"/>
  <c r="CW3" i="53"/>
  <c r="CX3" i="53"/>
  <c r="BY31" i="53"/>
  <c r="BJ33" i="53"/>
  <c r="CE33" i="53"/>
  <c r="Q34" i="53"/>
  <c r="BR34" i="53"/>
  <c r="Q113" i="53" s="1"/>
  <c r="BM35" i="53"/>
  <c r="S108" i="53" s="1"/>
  <c r="I93" i="53" s="1"/>
  <c r="I133" i="53"/>
  <c r="CY3" i="53"/>
  <c r="BZ31" i="53"/>
  <c r="CG33" i="53" a="1"/>
  <c r="CG33" i="53" s="1"/>
  <c r="K41" i="53" s="1"/>
  <c r="R34" i="53"/>
  <c r="BS34" i="53"/>
  <c r="Q114" i="53" s="1"/>
  <c r="BN35" i="53"/>
  <c r="S109" i="53" s="1"/>
  <c r="J93" i="53" s="1"/>
  <c r="CD36" i="53"/>
  <c r="T114" i="53" s="1"/>
  <c r="CZ3" i="53"/>
  <c r="CA31" i="53"/>
  <c r="CS33" i="53"/>
  <c r="CS36" i="53" s="1"/>
  <c r="Y34" i="53"/>
  <c r="BO35" i="53"/>
  <c r="S110" i="53" s="1"/>
  <c r="K93" i="53" s="1"/>
  <c r="CE36" i="53"/>
  <c r="T115" i="53" s="1"/>
  <c r="CB31" i="53"/>
  <c r="CT33" i="53"/>
  <c r="CT36" i="53" s="1"/>
  <c r="Z34" i="53"/>
  <c r="BP35" i="53"/>
  <c r="S111" i="53" s="1"/>
  <c r="CC31" i="53"/>
  <c r="AA34" i="53"/>
  <c r="BL36" i="53"/>
  <c r="U107" i="53" s="1"/>
  <c r="H95" i="53" s="1"/>
  <c r="I134" i="53"/>
  <c r="I154" i="53"/>
  <c r="AY13" i="53"/>
  <c r="BO32" i="53"/>
  <c r="AB34" i="53"/>
  <c r="CY4" i="52"/>
  <c r="BY32" i="52"/>
  <c r="BZ32" i="52"/>
  <c r="AY6" i="52"/>
  <c r="CV10" i="52"/>
  <c r="BB12" i="52"/>
  <c r="J139" i="52" s="1"/>
  <c r="BQ37" i="52"/>
  <c r="W112" i="52" s="1"/>
  <c r="BQ34" i="52"/>
  <c r="Q112" i="52" s="1"/>
  <c r="O34" i="52"/>
  <c r="CX24" i="52"/>
  <c r="I153" i="52"/>
  <c r="AY26" i="52"/>
  <c r="CV30" i="52"/>
  <c r="BB4" i="52"/>
  <c r="J131" i="52" s="1"/>
  <c r="CG34" i="52" a="1"/>
  <c r="CG34" i="52" s="1"/>
  <c r="G41" i="52" s="1"/>
  <c r="BB9" i="52"/>
  <c r="J136" i="52" s="1"/>
  <c r="BB10" i="52"/>
  <c r="J137" i="52" s="1"/>
  <c r="CW10" i="52"/>
  <c r="BR37" i="52"/>
  <c r="W113" i="52" s="1"/>
  <c r="BR34" i="52"/>
  <c r="Q113" i="52" s="1"/>
  <c r="P34" i="52"/>
  <c r="CY24" i="52"/>
  <c r="BB29" i="52"/>
  <c r="J156" i="52" s="1"/>
  <c r="BB30" i="52"/>
  <c r="J157" i="52" s="1"/>
  <c r="CW30" i="52"/>
  <c r="I146" i="52"/>
  <c r="AY19" i="52"/>
  <c r="J34" i="52"/>
  <c r="CD31" i="52"/>
  <c r="BY36" i="52"/>
  <c r="T109" i="52" s="1"/>
  <c r="J96" i="52" s="1"/>
  <c r="BB18" i="52"/>
  <c r="J145" i="52" s="1"/>
  <c r="DA18" i="52"/>
  <c r="BB24" i="52"/>
  <c r="J151" i="52" s="1"/>
  <c r="BV34" i="52"/>
  <c r="P106" i="52" s="1"/>
  <c r="G100" i="52" s="1"/>
  <c r="H34" i="52"/>
  <c r="AH34" i="52"/>
  <c r="CY33" i="52"/>
  <c r="CY36" i="52" s="1"/>
  <c r="I140" i="52"/>
  <c r="CS15" i="52"/>
  <c r="BA41" i="52"/>
  <c r="AZ41" i="52"/>
  <c r="AY41" i="52"/>
  <c r="AX41" i="52"/>
  <c r="BX33" i="52"/>
  <c r="BX36" i="52"/>
  <c r="T108" i="52" s="1"/>
  <c r="I96" i="52" s="1"/>
  <c r="CR8" i="52"/>
  <c r="CR32" i="52" s="1"/>
  <c r="BK32" i="52"/>
  <c r="CG32" i="52" a="1"/>
  <c r="CG32" i="52" s="1"/>
  <c r="C41" i="52" s="1"/>
  <c r="BZ36" i="52"/>
  <c r="T110" i="52" s="1"/>
  <c r="K96" i="52" s="1"/>
  <c r="CT16" i="52"/>
  <c r="CS22" i="52"/>
  <c r="BW34" i="52"/>
  <c r="P107" i="52" s="1"/>
  <c r="H100" i="52" s="1"/>
  <c r="BK34" i="52"/>
  <c r="Q106" i="52" s="1"/>
  <c r="G99" i="52" s="1"/>
  <c r="CR28" i="52"/>
  <c r="CR31" i="52" s="1"/>
  <c r="CR34" i="52" s="1"/>
  <c r="CR35" i="52" s="1"/>
  <c r="AD34" i="52"/>
  <c r="BK33" i="52"/>
  <c r="CR33" i="52"/>
  <c r="CR36" i="52" s="1"/>
  <c r="DA5" i="52"/>
  <c r="DA32" i="52" s="1"/>
  <c r="CA36" i="52"/>
  <c r="T111" i="52" s="1"/>
  <c r="BV36" i="52"/>
  <c r="T106" i="52" s="1"/>
  <c r="G96" i="52" s="1"/>
  <c r="CU16" i="52"/>
  <c r="H147" i="52"/>
  <c r="BA20" i="52"/>
  <c r="BX34" i="52"/>
  <c r="P108" i="52" s="1"/>
  <c r="I100" i="52" s="1"/>
  <c r="AE34" i="52"/>
  <c r="BL33" i="52"/>
  <c r="BB5" i="52"/>
  <c r="J132" i="52" s="1"/>
  <c r="AY36" i="52"/>
  <c r="H63" i="52" s="1"/>
  <c r="AX36" i="52"/>
  <c r="H62" i="52" s="1"/>
  <c r="BB11" i="52"/>
  <c r="J138" i="52" s="1"/>
  <c r="CV16" i="52"/>
  <c r="BY34" i="52"/>
  <c r="P109" i="52" s="1"/>
  <c r="J100" i="52" s="1"/>
  <c r="BZ34" i="52"/>
  <c r="P110" i="52" s="1"/>
  <c r="K100" i="52" s="1"/>
  <c r="BB17" i="52"/>
  <c r="J144" i="52" s="1"/>
  <c r="CZ4" i="52"/>
  <c r="CZ33" i="52"/>
  <c r="CZ36" i="52" s="1"/>
  <c r="BM33" i="52"/>
  <c r="CI33" i="52" a="1"/>
  <c r="CI33" i="52" s="1"/>
  <c r="K43" i="52" s="1"/>
  <c r="CS5" i="52"/>
  <c r="BA42" i="52"/>
  <c r="CC36" i="52"/>
  <c r="T113" i="52" s="1"/>
  <c r="CY11" i="52"/>
  <c r="AC34" i="52"/>
  <c r="DA25" i="52"/>
  <c r="BK31" i="52"/>
  <c r="BN33" i="52"/>
  <c r="BN35" i="52"/>
  <c r="S109" i="52" s="1"/>
  <c r="J93" i="52" s="1"/>
  <c r="BN32" i="52"/>
  <c r="BN31" i="52"/>
  <c r="CU33" i="52"/>
  <c r="CU36" i="52" s="1"/>
  <c r="CU3" i="52"/>
  <c r="CJ32" i="52" a="1"/>
  <c r="CJ32" i="52" s="1"/>
  <c r="C44" i="52" s="1"/>
  <c r="CJ31" i="52"/>
  <c r="CD36" i="52"/>
  <c r="T114" i="52" s="1"/>
  <c r="CZ11" i="52"/>
  <c r="BB25" i="52"/>
  <c r="J152" i="52" s="1"/>
  <c r="CM33" i="52" a="1"/>
  <c r="CM33" i="52" s="1"/>
  <c r="K47" i="52" s="1"/>
  <c r="CM31" i="52"/>
  <c r="CX4" i="52"/>
  <c r="CH33" i="52" a="1"/>
  <c r="CH33" i="52" s="1"/>
  <c r="K42" i="52" s="1"/>
  <c r="BO33" i="52"/>
  <c r="BO35" i="52"/>
  <c r="S110" i="52" s="1"/>
  <c r="K93" i="52" s="1"/>
  <c r="BO32" i="52"/>
  <c r="BO31" i="52"/>
  <c r="CV33" i="52"/>
  <c r="CV36" i="52" s="1"/>
  <c r="CV3" i="52"/>
  <c r="CK32" i="52" a="1"/>
  <c r="CK32" i="52" s="1"/>
  <c r="C45" i="52" s="1"/>
  <c r="CK31" i="52"/>
  <c r="CK33" i="52" a="1"/>
  <c r="CK33" i="52" s="1"/>
  <c r="K45" i="52" s="1"/>
  <c r="BY33" i="52"/>
  <c r="DA11" i="52"/>
  <c r="BA39" i="52"/>
  <c r="I161" i="52" s="1"/>
  <c r="CG31" i="52"/>
  <c r="BX32" i="52"/>
  <c r="BP33" i="52"/>
  <c r="BP35" i="52"/>
  <c r="S111" i="52" s="1"/>
  <c r="BP32" i="52"/>
  <c r="BP31" i="52"/>
  <c r="CW33" i="52"/>
  <c r="CW36" i="52" s="1"/>
  <c r="CW3" i="52"/>
  <c r="CL32" i="52" a="1"/>
  <c r="CL32" i="52" s="1"/>
  <c r="C46" i="52" s="1"/>
  <c r="CL31" i="52"/>
  <c r="CL33" i="52" a="1"/>
  <c r="CL33" i="52" s="1"/>
  <c r="K46" i="52" s="1"/>
  <c r="BK36" i="52"/>
  <c r="U106" i="52" s="1"/>
  <c r="G95" i="52" s="1"/>
  <c r="BA45" i="52"/>
  <c r="H161" i="52" s="1"/>
  <c r="BA43" i="52"/>
  <c r="AZ43" i="52"/>
  <c r="AY43" i="52"/>
  <c r="AX43" i="52"/>
  <c r="CH31" i="52"/>
  <c r="CM32" i="52" a="1"/>
  <c r="CM32" i="52" s="1"/>
  <c r="C47" i="52" s="1"/>
  <c r="CN32" i="52" a="1"/>
  <c r="CN32" i="52" s="1"/>
  <c r="C48" i="52" s="1"/>
  <c r="CT9" i="52"/>
  <c r="CI31" i="52"/>
  <c r="CW17" i="52"/>
  <c r="CV23" i="52"/>
  <c r="AF34" i="52"/>
  <c r="CT29" i="52"/>
  <c r="BQ35" i="52"/>
  <c r="S112" i="52" s="1"/>
  <c r="BL36" i="52"/>
  <c r="U107" i="52" s="1"/>
  <c r="H95" i="52" s="1"/>
  <c r="BR35" i="52"/>
  <c r="S113" i="52" s="1"/>
  <c r="BS35" i="52"/>
  <c r="S114" i="52" s="1"/>
  <c r="CO32" i="52" a="1"/>
  <c r="CO32" i="52" s="1"/>
  <c r="C49" i="52" s="1"/>
  <c r="BB6" i="52"/>
  <c r="J133" i="52" s="1"/>
  <c r="BN36" i="52"/>
  <c r="U109" i="52" s="1"/>
  <c r="J95" i="52" s="1"/>
  <c r="CU9" i="52"/>
  <c r="CX17" i="52"/>
  <c r="BB19" i="52"/>
  <c r="J146" i="52" s="1"/>
  <c r="BK37" i="52"/>
  <c r="W106" i="52" s="1"/>
  <c r="G97" i="52" s="1"/>
  <c r="CA37" i="52"/>
  <c r="V111" i="52" s="1"/>
  <c r="CD32" i="52"/>
  <c r="K35" i="52"/>
  <c r="K36" i="52"/>
  <c r="BQ33" i="52"/>
  <c r="CU23" i="52"/>
  <c r="BM36" i="52"/>
  <c r="U108" i="52" s="1"/>
  <c r="I95" i="52" s="1"/>
  <c r="BM31" i="52"/>
  <c r="BB3" i="52"/>
  <c r="J130" i="52" s="1"/>
  <c r="BT32" i="52"/>
  <c r="CY17" i="52"/>
  <c r="BL37" i="52"/>
  <c r="W107" i="52" s="1"/>
  <c r="H97" i="52" s="1"/>
  <c r="BB26" i="52"/>
  <c r="J153" i="52" s="1"/>
  <c r="CS25" i="52"/>
  <c r="CB34" i="52"/>
  <c r="P112" i="52" s="1"/>
  <c r="BL32" i="52"/>
  <c r="BT33" i="52"/>
  <c r="DA33" i="52"/>
  <c r="DA36" i="52" s="1"/>
  <c r="AG34" i="52"/>
  <c r="CC34" i="52"/>
  <c r="P113" i="52" s="1"/>
  <c r="BX35" i="52"/>
  <c r="R108" i="52" s="1"/>
  <c r="I94" i="52" s="1"/>
  <c r="BX37" i="52"/>
  <c r="V108" i="52" s="1"/>
  <c r="I98" i="52" s="1"/>
  <c r="CH32" i="52" a="1"/>
  <c r="CH32" i="52" s="1"/>
  <c r="C42" i="52" s="1"/>
  <c r="BV33" i="52"/>
  <c r="CD34" i="52"/>
  <c r="P114" i="52" s="1"/>
  <c r="BY35" i="52"/>
  <c r="R109" i="52" s="1"/>
  <c r="J94" i="52" s="1"/>
  <c r="BY37" i="52"/>
  <c r="V109" i="52" s="1"/>
  <c r="J98" i="52" s="1"/>
  <c r="H146" i="52"/>
  <c r="AY5" i="52"/>
  <c r="BA35" i="52" s="1"/>
  <c r="F65" i="52" s="1"/>
  <c r="CS24" i="52"/>
  <c r="AY25" i="52"/>
  <c r="AX37" i="52" s="1"/>
  <c r="J62" i="52" s="1"/>
  <c r="BW33" i="52"/>
  <c r="I34" i="52"/>
  <c r="BJ34" i="52"/>
  <c r="Q105" i="52" s="1"/>
  <c r="F99" i="52" s="1"/>
  <c r="CE34" i="52"/>
  <c r="P115" i="52" s="1"/>
  <c r="BZ35" i="52"/>
  <c r="R110" i="52" s="1"/>
  <c r="K94" i="52" s="1"/>
  <c r="BZ37" i="52"/>
  <c r="V110" i="52" s="1"/>
  <c r="K98" i="52" s="1"/>
  <c r="I131" i="52"/>
  <c r="I136" i="52"/>
  <c r="I151" i="52"/>
  <c r="I156" i="52"/>
  <c r="CB37" i="52"/>
  <c r="V112" i="52" s="1"/>
  <c r="BS31" i="52"/>
  <c r="CO31" i="52"/>
  <c r="BQ32" i="52"/>
  <c r="BZ33" i="52"/>
  <c r="CN33" i="52" a="1"/>
  <c r="CN33" i="52" s="1"/>
  <c r="K48" i="52" s="1"/>
  <c r="L34" i="52"/>
  <c r="BM34" i="52"/>
  <c r="Q108" i="52" s="1"/>
  <c r="I99" i="52" s="1"/>
  <c r="AZ35" i="52"/>
  <c r="CC35" i="52"/>
  <c r="R113" i="52" s="1"/>
  <c r="H132" i="52"/>
  <c r="H142" i="52"/>
  <c r="H152" i="52"/>
  <c r="CW5" i="52"/>
  <c r="CW25" i="52"/>
  <c r="BL34" i="52"/>
  <c r="Q107" i="52" s="1"/>
  <c r="H99" i="52" s="1"/>
  <c r="CB35" i="52"/>
  <c r="R112" i="52" s="1"/>
  <c r="BW36" i="52"/>
  <c r="T107" i="52" s="1"/>
  <c r="H96" i="52" s="1"/>
  <c r="CS3" i="52"/>
  <c r="CT3" i="52"/>
  <c r="CR9" i="52"/>
  <c r="BA11" i="52"/>
  <c r="AZ42" i="52" s="1"/>
  <c r="AY17" i="52"/>
  <c r="BT31" i="52"/>
  <c r="CP31" i="52"/>
  <c r="BR32" i="52"/>
  <c r="CA33" i="52"/>
  <c r="M34" i="52"/>
  <c r="BN34" i="52"/>
  <c r="Q109" i="52" s="1"/>
  <c r="J99" i="52" s="1"/>
  <c r="CD35" i="52"/>
  <c r="R114" i="52" s="1"/>
  <c r="I137" i="52"/>
  <c r="I142" i="52"/>
  <c r="I157" i="52"/>
  <c r="CU24" i="52"/>
  <c r="CN31" i="52"/>
  <c r="BV31" i="52"/>
  <c r="BS32" i="52"/>
  <c r="CB33" i="52"/>
  <c r="CO33" i="52" a="1"/>
  <c r="CO33" i="52" s="1"/>
  <c r="K49" i="52" s="1"/>
  <c r="N34" i="52"/>
  <c r="BO34" i="52"/>
  <c r="Q110" i="52" s="1"/>
  <c r="K99" i="52" s="1"/>
  <c r="BJ35" i="52"/>
  <c r="S105" i="52" s="1"/>
  <c r="F93" i="52" s="1"/>
  <c r="CE35" i="52"/>
  <c r="R115" i="52" s="1"/>
  <c r="BR31" i="52"/>
  <c r="BW31" i="52"/>
  <c r="CC33" i="52"/>
  <c r="BP34" i="52"/>
  <c r="Q111" i="52" s="1"/>
  <c r="BK35" i="52"/>
  <c r="S106" i="52" s="1"/>
  <c r="G93" i="52" s="1"/>
  <c r="BX31" i="52"/>
  <c r="CD33" i="52"/>
  <c r="CP33" i="52" a="1"/>
  <c r="CP33" i="52" s="1"/>
  <c r="K50" i="52" s="1"/>
  <c r="BL35" i="52"/>
  <c r="S107" i="52" s="1"/>
  <c r="H93" i="52" s="1"/>
  <c r="H148" i="52"/>
  <c r="CI32" i="52" a="1"/>
  <c r="CI32" i="52" s="1"/>
  <c r="C43" i="52" s="1"/>
  <c r="AY11" i="52"/>
  <c r="BA36" i="52" s="1"/>
  <c r="H65" i="52" s="1"/>
  <c r="CX3" i="52"/>
  <c r="BY31" i="52"/>
  <c r="BJ33" i="52"/>
  <c r="CE33" i="52"/>
  <c r="Q34" i="52"/>
  <c r="BM35" i="52"/>
  <c r="S108" i="52" s="1"/>
  <c r="I93" i="52" s="1"/>
  <c r="I148" i="52"/>
  <c r="CU5" i="52"/>
  <c r="CY3" i="52"/>
  <c r="BZ31" i="52"/>
  <c r="CG33" i="52" a="1"/>
  <c r="CG33" i="52" s="1"/>
  <c r="K41" i="52" s="1"/>
  <c r="R34" i="52"/>
  <c r="BS34" i="52"/>
  <c r="Q114" i="52" s="1"/>
  <c r="CZ3" i="52"/>
  <c r="CA31" i="52"/>
  <c r="CS33" i="52"/>
  <c r="CS36" i="52" s="1"/>
  <c r="Y34" i="52"/>
  <c r="CE36" i="52"/>
  <c r="T115" i="52" s="1"/>
  <c r="CB31" i="52"/>
  <c r="CT33" i="52"/>
  <c r="CT36" i="52" s="1"/>
  <c r="Z34" i="52"/>
  <c r="CC31" i="52"/>
  <c r="AA34" i="52"/>
  <c r="I134" i="52"/>
  <c r="I154" i="52"/>
  <c r="CT24" i="52"/>
  <c r="AB34" i="52"/>
  <c r="CH31" i="51"/>
  <c r="BK36" i="51"/>
  <c r="U106" i="51" s="1"/>
  <c r="G95" i="51" s="1"/>
  <c r="DA25" i="51"/>
  <c r="CS9" i="51"/>
  <c r="BM36" i="51"/>
  <c r="U108" i="51" s="1"/>
  <c r="I95" i="51" s="1"/>
  <c r="BM31" i="51"/>
  <c r="CB37" i="51"/>
  <c r="V112" i="51" s="1"/>
  <c r="BK33" i="51"/>
  <c r="CU23" i="51"/>
  <c r="AG34" i="51"/>
  <c r="BA20" i="51"/>
  <c r="AX42" i="51" s="1"/>
  <c r="H147" i="51"/>
  <c r="CR33" i="51"/>
  <c r="CR36" i="51" s="1"/>
  <c r="BL33" i="51"/>
  <c r="CH33" i="51" a="1"/>
  <c r="CH33" i="51" s="1"/>
  <c r="K42" i="51" s="1"/>
  <c r="CV23" i="51"/>
  <c r="BY37" i="51"/>
  <c r="V109" i="51" s="1"/>
  <c r="J98" i="51" s="1"/>
  <c r="H34" i="51"/>
  <c r="AH34" i="51"/>
  <c r="CT9" i="51"/>
  <c r="CI31" i="51"/>
  <c r="AY13" i="51"/>
  <c r="DA5" i="51"/>
  <c r="BA7" i="51"/>
  <c r="BM33" i="51"/>
  <c r="CI33" i="51" a="1"/>
  <c r="CI33" i="51" s="1"/>
  <c r="K43" i="51" s="1"/>
  <c r="CZ11" i="51"/>
  <c r="BA27" i="51"/>
  <c r="CX17" i="51"/>
  <c r="BL37" i="51"/>
  <c r="W107" i="51" s="1"/>
  <c r="H97" i="51" s="1"/>
  <c r="BP33" i="51"/>
  <c r="CW33" i="51"/>
  <c r="CW36" i="51" s="1"/>
  <c r="BM37" i="51"/>
  <c r="W108" i="51" s="1"/>
  <c r="I97" i="51" s="1"/>
  <c r="CU33" i="51"/>
  <c r="CU36" i="51" s="1"/>
  <c r="CJ31" i="51"/>
  <c r="CU3" i="51"/>
  <c r="CJ32" i="51" a="1"/>
  <c r="CJ32" i="51" s="1"/>
  <c r="C44" i="51" s="1"/>
  <c r="BO33" i="51"/>
  <c r="BO35" i="51"/>
  <c r="S110" i="51" s="1"/>
  <c r="K93" i="51" s="1"/>
  <c r="BO32" i="51"/>
  <c r="BO31" i="51"/>
  <c r="CM31" i="51"/>
  <c r="CY11" i="51"/>
  <c r="CP32" i="51" a="1"/>
  <c r="CP32" i="51" s="1"/>
  <c r="C50" i="51" s="1"/>
  <c r="CN32" i="51" a="1"/>
  <c r="CN32" i="51" s="1"/>
  <c r="C48" i="51" s="1"/>
  <c r="CV10" i="51"/>
  <c r="BB23" i="51"/>
  <c r="J150" i="51" s="1"/>
  <c r="CV30" i="51"/>
  <c r="BR35" i="51"/>
  <c r="S113" i="51" s="1"/>
  <c r="CO32" i="51" a="1"/>
  <c r="CO32" i="51" s="1"/>
  <c r="C49" i="51" s="1"/>
  <c r="BW36" i="51"/>
  <c r="T107" i="51" s="1"/>
  <c r="H96" i="51" s="1"/>
  <c r="BP36" i="51"/>
  <c r="U111" i="51" s="1"/>
  <c r="CW10" i="51"/>
  <c r="CZ18" i="51"/>
  <c r="CW30" i="51"/>
  <c r="CJ33" i="51" a="1"/>
  <c r="CJ33" i="51" s="1"/>
  <c r="K44" i="51" s="1"/>
  <c r="BL36" i="51"/>
  <c r="U107" i="51" s="1"/>
  <c r="H95" i="51" s="1"/>
  <c r="BT32" i="51"/>
  <c r="DA31" i="51"/>
  <c r="DA32" i="51"/>
  <c r="CP34" i="51" a="1"/>
  <c r="CP34" i="51" s="1"/>
  <c r="G50" i="51" s="1"/>
  <c r="BX36" i="51"/>
  <c r="T108" i="51" s="1"/>
  <c r="I96" i="51" s="1"/>
  <c r="BQ36" i="51"/>
  <c r="U112" i="51" s="1"/>
  <c r="DA18" i="51"/>
  <c r="BQ37" i="51"/>
  <c r="W112" i="51" s="1"/>
  <c r="BQ34" i="51"/>
  <c r="Q112" i="51" s="1"/>
  <c r="O34" i="51"/>
  <c r="CX24" i="51"/>
  <c r="AY26" i="51"/>
  <c r="I153" i="51"/>
  <c r="BK31" i="51"/>
  <c r="CV33" i="51"/>
  <c r="CV36" i="51" s="1"/>
  <c r="CK31" i="51"/>
  <c r="CV3" i="51"/>
  <c r="CK32" i="51" a="1"/>
  <c r="CK32" i="51" s="1"/>
  <c r="C45" i="51" s="1"/>
  <c r="CK33" i="51" a="1"/>
  <c r="CK33" i="51" s="1"/>
  <c r="K45" i="51" s="1"/>
  <c r="BB3" i="51"/>
  <c r="J130" i="51" s="1"/>
  <c r="BV32" i="51"/>
  <c r="BB4" i="51"/>
  <c r="J131" i="51" s="1"/>
  <c r="BY36" i="51"/>
  <c r="T109" i="51" s="1"/>
  <c r="J96" i="51" s="1"/>
  <c r="BR36" i="51"/>
  <c r="U113" i="51" s="1"/>
  <c r="CT16" i="51"/>
  <c r="BR37" i="51"/>
  <c r="W113" i="51" s="1"/>
  <c r="BR34" i="51"/>
  <c r="Q113" i="51" s="1"/>
  <c r="P34" i="51"/>
  <c r="CY24" i="51"/>
  <c r="BN33" i="51"/>
  <c r="BN35" i="51"/>
  <c r="S109" i="51" s="1"/>
  <c r="J93" i="51" s="1"/>
  <c r="BN31" i="51"/>
  <c r="BN32" i="51"/>
  <c r="J34" i="51"/>
  <c r="BW32" i="51"/>
  <c r="BK32" i="51"/>
  <c r="CG32" i="51" a="1"/>
  <c r="CG32" i="51" s="1"/>
  <c r="C41" i="51" s="1"/>
  <c r="BZ36" i="51"/>
  <c r="T110" i="51" s="1"/>
  <c r="K96" i="51" s="1"/>
  <c r="BB10" i="51"/>
  <c r="J137" i="51" s="1"/>
  <c r="BS36" i="51"/>
  <c r="U114" i="51" s="1"/>
  <c r="CU16" i="51"/>
  <c r="BB30" i="51"/>
  <c r="J157" i="51" s="1"/>
  <c r="CY33" i="51"/>
  <c r="CY36" i="51" s="1"/>
  <c r="BX32" i="51"/>
  <c r="CX4" i="51"/>
  <c r="AY6" i="51"/>
  <c r="I133" i="51"/>
  <c r="BL32" i="51"/>
  <c r="CH32" i="51" a="1"/>
  <c r="CH32" i="51" s="1"/>
  <c r="C42" i="51" s="1"/>
  <c r="BT34" i="51"/>
  <c r="Q115" i="51" s="1"/>
  <c r="CS25" i="51"/>
  <c r="BX35" i="51"/>
  <c r="R108" i="51" s="1"/>
  <c r="I94" i="51" s="1"/>
  <c r="CU5" i="51"/>
  <c r="CU25" i="51"/>
  <c r="BA26" i="51"/>
  <c r="AZ43" i="51" s="1"/>
  <c r="DA27" i="51"/>
  <c r="CL33" i="51" a="1"/>
  <c r="CL33" i="51" s="1"/>
  <c r="K46" i="51" s="1"/>
  <c r="CD34" i="51"/>
  <c r="P114" i="51" s="1"/>
  <c r="H136" i="51"/>
  <c r="H146" i="51"/>
  <c r="AY5" i="51"/>
  <c r="BA35" i="51" s="1"/>
  <c r="F65" i="51" s="1"/>
  <c r="CS24" i="51"/>
  <c r="AY25" i="51"/>
  <c r="AX37" i="51" s="1"/>
  <c r="J62" i="51" s="1"/>
  <c r="BP31" i="51"/>
  <c r="CL31" i="51"/>
  <c r="BW33" i="51"/>
  <c r="I34" i="51"/>
  <c r="BJ34" i="51"/>
  <c r="Q105" i="51" s="1"/>
  <c r="F99" i="51" s="1"/>
  <c r="CE34" i="51"/>
  <c r="P115" i="51" s="1"/>
  <c r="BZ35" i="51"/>
  <c r="R110" i="51" s="1"/>
  <c r="K94" i="51" s="1"/>
  <c r="BZ37" i="51"/>
  <c r="V110" i="51" s="1"/>
  <c r="K98" i="51" s="1"/>
  <c r="BA39" i="51"/>
  <c r="I161" i="51" s="1"/>
  <c r="I136" i="51"/>
  <c r="I141" i="51"/>
  <c r="I146" i="51"/>
  <c r="I156" i="51"/>
  <c r="AY12" i="51"/>
  <c r="BQ31" i="51"/>
  <c r="CM33" i="51" a="1"/>
  <c r="CM33" i="51" s="1"/>
  <c r="K47" i="51" s="1"/>
  <c r="BK34" i="51"/>
  <c r="Q106" i="51" s="1"/>
  <c r="G99" i="51" s="1"/>
  <c r="CA35" i="51"/>
  <c r="R111" i="51" s="1"/>
  <c r="CA37" i="51"/>
  <c r="V111" i="51" s="1"/>
  <c r="CR3" i="51"/>
  <c r="BA5" i="51"/>
  <c r="BA41" i="51" s="1"/>
  <c r="AY11" i="51"/>
  <c r="BA36" i="51" s="1"/>
  <c r="H65" i="51" s="1"/>
  <c r="BA25" i="51"/>
  <c r="BR31" i="51"/>
  <c r="CN31" i="51"/>
  <c r="BP32" i="51"/>
  <c r="BY33" i="51"/>
  <c r="K34" i="51"/>
  <c r="BL34" i="51"/>
  <c r="Q107" i="51" s="1"/>
  <c r="H99" i="51" s="1"/>
  <c r="CB35" i="51"/>
  <c r="R112" i="51" s="1"/>
  <c r="DA33" i="51"/>
  <c r="DA36" i="51" s="1"/>
  <c r="CT24" i="51"/>
  <c r="BX33" i="51"/>
  <c r="CS3" i="51"/>
  <c r="CV24" i="51"/>
  <c r="BS31" i="51"/>
  <c r="CO31" i="51"/>
  <c r="BQ32" i="51"/>
  <c r="BZ33" i="51"/>
  <c r="CN33" i="51" a="1"/>
  <c r="CN33" i="51" s="1"/>
  <c r="K48" i="51" s="1"/>
  <c r="L34" i="51"/>
  <c r="BM34" i="51"/>
  <c r="Q108" i="51" s="1"/>
  <c r="I99" i="51" s="1"/>
  <c r="CC35" i="51"/>
  <c r="R113" i="51" s="1"/>
  <c r="CS5" i="51"/>
  <c r="CC34" i="51"/>
  <c r="P113" i="51" s="1"/>
  <c r="CT3" i="51"/>
  <c r="CR9" i="51"/>
  <c r="BA11" i="51"/>
  <c r="BA42" i="51" s="1"/>
  <c r="AY17" i="51"/>
  <c r="BT31" i="51"/>
  <c r="CP31" i="51"/>
  <c r="BR32" i="51"/>
  <c r="CA33" i="51"/>
  <c r="M34" i="51"/>
  <c r="BN34" i="51"/>
  <c r="Q109" i="51" s="1"/>
  <c r="J99" i="51" s="1"/>
  <c r="CD35" i="51"/>
  <c r="R114" i="51" s="1"/>
  <c r="I142" i="51"/>
  <c r="CI32" i="51" a="1"/>
  <c r="CI32" i="51" s="1"/>
  <c r="C43" i="51" s="1"/>
  <c r="BV31" i="51"/>
  <c r="BS32" i="51"/>
  <c r="CB33" i="51"/>
  <c r="CO33" i="51" a="1"/>
  <c r="CO33" i="51" s="1"/>
  <c r="K49" i="51" s="1"/>
  <c r="N34" i="51"/>
  <c r="BO34" i="51"/>
  <c r="Q110" i="51" s="1"/>
  <c r="K99" i="51" s="1"/>
  <c r="BJ35" i="51"/>
  <c r="S105" i="51" s="1"/>
  <c r="F93" i="51" s="1"/>
  <c r="CE35" i="51"/>
  <c r="R115" i="51" s="1"/>
  <c r="BA6" i="51"/>
  <c r="BA17" i="51"/>
  <c r="BW31" i="51"/>
  <c r="CC33" i="51"/>
  <c r="BP34" i="51"/>
  <c r="Q111" i="51" s="1"/>
  <c r="BK35" i="51"/>
  <c r="S106" i="51" s="1"/>
  <c r="G93" i="51" s="1"/>
  <c r="CW3" i="51"/>
  <c r="BX31" i="51"/>
  <c r="CL32" i="51" a="1"/>
  <c r="CL32" i="51" s="1"/>
  <c r="C46" i="51" s="1"/>
  <c r="CD33" i="51"/>
  <c r="CP33" i="51" a="1"/>
  <c r="CP33" i="51" s="1"/>
  <c r="K50" i="51" s="1"/>
  <c r="BL35" i="51"/>
  <c r="S107" i="51" s="1"/>
  <c r="H93" i="51" s="1"/>
  <c r="H148" i="51"/>
  <c r="CZ4" i="51"/>
  <c r="CR8" i="51"/>
  <c r="CX3" i="51"/>
  <c r="CS8" i="51"/>
  <c r="BY31" i="51"/>
  <c r="BJ33" i="51"/>
  <c r="CE33" i="51"/>
  <c r="Q34" i="51"/>
  <c r="BM35" i="51"/>
  <c r="S108" i="51" s="1"/>
  <c r="I93" i="51" s="1"/>
  <c r="AF34" i="51"/>
  <c r="CY3" i="51"/>
  <c r="BZ31" i="51"/>
  <c r="CM32" i="51" a="1"/>
  <c r="CM32" i="51" s="1"/>
  <c r="C47" i="51" s="1"/>
  <c r="CG33" i="51" a="1"/>
  <c r="CG33" i="51" s="1"/>
  <c r="K41" i="51" s="1"/>
  <c r="R34" i="51"/>
  <c r="BS34" i="51"/>
  <c r="Q114" i="51" s="1"/>
  <c r="CD36" i="51"/>
  <c r="T114" i="51" s="1"/>
  <c r="CZ3" i="51"/>
  <c r="CA31" i="51"/>
  <c r="CS33" i="51"/>
  <c r="CS36" i="51" s="1"/>
  <c r="Y34" i="51"/>
  <c r="CB31" i="51"/>
  <c r="CT33" i="51"/>
  <c r="CT36" i="51" s="1"/>
  <c r="Z34" i="51"/>
  <c r="BP35" i="51"/>
  <c r="S111" i="51" s="1"/>
  <c r="CC31" i="51"/>
  <c r="AA34" i="51"/>
  <c r="I134" i="51"/>
  <c r="I154" i="51"/>
  <c r="AB34" i="51"/>
  <c r="CW30" i="50"/>
  <c r="M35" i="50"/>
  <c r="BS33" i="50"/>
  <c r="BA20" i="50"/>
  <c r="H147" i="50"/>
  <c r="BV34" i="50"/>
  <c r="P106" i="50" s="1"/>
  <c r="G100" i="50" s="1"/>
  <c r="BM34" i="50"/>
  <c r="Q108" i="50" s="1"/>
  <c r="I99" i="50" s="1"/>
  <c r="CY24" i="50"/>
  <c r="CW10" i="50"/>
  <c r="I133" i="50"/>
  <c r="AY6" i="50"/>
  <c r="CG32" i="50" a="1"/>
  <c r="CG32" i="50" s="1"/>
  <c r="C41" i="50" s="1"/>
  <c r="BS36" i="50"/>
  <c r="U114" i="50" s="1"/>
  <c r="CS22" i="50"/>
  <c r="BW34" i="50"/>
  <c r="P107" i="50" s="1"/>
  <c r="H100" i="50" s="1"/>
  <c r="BB30" i="50"/>
  <c r="J157" i="50" s="1"/>
  <c r="BB4" i="50"/>
  <c r="J131" i="50" s="1"/>
  <c r="CA32" i="50"/>
  <c r="BL32" i="50"/>
  <c r="CA36" i="50"/>
  <c r="T111" i="50" s="1"/>
  <c r="BX34" i="50"/>
  <c r="P108" i="50" s="1"/>
  <c r="I100" i="50" s="1"/>
  <c r="BK31" i="50"/>
  <c r="BV32" i="50"/>
  <c r="BQ37" i="50"/>
  <c r="W112" i="50" s="1"/>
  <c r="BQ34" i="50"/>
  <c r="Q112" i="50" s="1"/>
  <c r="O34" i="50"/>
  <c r="BX32" i="50"/>
  <c r="CO31" i="50"/>
  <c r="BB24" i="50"/>
  <c r="J151" i="50" s="1"/>
  <c r="BT33" i="50"/>
  <c r="CB32" i="50"/>
  <c r="CC32" i="50"/>
  <c r="BM32" i="50"/>
  <c r="BY34" i="50"/>
  <c r="P109" i="50" s="1"/>
  <c r="J100" i="50" s="1"/>
  <c r="BL31" i="50"/>
  <c r="BY32" i="50"/>
  <c r="BT34" i="50"/>
  <c r="Q115" i="50" s="1"/>
  <c r="CE32" i="50"/>
  <c r="BV33" i="50"/>
  <c r="BZ36" i="50"/>
  <c r="T110" i="50" s="1"/>
  <c r="K96" i="50" s="1"/>
  <c r="BB10" i="50"/>
  <c r="J137" i="50" s="1"/>
  <c r="CD31" i="50"/>
  <c r="BA42" i="50"/>
  <c r="AZ42" i="50"/>
  <c r="AY42" i="50"/>
  <c r="AX42" i="50"/>
  <c r="CY11" i="50"/>
  <c r="AC34" i="50"/>
  <c r="DA25" i="50"/>
  <c r="BW32" i="50"/>
  <c r="AY26" i="50"/>
  <c r="AX37" i="50" s="1"/>
  <c r="J62" i="50" s="1"/>
  <c r="I153" i="50"/>
  <c r="CY4" i="50"/>
  <c r="CY33" i="50"/>
  <c r="CY36" i="50" s="1"/>
  <c r="CU16" i="50"/>
  <c r="BZ32" i="50"/>
  <c r="BJ31" i="50"/>
  <c r="CE31" i="50"/>
  <c r="DA5" i="50"/>
  <c r="CZ11" i="50"/>
  <c r="BB16" i="50"/>
  <c r="J143" i="50" s="1"/>
  <c r="CA34" i="50"/>
  <c r="P111" i="50" s="1"/>
  <c r="CS29" i="50"/>
  <c r="BV36" i="50"/>
  <c r="T106" i="50" s="1"/>
  <c r="G96" i="50" s="1"/>
  <c r="CW17" i="50"/>
  <c r="BA45" i="50"/>
  <c r="H161" i="50" s="1"/>
  <c r="AX43" i="50"/>
  <c r="BA43" i="50"/>
  <c r="AZ43" i="50"/>
  <c r="AY43" i="50"/>
  <c r="BB25" i="50"/>
  <c r="J152" i="50" s="1"/>
  <c r="BX37" i="50"/>
  <c r="V108" i="50" s="1"/>
  <c r="I98" i="50" s="1"/>
  <c r="BB26" i="50"/>
  <c r="J153" i="50" s="1"/>
  <c r="AF34" i="50"/>
  <c r="AG34" i="50"/>
  <c r="CD32" i="50"/>
  <c r="CX4" i="50"/>
  <c r="BM33" i="50"/>
  <c r="BX35" i="50"/>
  <c r="R108" i="50" s="1"/>
  <c r="I94" i="50" s="1"/>
  <c r="BN33" i="50"/>
  <c r="BN35" i="50"/>
  <c r="S109" i="50" s="1"/>
  <c r="J93" i="50" s="1"/>
  <c r="BN31" i="50"/>
  <c r="BN32" i="50"/>
  <c r="CU33" i="50"/>
  <c r="CU36" i="50" s="1"/>
  <c r="CJ32" i="50" a="1"/>
  <c r="CJ32" i="50" s="1"/>
  <c r="C44" i="50" s="1"/>
  <c r="CU3" i="50"/>
  <c r="CJ31" i="50"/>
  <c r="BY35" i="50"/>
  <c r="R109" i="50" s="1"/>
  <c r="J94" i="50" s="1"/>
  <c r="BM36" i="50"/>
  <c r="U108" i="50" s="1"/>
  <c r="I95" i="50" s="1"/>
  <c r="BM31" i="50"/>
  <c r="CT9" i="50"/>
  <c r="CI31" i="50"/>
  <c r="CV23" i="50"/>
  <c r="BJ37" i="50"/>
  <c r="W105" i="50" s="1"/>
  <c r="F97" i="50" s="1"/>
  <c r="CE37" i="50"/>
  <c r="V115" i="50" s="1"/>
  <c r="H34" i="50"/>
  <c r="CP32" i="50" a="1"/>
  <c r="CP32" i="50" s="1"/>
  <c r="C50" i="50" s="1"/>
  <c r="DA18" i="50"/>
  <c r="BB12" i="50"/>
  <c r="J139" i="50" s="1"/>
  <c r="BR37" i="50"/>
  <c r="W113" i="50" s="1"/>
  <c r="BR34" i="50"/>
  <c r="Q113" i="50" s="1"/>
  <c r="P34" i="50"/>
  <c r="BW36" i="50"/>
  <c r="T107" i="50" s="1"/>
  <c r="H96" i="50" s="1"/>
  <c r="CB34" i="50"/>
  <c r="P112" i="50" s="1"/>
  <c r="CI33" i="50" a="1"/>
  <c r="CI33" i="50" s="1"/>
  <c r="K43" i="50" s="1"/>
  <c r="BB6" i="50"/>
  <c r="J133" i="50" s="1"/>
  <c r="BN36" i="50"/>
  <c r="U109" i="50" s="1"/>
  <c r="J95" i="50" s="1"/>
  <c r="BP33" i="50"/>
  <c r="CW33" i="50"/>
  <c r="CW36" i="50" s="1"/>
  <c r="BB17" i="50"/>
  <c r="J144" i="50" s="1"/>
  <c r="BL37" i="50"/>
  <c r="W107" i="50" s="1"/>
  <c r="H97" i="50" s="1"/>
  <c r="BA7" i="50"/>
  <c r="CS9" i="50"/>
  <c r="BO33" i="50"/>
  <c r="BO35" i="50"/>
  <c r="S110" i="50" s="1"/>
  <c r="K93" i="50" s="1"/>
  <c r="BO31" i="50"/>
  <c r="BO32" i="50"/>
  <c r="CV33" i="50"/>
  <c r="CV36" i="50" s="1"/>
  <c r="CK33" i="50" a="1"/>
  <c r="CK33" i="50" s="1"/>
  <c r="K45" i="50" s="1"/>
  <c r="CV3" i="50"/>
  <c r="CK32" i="50" a="1"/>
  <c r="CK32" i="50" s="1"/>
  <c r="C45" i="50" s="1"/>
  <c r="CK31" i="50"/>
  <c r="BQ35" i="50"/>
  <c r="S112" i="50" s="1"/>
  <c r="CM32" i="50" a="1"/>
  <c r="CM32" i="50" s="1"/>
  <c r="C47" i="50" s="1"/>
  <c r="DA8" i="50"/>
  <c r="BM37" i="50"/>
  <c r="W108" i="50" s="1"/>
  <c r="I97" i="50" s="1"/>
  <c r="AY12" i="50"/>
  <c r="CL33" i="50" a="1"/>
  <c r="CL33" i="50" s="1"/>
  <c r="K46" i="50" s="1"/>
  <c r="AH34" i="50"/>
  <c r="CD34" i="50"/>
  <c r="P114" i="50" s="1"/>
  <c r="BY37" i="50"/>
  <c r="V109" i="50" s="1"/>
  <c r="J98" i="50" s="1"/>
  <c r="H131" i="50"/>
  <c r="H136" i="50"/>
  <c r="H146" i="50"/>
  <c r="H151" i="50"/>
  <c r="AY5" i="50"/>
  <c r="BA35" i="50" s="1"/>
  <c r="F65" i="50" s="1"/>
  <c r="AY25" i="50"/>
  <c r="BA37" i="50" s="1"/>
  <c r="J65" i="50" s="1"/>
  <c r="BP31" i="50"/>
  <c r="CL31" i="50"/>
  <c r="BW33" i="50"/>
  <c r="I34" i="50"/>
  <c r="BJ34" i="50"/>
  <c r="Q105" i="50" s="1"/>
  <c r="F99" i="50" s="1"/>
  <c r="CE34" i="50"/>
  <c r="P115" i="50" s="1"/>
  <c r="BZ35" i="50"/>
  <c r="R110" i="50" s="1"/>
  <c r="K94" i="50" s="1"/>
  <c r="BZ37" i="50"/>
  <c r="V110" i="50" s="1"/>
  <c r="K98" i="50" s="1"/>
  <c r="BA39" i="50"/>
  <c r="I161" i="50" s="1"/>
  <c r="I136" i="50"/>
  <c r="I146" i="50"/>
  <c r="I156" i="50"/>
  <c r="BA6" i="50"/>
  <c r="BA26" i="50"/>
  <c r="BQ31" i="50"/>
  <c r="CM31" i="50"/>
  <c r="CI32" i="50" a="1"/>
  <c r="CI32" i="50" s="1"/>
  <c r="C43" i="50" s="1"/>
  <c r="BX33" i="50"/>
  <c r="CM33" i="50" a="1"/>
  <c r="CM33" i="50" s="1"/>
  <c r="K47" i="50" s="1"/>
  <c r="J34" i="50"/>
  <c r="BK34" i="50"/>
  <c r="Q106" i="50" s="1"/>
  <c r="G99" i="50" s="1"/>
  <c r="AX35" i="50"/>
  <c r="CA35" i="50"/>
  <c r="R111" i="50" s="1"/>
  <c r="CA37" i="50"/>
  <c r="V111" i="50" s="1"/>
  <c r="CZ33" i="50"/>
  <c r="CZ36" i="50" s="1"/>
  <c r="CT5" i="50"/>
  <c r="CH32" i="50" a="1"/>
  <c r="CH32" i="50" s="1"/>
  <c r="C42" i="50" s="1"/>
  <c r="CR3" i="50"/>
  <c r="BA5" i="50"/>
  <c r="AZ41" i="50" s="1"/>
  <c r="AZ44" i="50" s="1"/>
  <c r="H160" i="50" s="1"/>
  <c r="AY11" i="50"/>
  <c r="AX36" i="50" s="1"/>
  <c r="H62" i="50" s="1"/>
  <c r="BR31" i="50"/>
  <c r="CN31" i="50"/>
  <c r="BP32" i="50"/>
  <c r="BY33" i="50"/>
  <c r="K34" i="50"/>
  <c r="BL34" i="50"/>
  <c r="Q107" i="50" s="1"/>
  <c r="H99" i="50" s="1"/>
  <c r="CB35" i="50"/>
  <c r="R112" i="50" s="1"/>
  <c r="BZ33" i="50"/>
  <c r="CN33" i="50" a="1"/>
  <c r="CN33" i="50" s="1"/>
  <c r="K48" i="50" s="1"/>
  <c r="L34" i="50"/>
  <c r="AZ35" i="50"/>
  <c r="CC35" i="50"/>
  <c r="R113" i="50" s="1"/>
  <c r="BX36" i="50"/>
  <c r="T108" i="50" s="1"/>
  <c r="I96" i="50" s="1"/>
  <c r="H142" i="50"/>
  <c r="BW37" i="50"/>
  <c r="V107" i="50" s="1"/>
  <c r="H98" i="50" s="1"/>
  <c r="CC34" i="50"/>
  <c r="P113" i="50" s="1"/>
  <c r="BS31" i="50"/>
  <c r="BY36" i="50"/>
  <c r="T109" i="50" s="1"/>
  <c r="J96" i="50" s="1"/>
  <c r="CD37" i="50"/>
  <c r="V114" i="50" s="1"/>
  <c r="I137" i="50"/>
  <c r="I157" i="50"/>
  <c r="BV31" i="50"/>
  <c r="BS32" i="50"/>
  <c r="CB33" i="50"/>
  <c r="CO33" i="50" a="1"/>
  <c r="CO33" i="50" s="1"/>
  <c r="K49" i="50" s="1"/>
  <c r="N34" i="50"/>
  <c r="BO34" i="50"/>
  <c r="Q110" i="50" s="1"/>
  <c r="K99" i="50" s="1"/>
  <c r="BJ35" i="50"/>
  <c r="S105" i="50" s="1"/>
  <c r="F93" i="50" s="1"/>
  <c r="CE35" i="50"/>
  <c r="R115" i="50" s="1"/>
  <c r="BK32" i="50"/>
  <c r="CT25" i="50"/>
  <c r="DA33" i="50"/>
  <c r="DA36" i="50" s="1"/>
  <c r="CS3" i="50"/>
  <c r="BW31" i="50"/>
  <c r="CC33" i="50"/>
  <c r="BP34" i="50"/>
  <c r="Q111" i="50" s="1"/>
  <c r="BK35" i="50"/>
  <c r="S106" i="50" s="1"/>
  <c r="G93" i="50" s="1"/>
  <c r="CY27" i="50"/>
  <c r="CV24" i="50"/>
  <c r="BQ32" i="50"/>
  <c r="CW4" i="50"/>
  <c r="CW3" i="50"/>
  <c r="BX31" i="50"/>
  <c r="CL32" i="50" a="1"/>
  <c r="CL32" i="50" s="1"/>
  <c r="C46" i="50" s="1"/>
  <c r="CD33" i="50"/>
  <c r="BL35" i="50"/>
  <c r="S107" i="50" s="1"/>
  <c r="H93" i="50" s="1"/>
  <c r="CB36" i="50"/>
  <c r="T112" i="50" s="1"/>
  <c r="H138" i="50"/>
  <c r="H148" i="50"/>
  <c r="CZ27" i="50"/>
  <c r="CT3" i="50"/>
  <c r="CP31" i="50"/>
  <c r="CZ4" i="50"/>
  <c r="CX3" i="50"/>
  <c r="BY31" i="50"/>
  <c r="BJ33" i="50"/>
  <c r="CE33" i="50"/>
  <c r="Q34" i="50"/>
  <c r="BM35" i="50"/>
  <c r="S108" i="50" s="1"/>
  <c r="I93" i="50" s="1"/>
  <c r="CC36" i="50"/>
  <c r="T113" i="50" s="1"/>
  <c r="I148" i="50"/>
  <c r="AY17" i="50"/>
  <c r="BZ31" i="50"/>
  <c r="CG33" i="50" a="1"/>
  <c r="CG33" i="50" s="1"/>
  <c r="K41" i="50" s="1"/>
  <c r="R34" i="50"/>
  <c r="BS34" i="50"/>
  <c r="Q114" i="50" s="1"/>
  <c r="CD36" i="50"/>
  <c r="T114" i="50" s="1"/>
  <c r="BT31" i="50"/>
  <c r="CY3" i="50"/>
  <c r="CZ3" i="50"/>
  <c r="CA31" i="50"/>
  <c r="CS33" i="50"/>
  <c r="CS36" i="50" s="1"/>
  <c r="Y34" i="50"/>
  <c r="DA3" i="50"/>
  <c r="CB31" i="50"/>
  <c r="CT33" i="50"/>
  <c r="CT36" i="50" s="1"/>
  <c r="Z34" i="50"/>
  <c r="BP35" i="50"/>
  <c r="S111" i="50" s="1"/>
  <c r="CC31" i="50"/>
  <c r="AA34" i="50"/>
  <c r="I134" i="50"/>
  <c r="I154" i="50"/>
  <c r="BR32" i="50"/>
  <c r="AB34" i="50"/>
  <c r="CT29" i="49"/>
  <c r="CZ11" i="49"/>
  <c r="BL33" i="49"/>
  <c r="CH33" i="49" a="1"/>
  <c r="CH33" i="49" s="1"/>
  <c r="K42" i="49" s="1"/>
  <c r="BA7" i="49"/>
  <c r="BJ36" i="49"/>
  <c r="U105" i="49" s="1"/>
  <c r="F95" i="49" s="1"/>
  <c r="CE36" i="49"/>
  <c r="T115" i="49" s="1"/>
  <c r="BB16" i="49"/>
  <c r="J143" i="49" s="1"/>
  <c r="CW17" i="49"/>
  <c r="J34" i="49"/>
  <c r="BN33" i="49"/>
  <c r="BN35" i="49"/>
  <c r="S109" i="49" s="1"/>
  <c r="J93" i="49" s="1"/>
  <c r="BN31" i="49"/>
  <c r="BN32" i="49"/>
  <c r="CU33" i="49"/>
  <c r="CU36" i="49" s="1"/>
  <c r="CJ31" i="49"/>
  <c r="CJ32" i="49" a="1"/>
  <c r="CJ32" i="49" s="1"/>
  <c r="C44" i="49" s="1"/>
  <c r="CU3" i="49"/>
  <c r="BL36" i="49"/>
  <c r="U107" i="49" s="1"/>
  <c r="H95" i="49" s="1"/>
  <c r="BL31" i="49"/>
  <c r="CS9" i="49"/>
  <c r="CH31" i="49"/>
  <c r="BM37" i="49"/>
  <c r="W108" i="49" s="1"/>
  <c r="I97" i="49" s="1"/>
  <c r="L34" i="49"/>
  <c r="BA27" i="49"/>
  <c r="CC34" i="49"/>
  <c r="P113" i="49" s="1"/>
  <c r="CC36" i="49"/>
  <c r="T113" i="49" s="1"/>
  <c r="CI33" i="49" a="1"/>
  <c r="CI33" i="49" s="1"/>
  <c r="K43" i="49" s="1"/>
  <c r="BL37" i="49"/>
  <c r="W107" i="49" s="1"/>
  <c r="H97" i="49" s="1"/>
  <c r="CI31" i="49"/>
  <c r="CT9" i="49"/>
  <c r="BB17" i="49"/>
  <c r="J144" i="49" s="1"/>
  <c r="BB23" i="49"/>
  <c r="J150" i="49" s="1"/>
  <c r="BO37" i="49"/>
  <c r="W110" i="49" s="1"/>
  <c r="K97" i="49" s="1"/>
  <c r="BB10" i="49"/>
  <c r="J137" i="49" s="1"/>
  <c r="BM36" i="49"/>
  <c r="U108" i="49" s="1"/>
  <c r="I95" i="49" s="1"/>
  <c r="BM31" i="49"/>
  <c r="DA25" i="49"/>
  <c r="CC32" i="49"/>
  <c r="DA5" i="49"/>
  <c r="CY11" i="49"/>
  <c r="CM32" i="49" a="1"/>
  <c r="CM32" i="49" s="1"/>
  <c r="C47" i="49" s="1"/>
  <c r="CO32" i="49" a="1"/>
  <c r="CO32" i="49" s="1"/>
  <c r="C49" i="49" s="1"/>
  <c r="BR37" i="49"/>
  <c r="W113" i="49" s="1"/>
  <c r="BR34" i="49"/>
  <c r="Q113" i="49" s="1"/>
  <c r="P34" i="49"/>
  <c r="CY24" i="49"/>
  <c r="AY26" i="49"/>
  <c r="I153" i="49"/>
  <c r="BM33" i="49"/>
  <c r="CV33" i="49"/>
  <c r="CV36" i="49" s="1"/>
  <c r="CK31" i="49"/>
  <c r="CV3" i="49"/>
  <c r="CK32" i="49" a="1"/>
  <c r="CK32" i="49" s="1"/>
  <c r="C45" i="49" s="1"/>
  <c r="CK33" i="49" a="1"/>
  <c r="CK33" i="49" s="1"/>
  <c r="K45" i="49" s="1"/>
  <c r="BN36" i="49"/>
  <c r="U109" i="49" s="1"/>
  <c r="J95" i="49" s="1"/>
  <c r="BA41" i="49"/>
  <c r="BO33" i="49"/>
  <c r="BO31" i="49"/>
  <c r="BO35" i="49"/>
  <c r="S110" i="49" s="1"/>
  <c r="K93" i="49" s="1"/>
  <c r="BO32" i="49"/>
  <c r="CX24" i="49"/>
  <c r="CZ18" i="49"/>
  <c r="BT34" i="49"/>
  <c r="Q115" i="49" s="1"/>
  <c r="BB30" i="49"/>
  <c r="J157" i="49" s="1"/>
  <c r="AE34" i="49"/>
  <c r="CB34" i="49"/>
  <c r="P112" i="49" s="1"/>
  <c r="AY36" i="49"/>
  <c r="H63" i="49" s="1"/>
  <c r="BA45" i="49"/>
  <c r="H161" i="49" s="1"/>
  <c r="AX43" i="49"/>
  <c r="BA43" i="49"/>
  <c r="BV32" i="49"/>
  <c r="CH34" i="49" a="1"/>
  <c r="CH34" i="49" s="1"/>
  <c r="G42" i="49" s="1"/>
  <c r="CX4" i="49"/>
  <c r="BO36" i="49"/>
  <c r="U110" i="49" s="1"/>
  <c r="K95" i="49" s="1"/>
  <c r="CV10" i="49"/>
  <c r="DA18" i="49"/>
  <c r="DA31" i="49" s="1"/>
  <c r="BV34" i="49"/>
  <c r="P106" i="49" s="1"/>
  <c r="G100" i="49" s="1"/>
  <c r="CW27" i="49"/>
  <c r="BM34" i="49"/>
  <c r="Q108" i="49" s="1"/>
  <c r="I99" i="49" s="1"/>
  <c r="CJ33" i="49" a="1"/>
  <c r="CJ33" i="49" s="1"/>
  <c r="K44" i="49" s="1"/>
  <c r="CV30" i="49"/>
  <c r="BB3" i="49"/>
  <c r="J130" i="49" s="1"/>
  <c r="BX32" i="49"/>
  <c r="BR33" i="49"/>
  <c r="CY4" i="49"/>
  <c r="CY33" i="49"/>
  <c r="CY36" i="49" s="1"/>
  <c r="BP36" i="49"/>
  <c r="U111" i="49" s="1"/>
  <c r="CW10" i="49"/>
  <c r="CT16" i="49"/>
  <c r="CS22" i="49"/>
  <c r="CS32" i="49" s="1"/>
  <c r="BW34" i="49"/>
  <c r="P107" i="49" s="1"/>
  <c r="H100" i="49" s="1"/>
  <c r="CX27" i="49"/>
  <c r="CB37" i="49"/>
  <c r="V112" i="49" s="1"/>
  <c r="BY32" i="49"/>
  <c r="BS31" i="49"/>
  <c r="CO31" i="49"/>
  <c r="I133" i="49"/>
  <c r="AY6" i="49"/>
  <c r="AX35" i="49" s="1"/>
  <c r="BW36" i="49"/>
  <c r="T107" i="49" s="1"/>
  <c r="H96" i="49" s="1"/>
  <c r="BQ36" i="49"/>
  <c r="U112" i="49" s="1"/>
  <c r="CU16" i="49"/>
  <c r="BA20" i="49"/>
  <c r="H147" i="49"/>
  <c r="BX34" i="49"/>
  <c r="P108" i="49" s="1"/>
  <c r="I100" i="49" s="1"/>
  <c r="BK31" i="49"/>
  <c r="CP32" i="49" a="1"/>
  <c r="CP32" i="49" s="1"/>
  <c r="C50" i="49" s="1"/>
  <c r="AD34" i="49"/>
  <c r="CN32" i="49" a="1"/>
  <c r="CN32" i="49" s="1"/>
  <c r="C48" i="49" s="1"/>
  <c r="BQ37" i="49"/>
  <c r="W112" i="49" s="1"/>
  <c r="BQ34" i="49"/>
  <c r="Q112" i="49" s="1"/>
  <c r="O34" i="49"/>
  <c r="BT32" i="49"/>
  <c r="BZ32" i="49"/>
  <c r="BB4" i="49"/>
  <c r="J131" i="49" s="1"/>
  <c r="BT33" i="49"/>
  <c r="BJ32" i="49"/>
  <c r="CE32" i="49"/>
  <c r="BX36" i="49"/>
  <c r="T108" i="49" s="1"/>
  <c r="I96" i="49" s="1"/>
  <c r="BR36" i="49"/>
  <c r="U113" i="49" s="1"/>
  <c r="BY34" i="49"/>
  <c r="P109" i="49" s="1"/>
  <c r="J100" i="49" s="1"/>
  <c r="H140" i="49"/>
  <c r="CZ33" i="49"/>
  <c r="CZ36" i="49" s="1"/>
  <c r="AF34" i="49"/>
  <c r="BW35" i="49"/>
  <c r="R107" i="49" s="1"/>
  <c r="H94" i="49" s="1"/>
  <c r="BW37" i="49"/>
  <c r="V107" i="49" s="1"/>
  <c r="H98" i="49" s="1"/>
  <c r="CL33" i="49" a="1"/>
  <c r="CL33" i="49" s="1"/>
  <c r="K46" i="49" s="1"/>
  <c r="AH34" i="49"/>
  <c r="CD34" i="49"/>
  <c r="P114" i="49" s="1"/>
  <c r="H131" i="49"/>
  <c r="H146" i="49"/>
  <c r="AY5" i="49"/>
  <c r="AZ35" i="49" s="1"/>
  <c r="AY25" i="49"/>
  <c r="AY37" i="49" s="1"/>
  <c r="J63" i="49" s="1"/>
  <c r="BP31" i="49"/>
  <c r="CL31" i="49"/>
  <c r="BW33" i="49"/>
  <c r="I34" i="49"/>
  <c r="BJ34" i="49"/>
  <c r="Q105" i="49" s="1"/>
  <c r="F99" i="49" s="1"/>
  <c r="CE34" i="49"/>
  <c r="P115" i="49" s="1"/>
  <c r="BZ35" i="49"/>
  <c r="R110" i="49" s="1"/>
  <c r="K94" i="49" s="1"/>
  <c r="BZ37" i="49"/>
  <c r="V110" i="49" s="1"/>
  <c r="K98" i="49" s="1"/>
  <c r="BA39" i="49"/>
  <c r="I161" i="49" s="1"/>
  <c r="I136" i="49"/>
  <c r="I146" i="49"/>
  <c r="I156" i="49"/>
  <c r="CM33" i="49" a="1"/>
  <c r="CM33" i="49" s="1"/>
  <c r="K47" i="49" s="1"/>
  <c r="BK34" i="49"/>
  <c r="Q106" i="49" s="1"/>
  <c r="G99" i="49" s="1"/>
  <c r="CA35" i="49"/>
  <c r="R111" i="49" s="1"/>
  <c r="CA37" i="49"/>
  <c r="V111" i="49" s="1"/>
  <c r="CR3" i="49"/>
  <c r="BA5" i="49"/>
  <c r="AZ41" i="49" s="1"/>
  <c r="AY11" i="49"/>
  <c r="BA25" i="49"/>
  <c r="AZ43" i="49" s="1"/>
  <c r="BR31" i="49"/>
  <c r="CN31" i="49"/>
  <c r="BP32" i="49"/>
  <c r="BY33" i="49"/>
  <c r="K34" i="49"/>
  <c r="BL34" i="49"/>
  <c r="Q107" i="49" s="1"/>
  <c r="H99" i="49" s="1"/>
  <c r="AY35" i="49"/>
  <c r="CB35" i="49"/>
  <c r="R112" i="49" s="1"/>
  <c r="CN33" i="49" a="1"/>
  <c r="CN33" i="49" s="1"/>
  <c r="K48" i="49" s="1"/>
  <c r="AZ37" i="49"/>
  <c r="J64" i="49" s="1"/>
  <c r="CT3" i="49"/>
  <c r="BA11" i="49"/>
  <c r="AX42" i="49" s="1"/>
  <c r="AY17" i="49"/>
  <c r="BT31" i="49"/>
  <c r="CP31" i="49"/>
  <c r="BR32" i="49"/>
  <c r="CA33" i="49"/>
  <c r="M34" i="49"/>
  <c r="BN34" i="49"/>
  <c r="Q109" i="49" s="1"/>
  <c r="J99" i="49" s="1"/>
  <c r="CD35" i="49"/>
  <c r="R114" i="49" s="1"/>
  <c r="I137" i="49"/>
  <c r="I157" i="49"/>
  <c r="CT5" i="49"/>
  <c r="CZ27" i="49"/>
  <c r="BZ33" i="49"/>
  <c r="CC37" i="49"/>
  <c r="V113" i="49" s="1"/>
  <c r="H137" i="49"/>
  <c r="H142" i="49"/>
  <c r="BV31" i="49"/>
  <c r="BS32" i="49"/>
  <c r="CB33" i="49"/>
  <c r="CO33" i="49" a="1"/>
  <c r="CO33" i="49" s="1"/>
  <c r="K49" i="49" s="1"/>
  <c r="N34" i="49"/>
  <c r="BO34" i="49"/>
  <c r="Q110" i="49" s="1"/>
  <c r="K99" i="49" s="1"/>
  <c r="BJ35" i="49"/>
  <c r="S105" i="49" s="1"/>
  <c r="F93" i="49" s="1"/>
  <c r="CE35" i="49"/>
  <c r="R115" i="49" s="1"/>
  <c r="BW31" i="49"/>
  <c r="CC33" i="49"/>
  <c r="BP34" i="49"/>
  <c r="Q111" i="49" s="1"/>
  <c r="BK35" i="49"/>
  <c r="S106" i="49" s="1"/>
  <c r="G93" i="49" s="1"/>
  <c r="DA33" i="49"/>
  <c r="DA36" i="49" s="1"/>
  <c r="CT24" i="49"/>
  <c r="CM31" i="49"/>
  <c r="BX33" i="49"/>
  <c r="BQ32" i="49"/>
  <c r="CZ4" i="49"/>
  <c r="CR8" i="49"/>
  <c r="AY16" i="49"/>
  <c r="BX31" i="49"/>
  <c r="CL32" i="49" a="1"/>
  <c r="CL32" i="49" s="1"/>
  <c r="C46" i="49" s="1"/>
  <c r="CD33" i="49"/>
  <c r="CP33" i="49" a="1"/>
  <c r="CP33" i="49" s="1"/>
  <c r="K50" i="49" s="1"/>
  <c r="BL35" i="49"/>
  <c r="S107" i="49" s="1"/>
  <c r="H93" i="49" s="1"/>
  <c r="CB36" i="49"/>
  <c r="T112" i="49" s="1"/>
  <c r="H133" i="49"/>
  <c r="H143" i="49"/>
  <c r="H148" i="49"/>
  <c r="H153" i="49"/>
  <c r="CH32" i="49" a="1"/>
  <c r="CH32" i="49" s="1"/>
  <c r="C42" i="49" s="1"/>
  <c r="CV24" i="49"/>
  <c r="CW3" i="49"/>
  <c r="CX3" i="49"/>
  <c r="BY31" i="49"/>
  <c r="BW32" i="49"/>
  <c r="BJ33" i="49"/>
  <c r="CE33" i="49"/>
  <c r="Q34" i="49"/>
  <c r="BM35" i="49"/>
  <c r="S108" i="49" s="1"/>
  <c r="I93" i="49" s="1"/>
  <c r="I148" i="49"/>
  <c r="CY3" i="49"/>
  <c r="CT8" i="49"/>
  <c r="AY22" i="49"/>
  <c r="BZ31" i="49"/>
  <c r="CG33" i="49" a="1"/>
  <c r="CG33" i="49" s="1"/>
  <c r="K41" i="49" s="1"/>
  <c r="R34" i="49"/>
  <c r="BS34" i="49"/>
  <c r="Q114" i="49" s="1"/>
  <c r="BS33" i="49"/>
  <c r="CT25" i="49"/>
  <c r="AY12" i="49"/>
  <c r="BA36" i="49" s="1"/>
  <c r="H65" i="49" s="1"/>
  <c r="CZ3" i="49"/>
  <c r="CA31" i="49"/>
  <c r="CS33" i="49"/>
  <c r="CS36" i="49" s="1"/>
  <c r="Y34" i="49"/>
  <c r="CY27" i="49"/>
  <c r="BQ31" i="49"/>
  <c r="CB31" i="49"/>
  <c r="CT33" i="49"/>
  <c r="CT36" i="49" s="1"/>
  <c r="Z34" i="49"/>
  <c r="BP35" i="49"/>
  <c r="S111" i="49" s="1"/>
  <c r="CC31" i="49"/>
  <c r="AA34" i="49"/>
  <c r="I134" i="49"/>
  <c r="I154" i="49"/>
  <c r="AB34" i="49"/>
  <c r="R38" i="54"/>
  <c r="Q38" i="54"/>
  <c r="P38" i="54"/>
  <c r="O38" i="54"/>
  <c r="N38" i="54"/>
  <c r="M38" i="54"/>
  <c r="L38" i="54"/>
  <c r="AE34" i="54"/>
  <c r="AD34" i="54"/>
  <c r="CY33" i="54"/>
  <c r="CY36" i="54" s="1"/>
  <c r="AH33" i="54"/>
  <c r="AG33" i="54"/>
  <c r="AF33" i="54"/>
  <c r="AE33" i="54"/>
  <c r="AD33" i="54"/>
  <c r="AC33" i="54"/>
  <c r="AB33" i="54"/>
  <c r="AA33" i="54"/>
  <c r="Z33" i="54"/>
  <c r="Y33" i="54"/>
  <c r="Q33" i="54"/>
  <c r="P33" i="54"/>
  <c r="O33" i="54"/>
  <c r="N33" i="54"/>
  <c r="M33" i="54"/>
  <c r="L33" i="54"/>
  <c r="K33" i="54"/>
  <c r="J33" i="54"/>
  <c r="I33" i="54"/>
  <c r="H33" i="54"/>
  <c r="AH32" i="54"/>
  <c r="AG32" i="54"/>
  <c r="AF32" i="54"/>
  <c r="AE32" i="54"/>
  <c r="AD32" i="54"/>
  <c r="AC32" i="54"/>
  <c r="AB32" i="54"/>
  <c r="AA32" i="54"/>
  <c r="Z32" i="54"/>
  <c r="Y32" i="54"/>
  <c r="R32" i="54"/>
  <c r="Q32" i="54"/>
  <c r="P32" i="54"/>
  <c r="O32" i="54"/>
  <c r="N32" i="54"/>
  <c r="M32" i="54"/>
  <c r="L32" i="54"/>
  <c r="K32" i="54"/>
  <c r="J32" i="54"/>
  <c r="I32" i="54"/>
  <c r="H32" i="54"/>
  <c r="AH31" i="54"/>
  <c r="AG31" i="54"/>
  <c r="AF31" i="54"/>
  <c r="AE31" i="54"/>
  <c r="AD31" i="54"/>
  <c r="AC31" i="54"/>
  <c r="AB31" i="54"/>
  <c r="AA31" i="54"/>
  <c r="Z31" i="54"/>
  <c r="Y31" i="54"/>
  <c r="R31" i="54"/>
  <c r="Q31" i="54"/>
  <c r="P31" i="54"/>
  <c r="O31" i="54"/>
  <c r="N31" i="54"/>
  <c r="M31" i="54"/>
  <c r="L31" i="54"/>
  <c r="K31" i="54"/>
  <c r="J31" i="54"/>
  <c r="I31" i="54"/>
  <c r="H31" i="54"/>
  <c r="CP30" i="54"/>
  <c r="DA30" i="54" s="1"/>
  <c r="CO30" i="54"/>
  <c r="CZ30" i="54" s="1"/>
  <c r="CN30" i="54"/>
  <c r="CY30" i="54" s="1"/>
  <c r="CM30" i="54"/>
  <c r="CX30" i="54" s="1"/>
  <c r="CL30" i="54"/>
  <c r="CK30" i="54"/>
  <c r="CJ30" i="54"/>
  <c r="CE30" i="54"/>
  <c r="CD30" i="54"/>
  <c r="CC30" i="54"/>
  <c r="CB30" i="54"/>
  <c r="CA30" i="54"/>
  <c r="BZ30" i="54"/>
  <c r="BY30" i="54"/>
  <c r="BX30" i="54"/>
  <c r="BW30" i="54"/>
  <c r="AL30" i="54" s="1"/>
  <c r="BV30" i="54"/>
  <c r="AK30" i="54" s="1"/>
  <c r="BT30" i="54"/>
  <c r="BS30" i="54"/>
  <c r="BR30" i="54"/>
  <c r="BQ30" i="54"/>
  <c r="BP30" i="54"/>
  <c r="BO30" i="54"/>
  <c r="BN30" i="54"/>
  <c r="BM30" i="54"/>
  <c r="BL30" i="54"/>
  <c r="BK30" i="54"/>
  <c r="BJ30" i="54"/>
  <c r="BC30" i="54"/>
  <c r="K157" i="54" s="1"/>
  <c r="AZ30" i="54"/>
  <c r="H157" i="54" s="1"/>
  <c r="AX30" i="54"/>
  <c r="I157" i="54" s="1"/>
  <c r="AT30" i="54"/>
  <c r="AS30" i="54"/>
  <c r="AR30" i="54"/>
  <c r="AQ30" i="54"/>
  <c r="AP30" i="54"/>
  <c r="AO30" i="54"/>
  <c r="AN30" i="54"/>
  <c r="AM30" i="54"/>
  <c r="CP29" i="54"/>
  <c r="CO29" i="54"/>
  <c r="CN29" i="54"/>
  <c r="CM29" i="54"/>
  <c r="CX29" i="54" s="1"/>
  <c r="CL29" i="54"/>
  <c r="CW29" i="54" s="1"/>
  <c r="CK29" i="54"/>
  <c r="CJ29" i="54"/>
  <c r="CH29" i="54"/>
  <c r="CE29" i="54"/>
  <c r="DA29" i="54" s="1"/>
  <c r="CD29" i="54"/>
  <c r="CZ29" i="54" s="1"/>
  <c r="CC29" i="54"/>
  <c r="CY29" i="54" s="1"/>
  <c r="CB29" i="54"/>
  <c r="CA29" i="54"/>
  <c r="BZ29" i="54"/>
  <c r="BY29" i="54"/>
  <c r="BX29" i="54"/>
  <c r="AM29" i="54" s="1"/>
  <c r="BW29" i="54"/>
  <c r="BV29" i="54"/>
  <c r="CG29" i="54" s="1"/>
  <c r="BT29" i="54"/>
  <c r="BS29" i="54"/>
  <c r="BR29" i="54"/>
  <c r="BQ29" i="54"/>
  <c r="BP29" i="54"/>
  <c r="BO29" i="54"/>
  <c r="BN29" i="54"/>
  <c r="BM29" i="54"/>
  <c r="BL29" i="54"/>
  <c r="BK29" i="54"/>
  <c r="BJ29" i="54"/>
  <c r="BC29" i="54"/>
  <c r="K156" i="54" s="1"/>
  <c r="AZ29" i="54"/>
  <c r="BA29" i="54" s="1"/>
  <c r="AX29" i="54"/>
  <c r="AY29" i="54" s="1"/>
  <c r="AT29" i="54"/>
  <c r="AS29" i="54"/>
  <c r="AR29" i="54"/>
  <c r="AQ29" i="54"/>
  <c r="AP29" i="54"/>
  <c r="AO29" i="54"/>
  <c r="AN29" i="54"/>
  <c r="AL29" i="54"/>
  <c r="AK29" i="54"/>
  <c r="CP28" i="54"/>
  <c r="CO28" i="54"/>
  <c r="CN28" i="54"/>
  <c r="CY28" i="54" s="1"/>
  <c r="CM28" i="54"/>
  <c r="CL28" i="54"/>
  <c r="CK28" i="54"/>
  <c r="CJ28" i="54"/>
  <c r="CH28" i="54"/>
  <c r="CG28" i="54"/>
  <c r="CE28" i="54"/>
  <c r="DA28" i="54" s="1"/>
  <c r="CD28" i="54"/>
  <c r="CZ28" i="54" s="1"/>
  <c r="CC28" i="54"/>
  <c r="CB28" i="54"/>
  <c r="CX28" i="54" s="1"/>
  <c r="CA28" i="54"/>
  <c r="BZ28" i="54"/>
  <c r="BY28" i="54"/>
  <c r="BX28" i="54"/>
  <c r="AM28" i="54" s="1"/>
  <c r="BW28" i="54"/>
  <c r="AL28" i="54" s="1"/>
  <c r="BV28" i="54"/>
  <c r="AK28" i="54" s="1"/>
  <c r="BT28" i="54"/>
  <c r="BS28" i="54"/>
  <c r="BR28" i="54"/>
  <c r="BQ28" i="54"/>
  <c r="BP28" i="54"/>
  <c r="BO28" i="54"/>
  <c r="BN28" i="54"/>
  <c r="BM28" i="54"/>
  <c r="BL28" i="54"/>
  <c r="BK28" i="54"/>
  <c r="BJ28" i="54"/>
  <c r="BC28" i="54"/>
  <c r="K155" i="54" s="1"/>
  <c r="AZ28" i="54"/>
  <c r="BA28" i="54" s="1"/>
  <c r="AX28" i="54"/>
  <c r="I155" i="54" s="1"/>
  <c r="AT28" i="54"/>
  <c r="AS28" i="54"/>
  <c r="AR28" i="54"/>
  <c r="AQ28" i="54"/>
  <c r="AP28" i="54"/>
  <c r="AO28" i="54"/>
  <c r="AN28" i="54"/>
  <c r="CP27" i="54"/>
  <c r="CO27" i="54"/>
  <c r="CN27" i="54"/>
  <c r="CM27" i="54"/>
  <c r="CL27" i="54"/>
  <c r="CW27" i="54" s="1"/>
  <c r="CK27" i="54"/>
  <c r="CJ27" i="54"/>
  <c r="CI27" i="54"/>
  <c r="CH27" i="54"/>
  <c r="CE27" i="54"/>
  <c r="CD27" i="54"/>
  <c r="CZ27" i="54" s="1"/>
  <c r="CC27" i="54"/>
  <c r="CY27" i="54" s="1"/>
  <c r="CB27" i="54"/>
  <c r="CX27" i="54" s="1"/>
  <c r="CA27" i="54"/>
  <c r="CA34" i="54" s="1"/>
  <c r="P111" i="54" s="1"/>
  <c r="BZ27" i="54"/>
  <c r="BY27" i="54"/>
  <c r="BX27" i="54"/>
  <c r="BW27" i="54"/>
  <c r="AL27" i="54" s="1"/>
  <c r="BV27" i="54"/>
  <c r="CG27" i="54" s="1"/>
  <c r="BT27" i="54"/>
  <c r="BS27" i="54"/>
  <c r="BR27" i="54"/>
  <c r="BQ27" i="54"/>
  <c r="BP27" i="54"/>
  <c r="BO27" i="54"/>
  <c r="BN27" i="54"/>
  <c r="BM27" i="54"/>
  <c r="BL27" i="54"/>
  <c r="BK27" i="54"/>
  <c r="BJ27" i="54"/>
  <c r="BC27" i="54"/>
  <c r="K154" i="54" s="1"/>
  <c r="AZ27" i="54"/>
  <c r="H154" i="54" s="1"/>
  <c r="AX27" i="54"/>
  <c r="AY27" i="54" s="1"/>
  <c r="AT27" i="54"/>
  <c r="AS27" i="54"/>
  <c r="AR27" i="54"/>
  <c r="AQ27" i="54"/>
  <c r="AP27" i="54"/>
  <c r="AO27" i="54"/>
  <c r="AN27" i="54"/>
  <c r="AM27" i="54"/>
  <c r="AK27" i="54"/>
  <c r="CP26" i="54"/>
  <c r="DA26" i="54" s="1"/>
  <c r="CO26" i="54"/>
  <c r="CZ26" i="54" s="1"/>
  <c r="CN26" i="54"/>
  <c r="CM26" i="54"/>
  <c r="CL26" i="54"/>
  <c r="CK26" i="54"/>
  <c r="CJ26" i="54"/>
  <c r="CI26" i="54"/>
  <c r="CE26" i="54"/>
  <c r="CD26" i="54"/>
  <c r="CC26" i="54"/>
  <c r="CY26" i="54" s="1"/>
  <c r="CB26" i="54"/>
  <c r="CX26" i="54" s="1"/>
  <c r="CA26" i="54"/>
  <c r="BZ26" i="54"/>
  <c r="BY26" i="54"/>
  <c r="BX26" i="54"/>
  <c r="BW26" i="54"/>
  <c r="BV26" i="54"/>
  <c r="CH26" i="54" s="1"/>
  <c r="BT26" i="54"/>
  <c r="BS26" i="54"/>
  <c r="BR26" i="54"/>
  <c r="BQ26" i="54"/>
  <c r="BP26" i="54"/>
  <c r="BO26" i="54"/>
  <c r="BN26" i="54"/>
  <c r="BM26" i="54"/>
  <c r="BL26" i="54"/>
  <c r="BK26" i="54"/>
  <c r="BJ26" i="54"/>
  <c r="BC26" i="54"/>
  <c r="K153" i="54" s="1"/>
  <c r="AZ26" i="54"/>
  <c r="H153" i="54" s="1"/>
  <c r="AX26" i="54"/>
  <c r="AT26" i="54"/>
  <c r="AS26" i="54"/>
  <c r="AR26" i="54"/>
  <c r="AQ26" i="54"/>
  <c r="AP26" i="54"/>
  <c r="AO26" i="54"/>
  <c r="AN26" i="54"/>
  <c r="AM26" i="54"/>
  <c r="AL26" i="54"/>
  <c r="AK26" i="54"/>
  <c r="CP25" i="54"/>
  <c r="CO25" i="54"/>
  <c r="CN25" i="54"/>
  <c r="CY25" i="54" s="1"/>
  <c r="CM25" i="54"/>
  <c r="CX25" i="54" s="1"/>
  <c r="CL25" i="54"/>
  <c r="CW25" i="54" s="1"/>
  <c r="CK25" i="54"/>
  <c r="CJ25" i="54"/>
  <c r="CE25" i="54"/>
  <c r="CD25" i="54"/>
  <c r="CZ25" i="54" s="1"/>
  <c r="CC25" i="54"/>
  <c r="CB25" i="54"/>
  <c r="CA25" i="54"/>
  <c r="BZ25" i="54"/>
  <c r="BY25" i="54"/>
  <c r="BX25" i="54"/>
  <c r="AM25" i="54" s="1"/>
  <c r="BW25" i="54"/>
  <c r="AL25" i="54" s="1"/>
  <c r="BV25" i="54"/>
  <c r="AK25" i="54" s="1"/>
  <c r="BT25" i="54"/>
  <c r="BT37" i="54" s="1"/>
  <c r="W115" i="54" s="1"/>
  <c r="BS25" i="54"/>
  <c r="BR25" i="54"/>
  <c r="BQ25" i="54"/>
  <c r="BP25" i="54"/>
  <c r="BO25" i="54"/>
  <c r="BN25" i="54"/>
  <c r="BM25" i="54"/>
  <c r="BL25" i="54"/>
  <c r="BK25" i="54"/>
  <c r="BJ25" i="54"/>
  <c r="BC25" i="54"/>
  <c r="K152" i="54" s="1"/>
  <c r="AZ25" i="54"/>
  <c r="H152" i="54" s="1"/>
  <c r="AX25" i="54"/>
  <c r="I152" i="54" s="1"/>
  <c r="AT25" i="54"/>
  <c r="AS25" i="54"/>
  <c r="AR25" i="54"/>
  <c r="AQ25" i="54"/>
  <c r="AP25" i="54"/>
  <c r="AO25" i="54"/>
  <c r="AN25" i="54"/>
  <c r="CP24" i="54"/>
  <c r="DA24" i="54" s="1"/>
  <c r="CO24" i="54"/>
  <c r="CZ24" i="54" s="1"/>
  <c r="CN24" i="54"/>
  <c r="CM24" i="54"/>
  <c r="CL24" i="54"/>
  <c r="CK24" i="54"/>
  <c r="CJ24" i="54"/>
  <c r="CI24" i="54"/>
  <c r="CE24" i="54"/>
  <c r="CD24" i="54"/>
  <c r="CC24" i="54"/>
  <c r="CC37" i="54" s="1"/>
  <c r="V113" i="54" s="1"/>
  <c r="CB24" i="54"/>
  <c r="CB37" i="54" s="1"/>
  <c r="V112" i="54" s="1"/>
  <c r="CA24" i="54"/>
  <c r="BZ24" i="54"/>
  <c r="BY24" i="54"/>
  <c r="BX24" i="54"/>
  <c r="BW24" i="54"/>
  <c r="BV24" i="54"/>
  <c r="AK24" i="54" s="1"/>
  <c r="BT24" i="54"/>
  <c r="BT34" i="54" s="1"/>
  <c r="Q115" i="54" s="1"/>
  <c r="BS24" i="54"/>
  <c r="BS37" i="54" s="1"/>
  <c r="W114" i="54" s="1"/>
  <c r="BR24" i="54"/>
  <c r="BQ24" i="54"/>
  <c r="BP24" i="54"/>
  <c r="BP37" i="54" s="1"/>
  <c r="W111" i="54" s="1"/>
  <c r="BO24" i="54"/>
  <c r="BN24" i="54"/>
  <c r="BM24" i="54"/>
  <c r="BL24" i="54"/>
  <c r="BK24" i="54"/>
  <c r="BJ24" i="54"/>
  <c r="BC24" i="54"/>
  <c r="K151" i="54" s="1"/>
  <c r="AZ24" i="54"/>
  <c r="H151" i="54" s="1"/>
  <c r="AX24" i="54"/>
  <c r="AY24" i="54" s="1"/>
  <c r="AT24" i="54"/>
  <c r="AS24" i="54"/>
  <c r="AR24" i="54"/>
  <c r="AQ24" i="54"/>
  <c r="AP24" i="54"/>
  <c r="AO24" i="54"/>
  <c r="AN24" i="54"/>
  <c r="AM24" i="54"/>
  <c r="AL24" i="54"/>
  <c r="CP23" i="54"/>
  <c r="CO23" i="54"/>
  <c r="CZ23" i="54" s="1"/>
  <c r="CN23" i="54"/>
  <c r="CY23" i="54" s="1"/>
  <c r="CM23" i="54"/>
  <c r="CX23" i="54" s="1"/>
  <c r="CL23" i="54"/>
  <c r="CW23" i="54" s="1"/>
  <c r="CK23" i="54"/>
  <c r="CJ23" i="54"/>
  <c r="CI23" i="54"/>
  <c r="CH23" i="54"/>
  <c r="CG23" i="54"/>
  <c r="CE23" i="54"/>
  <c r="DA23" i="54" s="1"/>
  <c r="CD23" i="54"/>
  <c r="CC23" i="54"/>
  <c r="CB23" i="54"/>
  <c r="CA23" i="54"/>
  <c r="BZ23" i="54"/>
  <c r="BY23" i="54"/>
  <c r="BX23" i="54"/>
  <c r="AM23" i="54" s="1"/>
  <c r="BW23" i="54"/>
  <c r="AL23" i="54" s="1"/>
  <c r="BV23" i="54"/>
  <c r="BT23" i="54"/>
  <c r="BS23" i="54"/>
  <c r="BR23" i="54"/>
  <c r="BQ23" i="54"/>
  <c r="BP23" i="54"/>
  <c r="BO23" i="54"/>
  <c r="BN23" i="54"/>
  <c r="BM23" i="54"/>
  <c r="BL23" i="54"/>
  <c r="BK23" i="54"/>
  <c r="BJ23" i="54"/>
  <c r="BC23" i="54"/>
  <c r="K150" i="54" s="1"/>
  <c r="AZ23" i="54"/>
  <c r="BA23" i="54" s="1"/>
  <c r="AX23" i="54"/>
  <c r="AY23" i="54" s="1"/>
  <c r="AT23" i="54"/>
  <c r="AS23" i="54"/>
  <c r="AR23" i="54"/>
  <c r="AQ23" i="54"/>
  <c r="AP23" i="54"/>
  <c r="AO23" i="54"/>
  <c r="AN23" i="54"/>
  <c r="AK23" i="54"/>
  <c r="CP22" i="54"/>
  <c r="DA22" i="54" s="1"/>
  <c r="CO22" i="54"/>
  <c r="CN22" i="54"/>
  <c r="CM22" i="54"/>
  <c r="CL22" i="54"/>
  <c r="CW22" i="54" s="1"/>
  <c r="CK22" i="54"/>
  <c r="CJ22" i="54"/>
  <c r="CI22" i="54"/>
  <c r="CH22" i="54"/>
  <c r="CE22" i="54"/>
  <c r="CD22" i="54"/>
  <c r="CZ22" i="54" s="1"/>
  <c r="CC22" i="54"/>
  <c r="CY22" i="54" s="1"/>
  <c r="CB22" i="54"/>
  <c r="CX22" i="54" s="1"/>
  <c r="CA22" i="54"/>
  <c r="BZ22" i="54"/>
  <c r="BY22" i="54"/>
  <c r="BX22" i="54"/>
  <c r="BW22" i="54"/>
  <c r="AL22" i="54" s="1"/>
  <c r="BV22" i="54"/>
  <c r="CG22" i="54" s="1"/>
  <c r="BT22" i="54"/>
  <c r="BS22" i="54"/>
  <c r="BR22" i="54"/>
  <c r="BQ22" i="54"/>
  <c r="BP22" i="54"/>
  <c r="BO22" i="54"/>
  <c r="BN22" i="54"/>
  <c r="BM22" i="54"/>
  <c r="BL22" i="54"/>
  <c r="BK22" i="54"/>
  <c r="BJ22" i="54"/>
  <c r="BC22" i="54"/>
  <c r="K149" i="54" s="1"/>
  <c r="AZ22" i="54"/>
  <c r="H149" i="54" s="1"/>
  <c r="AX22" i="54"/>
  <c r="I149" i="54" s="1"/>
  <c r="AT22" i="54"/>
  <c r="AS22" i="54"/>
  <c r="AR22" i="54"/>
  <c r="AQ22" i="54"/>
  <c r="AP22" i="54"/>
  <c r="AO22" i="54"/>
  <c r="AN22" i="54"/>
  <c r="AM22" i="54"/>
  <c r="AK22" i="54"/>
  <c r="CZ21" i="54"/>
  <c r="CY21" i="54"/>
  <c r="CP21" i="54"/>
  <c r="CO21" i="54"/>
  <c r="CN21" i="54"/>
  <c r="CM21" i="54"/>
  <c r="CX21" i="54" s="1"/>
  <c r="CL21" i="54"/>
  <c r="CK21" i="54"/>
  <c r="CJ21" i="54"/>
  <c r="CE21" i="54"/>
  <c r="DA21" i="54" s="1"/>
  <c r="CD21" i="54"/>
  <c r="CC21" i="54"/>
  <c r="CB21" i="54"/>
  <c r="CA21" i="54"/>
  <c r="BZ21" i="54"/>
  <c r="BY21" i="54"/>
  <c r="BX21" i="54"/>
  <c r="BW21" i="54"/>
  <c r="CI21" i="54" s="1"/>
  <c r="BV21" i="54"/>
  <c r="AK21" i="54" s="1"/>
  <c r="BT21" i="54"/>
  <c r="BS21" i="54"/>
  <c r="BR21" i="54"/>
  <c r="BQ21" i="54"/>
  <c r="BP21" i="54"/>
  <c r="BO21" i="54"/>
  <c r="BN21" i="54"/>
  <c r="BM21" i="54"/>
  <c r="BL21" i="54"/>
  <c r="BK21" i="54"/>
  <c r="BJ21" i="54"/>
  <c r="BC21" i="54"/>
  <c r="K148" i="54" s="1"/>
  <c r="AZ21" i="54"/>
  <c r="BA21" i="54" s="1"/>
  <c r="AX21" i="54"/>
  <c r="AY21" i="54" s="1"/>
  <c r="AT21" i="54"/>
  <c r="AS21" i="54"/>
  <c r="AR21" i="54"/>
  <c r="AQ21" i="54"/>
  <c r="AP21" i="54"/>
  <c r="AO21" i="54"/>
  <c r="AN21" i="54"/>
  <c r="AM21" i="54"/>
  <c r="AL21" i="54"/>
  <c r="CP20" i="54"/>
  <c r="CO20" i="54"/>
  <c r="CN20" i="54"/>
  <c r="CM20" i="54"/>
  <c r="CL20" i="54"/>
  <c r="CW20" i="54" s="1"/>
  <c r="CK20" i="54"/>
  <c r="CJ20" i="54"/>
  <c r="CG20" i="54"/>
  <c r="CE20" i="54"/>
  <c r="DA20" i="54" s="1"/>
  <c r="CD20" i="54"/>
  <c r="CZ20" i="54" s="1"/>
  <c r="CC20" i="54"/>
  <c r="CY20" i="54" s="1"/>
  <c r="CB20" i="54"/>
  <c r="CX20" i="54" s="1"/>
  <c r="CA20" i="54"/>
  <c r="BZ20" i="54"/>
  <c r="BY20" i="54"/>
  <c r="BX20" i="54"/>
  <c r="AM20" i="54" s="1"/>
  <c r="BW20" i="54"/>
  <c r="AL20" i="54" s="1"/>
  <c r="BV20" i="54"/>
  <c r="BT20" i="54"/>
  <c r="BS20" i="54"/>
  <c r="BR20" i="54"/>
  <c r="BQ20" i="54"/>
  <c r="BP20" i="54"/>
  <c r="BO20" i="54"/>
  <c r="BN20" i="54"/>
  <c r="BM20" i="54"/>
  <c r="BL20" i="54"/>
  <c r="BK20" i="54"/>
  <c r="CR20" i="54" s="1"/>
  <c r="BJ20" i="54"/>
  <c r="BC20" i="54"/>
  <c r="K147" i="54" s="1"/>
  <c r="AZ20" i="54"/>
  <c r="AX20" i="54"/>
  <c r="I147" i="54" s="1"/>
  <c r="AT20" i="54"/>
  <c r="AS20" i="54"/>
  <c r="AR20" i="54"/>
  <c r="AQ20" i="54"/>
  <c r="AP20" i="54"/>
  <c r="AO20" i="54"/>
  <c r="AN20" i="54"/>
  <c r="AK20" i="54"/>
  <c r="CV19" i="54"/>
  <c r="CP19" i="54"/>
  <c r="DA19" i="54" s="1"/>
  <c r="CO19" i="54"/>
  <c r="CZ19" i="54" s="1"/>
  <c r="CN19" i="54"/>
  <c r="CY19" i="54" s="1"/>
  <c r="CM19" i="54"/>
  <c r="CL19" i="54"/>
  <c r="CK19" i="54"/>
  <c r="CJ19" i="54"/>
  <c r="CH19" i="54"/>
  <c r="CS19" i="54" s="1"/>
  <c r="CG19" i="54"/>
  <c r="CE19" i="54"/>
  <c r="CD19" i="54"/>
  <c r="CC19" i="54"/>
  <c r="CB19" i="54"/>
  <c r="CX19" i="54" s="1"/>
  <c r="CA19" i="54"/>
  <c r="BZ19" i="54"/>
  <c r="BY19" i="54"/>
  <c r="BX19" i="54"/>
  <c r="AM19" i="54" s="1"/>
  <c r="BW19" i="54"/>
  <c r="AL19" i="54" s="1"/>
  <c r="BV19" i="54"/>
  <c r="AK19" i="54" s="1"/>
  <c r="BT19" i="54"/>
  <c r="BS19" i="54"/>
  <c r="BR19" i="54"/>
  <c r="BQ19" i="54"/>
  <c r="BP19" i="54"/>
  <c r="BO19" i="54"/>
  <c r="BN19" i="54"/>
  <c r="BM19" i="54"/>
  <c r="BL19" i="54"/>
  <c r="BK19" i="54"/>
  <c r="BJ19" i="54"/>
  <c r="BC19" i="54"/>
  <c r="K146" i="54" s="1"/>
  <c r="AZ19" i="54"/>
  <c r="H146" i="54" s="1"/>
  <c r="AX19" i="54"/>
  <c r="AY19" i="54" s="1"/>
  <c r="AT19" i="54"/>
  <c r="AS19" i="54"/>
  <c r="AR19" i="54"/>
  <c r="AQ19" i="54"/>
  <c r="AP19" i="54"/>
  <c r="AO19" i="54"/>
  <c r="AN19" i="54"/>
  <c r="CP18" i="54"/>
  <c r="CO18" i="54"/>
  <c r="CN18" i="54"/>
  <c r="CY18" i="54" s="1"/>
  <c r="CM18" i="54"/>
  <c r="CX18" i="54" s="1"/>
  <c r="CL18" i="54"/>
  <c r="CW18" i="54" s="1"/>
  <c r="CK18" i="54"/>
  <c r="CJ18" i="54"/>
  <c r="CI18" i="54"/>
  <c r="CH18" i="54"/>
  <c r="CG18" i="54"/>
  <c r="CE18" i="54"/>
  <c r="CD18" i="54"/>
  <c r="CC18" i="54"/>
  <c r="CB18" i="54"/>
  <c r="CA18" i="54"/>
  <c r="BZ18" i="54"/>
  <c r="BY18" i="54"/>
  <c r="BX18" i="54"/>
  <c r="BW18" i="54"/>
  <c r="BV18" i="54"/>
  <c r="AK18" i="54" s="1"/>
  <c r="BT18" i="54"/>
  <c r="BS18" i="54"/>
  <c r="BR18" i="54"/>
  <c r="BQ18" i="54"/>
  <c r="BP18" i="54"/>
  <c r="BO18" i="54"/>
  <c r="BN18" i="54"/>
  <c r="BM18" i="54"/>
  <c r="BL18" i="54"/>
  <c r="BK18" i="54"/>
  <c r="BJ18" i="54"/>
  <c r="BC18" i="54"/>
  <c r="K145" i="54" s="1"/>
  <c r="AZ18" i="54"/>
  <c r="BA18" i="54" s="1"/>
  <c r="AX18" i="54"/>
  <c r="AY18" i="54" s="1"/>
  <c r="AT18" i="54"/>
  <c r="AS18" i="54"/>
  <c r="AR18" i="54"/>
  <c r="AQ18" i="54"/>
  <c r="AP18" i="54"/>
  <c r="AO18" i="54"/>
  <c r="AN18" i="54"/>
  <c r="AM18" i="54"/>
  <c r="AL18" i="54"/>
  <c r="CP17" i="54"/>
  <c r="DA17" i="54" s="1"/>
  <c r="CO17" i="54"/>
  <c r="CZ17" i="54" s="1"/>
  <c r="CN17" i="54"/>
  <c r="CY17" i="54" s="1"/>
  <c r="CM17" i="54"/>
  <c r="CL17" i="54"/>
  <c r="CK17" i="54"/>
  <c r="CJ17" i="54"/>
  <c r="CH17" i="54"/>
  <c r="CG17" i="54"/>
  <c r="CE17" i="54"/>
  <c r="CD17" i="54"/>
  <c r="CC17" i="54"/>
  <c r="CB17" i="54"/>
  <c r="CA17" i="54"/>
  <c r="BZ17" i="54"/>
  <c r="BY17" i="54"/>
  <c r="BX17" i="54"/>
  <c r="CI17" i="54" s="1"/>
  <c r="BW17" i="54"/>
  <c r="BV17" i="54"/>
  <c r="BT17" i="54"/>
  <c r="BS17" i="54"/>
  <c r="BR17" i="54"/>
  <c r="BQ17" i="54"/>
  <c r="BP17" i="54"/>
  <c r="BO17" i="54"/>
  <c r="BN17" i="54"/>
  <c r="BM17" i="54"/>
  <c r="BL17" i="54"/>
  <c r="BK17" i="54"/>
  <c r="CR17" i="54" s="1"/>
  <c r="BJ17" i="54"/>
  <c r="BC17" i="54"/>
  <c r="K144" i="54" s="1"/>
  <c r="AZ17" i="54"/>
  <c r="H144" i="54" s="1"/>
  <c r="AX17" i="54"/>
  <c r="I144" i="54" s="1"/>
  <c r="AT17" i="54"/>
  <c r="AS17" i="54"/>
  <c r="AR17" i="54"/>
  <c r="AQ17" i="54"/>
  <c r="AP17" i="54"/>
  <c r="AO17" i="54"/>
  <c r="AN17" i="54"/>
  <c r="AM17" i="54"/>
  <c r="AL17" i="54"/>
  <c r="AK17" i="54"/>
  <c r="CP16" i="54"/>
  <c r="CO16" i="54"/>
  <c r="CN16" i="54"/>
  <c r="CY16" i="54" s="1"/>
  <c r="CM16" i="54"/>
  <c r="CX16" i="54" s="1"/>
  <c r="CL16" i="54"/>
  <c r="CW16" i="54" s="1"/>
  <c r="CK16" i="54"/>
  <c r="CJ16" i="54"/>
  <c r="CE16" i="54"/>
  <c r="DA16" i="54" s="1"/>
  <c r="CD16" i="54"/>
  <c r="CZ16" i="54" s="1"/>
  <c r="CC16" i="54"/>
  <c r="CB16" i="54"/>
  <c r="CA16" i="54"/>
  <c r="BZ16" i="54"/>
  <c r="BY16" i="54"/>
  <c r="BX16" i="54"/>
  <c r="BW16" i="54"/>
  <c r="AL16" i="54" s="1"/>
  <c r="BV16" i="54"/>
  <c r="AK16" i="54" s="1"/>
  <c r="BT16" i="54"/>
  <c r="BS16" i="54"/>
  <c r="BR16" i="54"/>
  <c r="BQ16" i="54"/>
  <c r="BP16" i="54"/>
  <c r="BO16" i="54"/>
  <c r="BN16" i="54"/>
  <c r="BM16" i="54"/>
  <c r="BL16" i="54"/>
  <c r="BK16" i="54"/>
  <c r="BJ16" i="54"/>
  <c r="BC16" i="54"/>
  <c r="K143" i="54" s="1"/>
  <c r="AZ16" i="54"/>
  <c r="BA16" i="54" s="1"/>
  <c r="AX16" i="54"/>
  <c r="I143" i="54" s="1"/>
  <c r="AT16" i="54"/>
  <c r="AS16" i="54"/>
  <c r="AR16" i="54"/>
  <c r="AQ16" i="54"/>
  <c r="AP16" i="54"/>
  <c r="AO16" i="54"/>
  <c r="AN16" i="54"/>
  <c r="AM16" i="54"/>
  <c r="DA15" i="54"/>
  <c r="CP15" i="54"/>
  <c r="CO15" i="54"/>
  <c r="CZ15" i="54" s="1"/>
  <c r="CN15" i="54"/>
  <c r="CM15" i="54"/>
  <c r="CL15" i="54"/>
  <c r="CK15" i="54"/>
  <c r="CJ15" i="54"/>
  <c r="CI15" i="54"/>
  <c r="CE15" i="54"/>
  <c r="CD15" i="54"/>
  <c r="CC15" i="54"/>
  <c r="CY15" i="54" s="1"/>
  <c r="CB15" i="54"/>
  <c r="CX15" i="54" s="1"/>
  <c r="CA15" i="54"/>
  <c r="CW15" i="54" s="1"/>
  <c r="BZ15" i="54"/>
  <c r="BY15" i="54"/>
  <c r="BX15" i="54"/>
  <c r="BW15" i="54"/>
  <c r="BV15" i="54"/>
  <c r="AK15" i="54" s="1"/>
  <c r="BT15" i="54"/>
  <c r="BS15" i="54"/>
  <c r="BR15" i="54"/>
  <c r="BQ15" i="54"/>
  <c r="BP15" i="54"/>
  <c r="BO15" i="54"/>
  <c r="BN15" i="54"/>
  <c r="BM15" i="54"/>
  <c r="BL15" i="54"/>
  <c r="BK15" i="54"/>
  <c r="BJ15" i="54"/>
  <c r="BC15" i="54"/>
  <c r="K142" i="54" s="1"/>
  <c r="AZ15" i="54"/>
  <c r="BA15" i="54" s="1"/>
  <c r="AX15" i="54"/>
  <c r="I142" i="54" s="1"/>
  <c r="AT15" i="54"/>
  <c r="AS15" i="54"/>
  <c r="AR15" i="54"/>
  <c r="AQ15" i="54"/>
  <c r="AP15" i="54"/>
  <c r="AO15" i="54"/>
  <c r="AN15" i="54"/>
  <c r="AM15" i="54"/>
  <c r="AL15" i="54"/>
  <c r="CY14" i="54"/>
  <c r="CX14" i="54"/>
  <c r="CP14" i="54"/>
  <c r="CO14" i="54"/>
  <c r="CN14" i="54"/>
  <c r="CM14" i="54"/>
  <c r="CL14" i="54"/>
  <c r="CK14" i="54"/>
  <c r="CJ14" i="54"/>
  <c r="CI14" i="54"/>
  <c r="CH14" i="54"/>
  <c r="CG14" i="54"/>
  <c r="CE14" i="54"/>
  <c r="DA14" i="54" s="1"/>
  <c r="CD14" i="54"/>
  <c r="CZ14" i="54" s="1"/>
  <c r="CC14" i="54"/>
  <c r="CB14" i="54"/>
  <c r="CA14" i="54"/>
  <c r="CW14" i="54" s="1"/>
  <c r="BZ14" i="54"/>
  <c r="BY14" i="54"/>
  <c r="BX14" i="54"/>
  <c r="BW14" i="54"/>
  <c r="BV14" i="54"/>
  <c r="BT14" i="54"/>
  <c r="BS14" i="54"/>
  <c r="BR14" i="54"/>
  <c r="BQ14" i="54"/>
  <c r="BP14" i="54"/>
  <c r="BO14" i="54"/>
  <c r="BN14" i="54"/>
  <c r="BM14" i="54"/>
  <c r="BL14" i="54"/>
  <c r="BK14" i="54"/>
  <c r="BJ14" i="54"/>
  <c r="BC14" i="54"/>
  <c r="K141" i="54" s="1"/>
  <c r="AZ14" i="54"/>
  <c r="BA14" i="54" s="1"/>
  <c r="AX14" i="54"/>
  <c r="AY14" i="54" s="1"/>
  <c r="AT14" i="54"/>
  <c r="AS14" i="54"/>
  <c r="AR14" i="54"/>
  <c r="AQ14" i="54"/>
  <c r="AP14" i="54"/>
  <c r="AO14" i="54"/>
  <c r="AN14" i="54"/>
  <c r="AM14" i="54"/>
  <c r="AL14" i="54"/>
  <c r="AK14" i="54"/>
  <c r="CZ13" i="54"/>
  <c r="CX13" i="54"/>
  <c r="CP13" i="54"/>
  <c r="DA13" i="54" s="1"/>
  <c r="CO13" i="54"/>
  <c r="CN13" i="54"/>
  <c r="CM13" i="54"/>
  <c r="CL13" i="54"/>
  <c r="CW13" i="54" s="1"/>
  <c r="CK13" i="54"/>
  <c r="CJ13" i="54"/>
  <c r="CE13" i="54"/>
  <c r="CD13" i="54"/>
  <c r="CC13" i="54"/>
  <c r="CY13" i="54" s="1"/>
  <c r="CB13" i="54"/>
  <c r="CA13" i="54"/>
  <c r="BZ13" i="54"/>
  <c r="BY13" i="54"/>
  <c r="BX13" i="54"/>
  <c r="BW13" i="54"/>
  <c r="BV13" i="54"/>
  <c r="CH13" i="54" s="1"/>
  <c r="BT13" i="54"/>
  <c r="BS13" i="54"/>
  <c r="BR13" i="54"/>
  <c r="BQ13" i="54"/>
  <c r="BP13" i="54"/>
  <c r="BO13" i="54"/>
  <c r="BN13" i="54"/>
  <c r="BM13" i="54"/>
  <c r="BL13" i="54"/>
  <c r="BK13" i="54"/>
  <c r="BJ13" i="54"/>
  <c r="BC13" i="54"/>
  <c r="K140" i="54" s="1"/>
  <c r="AZ13" i="54"/>
  <c r="BA13" i="54" s="1"/>
  <c r="AX13" i="54"/>
  <c r="AY13" i="54" s="1"/>
  <c r="AT13" i="54"/>
  <c r="AS13" i="54"/>
  <c r="AR13" i="54"/>
  <c r="AQ13" i="54"/>
  <c r="AP13" i="54"/>
  <c r="AO13" i="54"/>
  <c r="AN13" i="54"/>
  <c r="AM13" i="54"/>
  <c r="AL13" i="54"/>
  <c r="AK13" i="54"/>
  <c r="CP12" i="54"/>
  <c r="DA12" i="54" s="1"/>
  <c r="CO12" i="54"/>
  <c r="CZ12" i="54" s="1"/>
  <c r="CN12" i="54"/>
  <c r="CY12" i="54" s="1"/>
  <c r="CM12" i="54"/>
  <c r="CX12" i="54" s="1"/>
  <c r="CL12" i="54"/>
  <c r="CK12" i="54"/>
  <c r="CV12" i="54" s="1"/>
  <c r="CJ12" i="54"/>
  <c r="CG12" i="54"/>
  <c r="CE12" i="54"/>
  <c r="CD12" i="54"/>
  <c r="CC12" i="54"/>
  <c r="CB12" i="54"/>
  <c r="CA12" i="54"/>
  <c r="CW12" i="54" s="1"/>
  <c r="BZ12" i="54"/>
  <c r="BY12" i="54"/>
  <c r="BX12" i="54"/>
  <c r="AM12" i="54" s="1"/>
  <c r="BW12" i="54"/>
  <c r="AL12" i="54" s="1"/>
  <c r="BV12" i="54"/>
  <c r="BT12" i="54"/>
  <c r="BS12" i="54"/>
  <c r="BR12" i="54"/>
  <c r="BQ12" i="54"/>
  <c r="BP12" i="54"/>
  <c r="BO12" i="54"/>
  <c r="BN12" i="54"/>
  <c r="BM12" i="54"/>
  <c r="BL12" i="54"/>
  <c r="BK12" i="54"/>
  <c r="CR12" i="54" s="1"/>
  <c r="BJ12" i="54"/>
  <c r="BC12" i="54"/>
  <c r="K139" i="54" s="1"/>
  <c r="AZ12" i="54"/>
  <c r="H139" i="54" s="1"/>
  <c r="AX12" i="54"/>
  <c r="I139" i="54" s="1"/>
  <c r="AT12" i="54"/>
  <c r="AS12" i="54"/>
  <c r="AR12" i="54"/>
  <c r="AQ12" i="54"/>
  <c r="AP12" i="54"/>
  <c r="AO12" i="54"/>
  <c r="AN12" i="54"/>
  <c r="AK12" i="54"/>
  <c r="CP11" i="54"/>
  <c r="DA11" i="54" s="1"/>
  <c r="CO11" i="54"/>
  <c r="CN11" i="54"/>
  <c r="CM11" i="54"/>
  <c r="CX11" i="54" s="1"/>
  <c r="CL11" i="54"/>
  <c r="CW11" i="54" s="1"/>
  <c r="CK11" i="54"/>
  <c r="CJ11" i="54"/>
  <c r="CG11" i="54"/>
  <c r="CE11" i="54"/>
  <c r="CD11" i="54"/>
  <c r="CC11" i="54"/>
  <c r="CB11" i="54"/>
  <c r="CA11" i="54"/>
  <c r="BZ11" i="54"/>
  <c r="BY11" i="54"/>
  <c r="BX11" i="54"/>
  <c r="AM11" i="54" s="1"/>
  <c r="BW11" i="54"/>
  <c r="AL11" i="54" s="1"/>
  <c r="BV11" i="54"/>
  <c r="AK11" i="54" s="1"/>
  <c r="BT11" i="54"/>
  <c r="BS11" i="54"/>
  <c r="BR11" i="54"/>
  <c r="BQ11" i="54"/>
  <c r="BP11" i="54"/>
  <c r="BO11" i="54"/>
  <c r="BN11" i="54"/>
  <c r="BM11" i="54"/>
  <c r="BL11" i="54"/>
  <c r="BK11" i="54"/>
  <c r="BJ11" i="54"/>
  <c r="BC11" i="54"/>
  <c r="K138" i="54" s="1"/>
  <c r="AZ11" i="54"/>
  <c r="H138" i="54" s="1"/>
  <c r="AX11" i="54"/>
  <c r="I138" i="54" s="1"/>
  <c r="AT11" i="54"/>
  <c r="AS11" i="54"/>
  <c r="AR11" i="54"/>
  <c r="AQ11" i="54"/>
  <c r="AP11" i="54"/>
  <c r="AO11" i="54"/>
  <c r="AN11" i="54"/>
  <c r="CP10" i="54"/>
  <c r="DA10" i="54" s="1"/>
  <c r="CO10" i="54"/>
  <c r="CZ10" i="54" s="1"/>
  <c r="CN10" i="54"/>
  <c r="CY10" i="54" s="1"/>
  <c r="CM10" i="54"/>
  <c r="CX10" i="54" s="1"/>
  <c r="CL10" i="54"/>
  <c r="CK10" i="54"/>
  <c r="CJ10" i="54"/>
  <c r="CU10" i="54" s="1"/>
  <c r="CI10" i="54"/>
  <c r="CH10" i="54"/>
  <c r="CG10" i="54"/>
  <c r="CE10" i="54"/>
  <c r="CD10" i="54"/>
  <c r="CC10" i="54"/>
  <c r="CB10" i="54"/>
  <c r="CA10" i="54"/>
  <c r="BZ10" i="54"/>
  <c r="BY10" i="54"/>
  <c r="BX10" i="54"/>
  <c r="BW10" i="54"/>
  <c r="BV10" i="54"/>
  <c r="AK10" i="54" s="1"/>
  <c r="BT10" i="54"/>
  <c r="BS10" i="54"/>
  <c r="BR10" i="54"/>
  <c r="BR36" i="54" s="1"/>
  <c r="U113" i="54" s="1"/>
  <c r="BQ10" i="54"/>
  <c r="BQ36" i="54" s="1"/>
  <c r="U112" i="54" s="1"/>
  <c r="BP10" i="54"/>
  <c r="BP36" i="54" s="1"/>
  <c r="U111" i="54" s="1"/>
  <c r="BO10" i="54"/>
  <c r="BN10" i="54"/>
  <c r="BM10" i="54"/>
  <c r="BL10" i="54"/>
  <c r="BK10" i="54"/>
  <c r="BJ10" i="54"/>
  <c r="BC10" i="54"/>
  <c r="K137" i="54" s="1"/>
  <c r="AZ10" i="54"/>
  <c r="H137" i="54" s="1"/>
  <c r="AX10" i="54"/>
  <c r="I137" i="54" s="1"/>
  <c r="AT10" i="54"/>
  <c r="AS10" i="54"/>
  <c r="AR10" i="54"/>
  <c r="AQ10" i="54"/>
  <c r="AP10" i="54"/>
  <c r="AO10" i="54"/>
  <c r="AN10" i="54"/>
  <c r="AM10" i="54"/>
  <c r="AL10" i="54"/>
  <c r="CP9" i="54"/>
  <c r="CO9" i="54"/>
  <c r="CN9" i="54"/>
  <c r="CM9" i="54"/>
  <c r="CX9" i="54" s="1"/>
  <c r="CL9" i="54"/>
  <c r="CW9" i="54" s="1"/>
  <c r="CK9" i="54"/>
  <c r="CJ9" i="54"/>
  <c r="CH9" i="54"/>
  <c r="CG9" i="54"/>
  <c r="CE9" i="54"/>
  <c r="DA9" i="54" s="1"/>
  <c r="CD9" i="54"/>
  <c r="CZ9" i="54" s="1"/>
  <c r="CC9" i="54"/>
  <c r="CY9" i="54" s="1"/>
  <c r="CB9" i="54"/>
  <c r="CA9" i="54"/>
  <c r="BZ9" i="54"/>
  <c r="BY9" i="54"/>
  <c r="BX9" i="54"/>
  <c r="BW9" i="54"/>
  <c r="CI9" i="54" s="1"/>
  <c r="BV9" i="54"/>
  <c r="BT9" i="54"/>
  <c r="BS9" i="54"/>
  <c r="BR9" i="54"/>
  <c r="BQ9" i="54"/>
  <c r="BP9" i="54"/>
  <c r="BO9" i="54"/>
  <c r="BN9" i="54"/>
  <c r="BM9" i="54"/>
  <c r="BL9" i="54"/>
  <c r="BK9" i="54"/>
  <c r="BJ9" i="54"/>
  <c r="BC9" i="54"/>
  <c r="K136" i="54" s="1"/>
  <c r="AZ9" i="54"/>
  <c r="BA9" i="54" s="1"/>
  <c r="AX9" i="54"/>
  <c r="AY9" i="54" s="1"/>
  <c r="AT9" i="54"/>
  <c r="AS9" i="54"/>
  <c r="AR9" i="54"/>
  <c r="AQ9" i="54"/>
  <c r="AP9" i="54"/>
  <c r="AO9" i="54"/>
  <c r="AN9" i="54"/>
  <c r="AM9" i="54"/>
  <c r="AL9" i="54"/>
  <c r="AK9" i="54"/>
  <c r="DA8" i="54"/>
  <c r="CP8" i="54"/>
  <c r="CO8" i="54"/>
  <c r="CN8" i="54"/>
  <c r="CM8" i="54"/>
  <c r="CL8" i="54"/>
  <c r="CK8" i="54"/>
  <c r="CJ8" i="54"/>
  <c r="CE8" i="54"/>
  <c r="CE32" i="54" s="1"/>
  <c r="CD8" i="54"/>
  <c r="CZ8" i="54" s="1"/>
  <c r="CC8" i="54"/>
  <c r="CY8" i="54" s="1"/>
  <c r="CB8" i="54"/>
  <c r="CX8" i="54" s="1"/>
  <c r="CA8" i="54"/>
  <c r="BZ8" i="54"/>
  <c r="BY8" i="54"/>
  <c r="BX8" i="54"/>
  <c r="BW8" i="54"/>
  <c r="AL8" i="54" s="1"/>
  <c r="BV8" i="54"/>
  <c r="AK8" i="54" s="1"/>
  <c r="BT8" i="54"/>
  <c r="BS8" i="54"/>
  <c r="BR8" i="54"/>
  <c r="BQ8" i="54"/>
  <c r="BP8" i="54"/>
  <c r="BO8" i="54"/>
  <c r="BN8" i="54"/>
  <c r="BM8" i="54"/>
  <c r="BL8" i="54"/>
  <c r="BK8" i="54"/>
  <c r="BJ8" i="54"/>
  <c r="BC8" i="54"/>
  <c r="K135" i="54" s="1"/>
  <c r="AZ8" i="54"/>
  <c r="BA8" i="54" s="1"/>
  <c r="AX8" i="54"/>
  <c r="I135" i="54" s="1"/>
  <c r="AT8" i="54"/>
  <c r="AS8" i="54"/>
  <c r="AR8" i="54"/>
  <c r="AQ8" i="54"/>
  <c r="AP8" i="54"/>
  <c r="AO8" i="54"/>
  <c r="AN8" i="54"/>
  <c r="AM8" i="54"/>
  <c r="CX7" i="54"/>
  <c r="CP7" i="54"/>
  <c r="CO7" i="54"/>
  <c r="CN7" i="54"/>
  <c r="CM7" i="54"/>
  <c r="CL7" i="54"/>
  <c r="CW7" i="54" s="1"/>
  <c r="CK7" i="54"/>
  <c r="CJ7" i="54"/>
  <c r="CI7" i="54"/>
  <c r="CE7" i="54"/>
  <c r="DA7" i="54" s="1"/>
  <c r="CD7" i="54"/>
  <c r="CZ7" i="54" s="1"/>
  <c r="CC7" i="54"/>
  <c r="CY7" i="54" s="1"/>
  <c r="CB7" i="54"/>
  <c r="CA7" i="54"/>
  <c r="BZ7" i="54"/>
  <c r="BY7" i="54"/>
  <c r="BX7" i="54"/>
  <c r="BW7" i="54"/>
  <c r="BV7" i="54"/>
  <c r="AK7" i="54" s="1"/>
  <c r="BT7" i="54"/>
  <c r="BS7" i="54"/>
  <c r="BR7" i="54"/>
  <c r="BQ7" i="54"/>
  <c r="BP7" i="54"/>
  <c r="BO7" i="54"/>
  <c r="BN7" i="54"/>
  <c r="BM7" i="54"/>
  <c r="BL7" i="54"/>
  <c r="BK7" i="54"/>
  <c r="BJ7" i="54"/>
  <c r="BC7" i="54"/>
  <c r="K134" i="54" s="1"/>
  <c r="AZ7" i="54"/>
  <c r="H134" i="54" s="1"/>
  <c r="AX7" i="54"/>
  <c r="AY7" i="54" s="1"/>
  <c r="AT7" i="54"/>
  <c r="AS7" i="54"/>
  <c r="AR7" i="54"/>
  <c r="AQ7" i="54"/>
  <c r="AP7" i="54"/>
  <c r="AO7" i="54"/>
  <c r="AN7" i="54"/>
  <c r="AM7" i="54"/>
  <c r="AL7" i="54"/>
  <c r="CP6" i="54"/>
  <c r="DA6" i="54" s="1"/>
  <c r="CO6" i="54"/>
  <c r="CZ6" i="54" s="1"/>
  <c r="CN6" i="54"/>
  <c r="CM6" i="54"/>
  <c r="CL6" i="54"/>
  <c r="CK6" i="54"/>
  <c r="CJ6" i="54"/>
  <c r="CI6" i="54"/>
  <c r="CE6" i="54"/>
  <c r="CD6" i="54"/>
  <c r="CC6" i="54"/>
  <c r="CY6" i="54" s="1"/>
  <c r="CB6" i="54"/>
  <c r="CX6" i="54" s="1"/>
  <c r="CA6" i="54"/>
  <c r="BZ6" i="54"/>
  <c r="BY6" i="54"/>
  <c r="BX6" i="54"/>
  <c r="AM6" i="54" s="1"/>
  <c r="BW6" i="54"/>
  <c r="BV6" i="54"/>
  <c r="BT6" i="54"/>
  <c r="BS6" i="54"/>
  <c r="BR6" i="54"/>
  <c r="BQ6" i="54"/>
  <c r="BP6" i="54"/>
  <c r="BO6" i="54"/>
  <c r="BN6" i="54"/>
  <c r="BM6" i="54"/>
  <c r="BL6" i="54"/>
  <c r="BK6" i="54"/>
  <c r="AK6" i="54" s="1"/>
  <c r="BJ6" i="54"/>
  <c r="BC6" i="54"/>
  <c r="K133" i="54" s="1"/>
  <c r="AZ6" i="54"/>
  <c r="BA6" i="54" s="1"/>
  <c r="AX6" i="54"/>
  <c r="AT6" i="54"/>
  <c r="AS6" i="54"/>
  <c r="AR6" i="54"/>
  <c r="AQ6" i="54"/>
  <c r="AP6" i="54"/>
  <c r="AO6" i="54"/>
  <c r="AN6" i="54"/>
  <c r="CP5" i="54"/>
  <c r="CP32" i="54" s="1" a="1"/>
  <c r="CP32" i="54" s="1"/>
  <c r="C50" i="54" s="1"/>
  <c r="CO5" i="54"/>
  <c r="CZ5" i="54" s="1"/>
  <c r="CN5" i="54"/>
  <c r="CY5" i="54" s="1"/>
  <c r="CM5" i="54"/>
  <c r="CX5" i="54" s="1"/>
  <c r="CL5" i="54"/>
  <c r="CW5" i="54" s="1"/>
  <c r="CK5" i="54"/>
  <c r="CJ5" i="54"/>
  <c r="CI5" i="54"/>
  <c r="CE5" i="54"/>
  <c r="CD5" i="54"/>
  <c r="CC5" i="54"/>
  <c r="CB5" i="54"/>
  <c r="CA5" i="54"/>
  <c r="BZ5" i="54"/>
  <c r="BY5" i="54"/>
  <c r="BX5" i="54"/>
  <c r="AM5" i="54" s="1"/>
  <c r="BW5" i="54"/>
  <c r="AL5" i="54" s="1"/>
  <c r="BV5" i="54"/>
  <c r="BT5" i="54"/>
  <c r="BT35" i="54" s="1"/>
  <c r="S115" i="54" s="1"/>
  <c r="BS5" i="54"/>
  <c r="BR5" i="54"/>
  <c r="BQ5" i="54"/>
  <c r="BP5" i="54"/>
  <c r="BO5" i="54"/>
  <c r="BN5" i="54"/>
  <c r="BM5" i="54"/>
  <c r="BL5" i="54"/>
  <c r="BK5" i="54"/>
  <c r="AK5" i="54" s="1"/>
  <c r="BJ5" i="54"/>
  <c r="BC5" i="54"/>
  <c r="K132" i="54" s="1"/>
  <c r="AZ5" i="54"/>
  <c r="H132" i="54" s="1"/>
  <c r="AX5" i="54"/>
  <c r="I132" i="54" s="1"/>
  <c r="AT5" i="54"/>
  <c r="AS5" i="54"/>
  <c r="AR5" i="54"/>
  <c r="AQ5" i="54"/>
  <c r="AP5" i="54"/>
  <c r="AO5" i="54"/>
  <c r="AN5" i="54"/>
  <c r="CP4" i="54"/>
  <c r="DA4" i="54" s="1"/>
  <c r="CO4" i="54"/>
  <c r="CN4" i="54"/>
  <c r="CM4" i="54"/>
  <c r="CX33" i="54" s="1"/>
  <c r="CX36" i="54" s="1"/>
  <c r="CL4" i="54"/>
  <c r="CW4" i="54" s="1"/>
  <c r="CK4" i="54"/>
  <c r="CJ4" i="54"/>
  <c r="CI4" i="54"/>
  <c r="CE4" i="54"/>
  <c r="CD4" i="54"/>
  <c r="CC4" i="54"/>
  <c r="CB4" i="54"/>
  <c r="CA4" i="54"/>
  <c r="BZ4" i="54"/>
  <c r="BY4" i="54"/>
  <c r="BX4" i="54"/>
  <c r="BW4" i="54"/>
  <c r="BV4" i="54"/>
  <c r="CH4" i="54" s="1"/>
  <c r="BT4" i="54"/>
  <c r="BS4" i="54"/>
  <c r="BR4" i="54"/>
  <c r="BR33" i="54" s="1"/>
  <c r="BQ4" i="54"/>
  <c r="BQ33" i="54" s="1"/>
  <c r="BP4" i="54"/>
  <c r="BO4" i="54"/>
  <c r="BN4" i="54"/>
  <c r="R33" i="54" s="1"/>
  <c r="BM4" i="54"/>
  <c r="BL4" i="54"/>
  <c r="BK4" i="54"/>
  <c r="BJ4" i="54"/>
  <c r="BC4" i="54"/>
  <c r="K131" i="54" s="1"/>
  <c r="AZ4" i="54"/>
  <c r="BA4" i="54" s="1"/>
  <c r="AX4" i="54"/>
  <c r="AY4" i="54" s="1"/>
  <c r="AT4" i="54"/>
  <c r="AS4" i="54"/>
  <c r="AR4" i="54"/>
  <c r="AQ4" i="54"/>
  <c r="AP4" i="54"/>
  <c r="AO4" i="54"/>
  <c r="AN4" i="54"/>
  <c r="AM4" i="54"/>
  <c r="AL4" i="54"/>
  <c r="AK4" i="54"/>
  <c r="CP3" i="54"/>
  <c r="CO3" i="54"/>
  <c r="CN3" i="54"/>
  <c r="CM3" i="54"/>
  <c r="CM32" i="54" s="1" a="1"/>
  <c r="CM32" i="54" s="1"/>
  <c r="C47" i="54" s="1"/>
  <c r="CL3" i="54"/>
  <c r="CK3" i="54"/>
  <c r="CJ3" i="54"/>
  <c r="CE3" i="54"/>
  <c r="CD3" i="54"/>
  <c r="CC3" i="54"/>
  <c r="CB3" i="54"/>
  <c r="CA3" i="54"/>
  <c r="BZ3" i="54"/>
  <c r="BY3" i="54"/>
  <c r="BX3" i="54"/>
  <c r="AM3" i="54" s="1"/>
  <c r="BW3" i="54"/>
  <c r="BV3" i="54"/>
  <c r="BT3" i="54"/>
  <c r="BS3" i="54"/>
  <c r="BS35" i="54" s="1"/>
  <c r="S114" i="54" s="1"/>
  <c r="BR3" i="54"/>
  <c r="BR35" i="54" s="1"/>
  <c r="S113" i="54" s="1"/>
  <c r="BQ3" i="54"/>
  <c r="BQ35" i="54" s="1"/>
  <c r="S112" i="54" s="1"/>
  <c r="BP3" i="54"/>
  <c r="BO3" i="54"/>
  <c r="BN3" i="54"/>
  <c r="BM3" i="54"/>
  <c r="BL3" i="54"/>
  <c r="BK3" i="54"/>
  <c r="BJ3" i="54"/>
  <c r="BC3" i="54"/>
  <c r="K130" i="54" s="1"/>
  <c r="AZ3" i="54"/>
  <c r="BA3" i="54" s="1"/>
  <c r="AX3" i="54"/>
  <c r="I130" i="54" s="1"/>
  <c r="AT3" i="54"/>
  <c r="AS3" i="54"/>
  <c r="AR3" i="54"/>
  <c r="AQ3" i="54"/>
  <c r="AP3" i="54"/>
  <c r="AO3" i="54"/>
  <c r="AN3" i="54"/>
  <c r="F62" i="53" l="1"/>
  <c r="CY31" i="53"/>
  <c r="CY32" i="53"/>
  <c r="CN34" i="53" a="1"/>
  <c r="CN34" i="53" s="1"/>
  <c r="G48" i="53" s="1"/>
  <c r="F64" i="53"/>
  <c r="CU31" i="53"/>
  <c r="CU34" i="53" s="1"/>
  <c r="CU35" i="53" s="1"/>
  <c r="CJ34" i="53" a="1"/>
  <c r="CJ34" i="53" s="1"/>
  <c r="G44" i="53" s="1"/>
  <c r="CU32" i="53"/>
  <c r="I35" i="53"/>
  <c r="I36" i="53"/>
  <c r="BA38" i="53"/>
  <c r="D65" i="53" s="1"/>
  <c r="AZ43" i="53"/>
  <c r="R36" i="53"/>
  <c r="R35" i="53"/>
  <c r="O35" i="53"/>
  <c r="O36" i="53"/>
  <c r="AX41" i="53"/>
  <c r="AX44" i="53" s="1"/>
  <c r="H158" i="53" s="1"/>
  <c r="DA34" i="53"/>
  <c r="DA35" i="53" s="1"/>
  <c r="N35" i="53"/>
  <c r="N36" i="53"/>
  <c r="F63" i="53"/>
  <c r="CR32" i="53"/>
  <c r="CR31" i="53"/>
  <c r="CG34" i="53" a="1"/>
  <c r="CG34" i="53" s="1"/>
  <c r="G41" i="53" s="1"/>
  <c r="AY41" i="53"/>
  <c r="AY44" i="53" s="1"/>
  <c r="H159" i="53" s="1"/>
  <c r="AX36" i="53"/>
  <c r="H62" i="53" s="1"/>
  <c r="CZ31" i="53"/>
  <c r="CO34" i="53" a="1"/>
  <c r="CO34" i="53" s="1"/>
  <c r="G49" i="53" s="1"/>
  <c r="CZ32" i="53"/>
  <c r="P36" i="53"/>
  <c r="P35" i="53"/>
  <c r="AZ41" i="53"/>
  <c r="AZ44" i="53" s="1"/>
  <c r="H160" i="53" s="1"/>
  <c r="AY36" i="53"/>
  <c r="H63" i="53" s="1"/>
  <c r="AX31" i="53"/>
  <c r="AZ36" i="53"/>
  <c r="H64" i="53" s="1"/>
  <c r="CT31" i="53"/>
  <c r="CT34" i="53" s="1"/>
  <c r="CT35" i="53" s="1"/>
  <c r="CI34" i="53" a="1"/>
  <c r="CI34" i="53" s="1"/>
  <c r="G43" i="53" s="1"/>
  <c r="CT32" i="53"/>
  <c r="L35" i="53"/>
  <c r="L36" i="53"/>
  <c r="K35" i="53"/>
  <c r="K36" i="53"/>
  <c r="CL34" i="53" a="1"/>
  <c r="CL34" i="53" s="1"/>
  <c r="G46" i="53" s="1"/>
  <c r="CW31" i="53"/>
  <c r="CW34" i="53" s="1"/>
  <c r="CW35" i="53" s="1"/>
  <c r="CW32" i="53"/>
  <c r="AX37" i="53"/>
  <c r="J62" i="53" s="1"/>
  <c r="CM34" i="53" a="1"/>
  <c r="CM34" i="53" s="1"/>
  <c r="G47" i="53" s="1"/>
  <c r="CX31" i="53"/>
  <c r="CX34" i="53" s="1"/>
  <c r="CX35" i="53" s="1"/>
  <c r="CX32" i="53"/>
  <c r="CK34" i="53" a="1"/>
  <c r="CK34" i="53" s="1"/>
  <c r="G45" i="53" s="1"/>
  <c r="CV31" i="53"/>
  <c r="CV32" i="53"/>
  <c r="CS31" i="53"/>
  <c r="CH34" i="53" a="1"/>
  <c r="CH34" i="53" s="1"/>
  <c r="G42" i="53" s="1"/>
  <c r="CS32" i="53"/>
  <c r="AY37" i="53"/>
  <c r="J63" i="53" s="1"/>
  <c r="AZ37" i="53"/>
  <c r="J64" i="53" s="1"/>
  <c r="BA35" i="53"/>
  <c r="F65" i="53" s="1"/>
  <c r="Q36" i="53"/>
  <c r="Q35" i="53"/>
  <c r="M35" i="53"/>
  <c r="M36" i="53"/>
  <c r="CP34" i="52" a="1"/>
  <c r="CP34" i="52" s="1"/>
  <c r="G50" i="52" s="1"/>
  <c r="AZ36" i="52"/>
  <c r="H64" i="52" s="1"/>
  <c r="L35" i="52"/>
  <c r="L36" i="52"/>
  <c r="CY31" i="52"/>
  <c r="CY34" i="52" s="1"/>
  <c r="CY35" i="52" s="1"/>
  <c r="CY32" i="52"/>
  <c r="CN34" i="52" a="1"/>
  <c r="CN34" i="52" s="1"/>
  <c r="G48" i="52" s="1"/>
  <c r="CU31" i="52"/>
  <c r="CJ34" i="52" a="1"/>
  <c r="CJ34" i="52" s="1"/>
  <c r="G44" i="52" s="1"/>
  <c r="CU32" i="52"/>
  <c r="I35" i="52"/>
  <c r="I36" i="52"/>
  <c r="CV32" i="52"/>
  <c r="CK34" i="52" a="1"/>
  <c r="CK34" i="52" s="1"/>
  <c r="G45" i="52" s="1"/>
  <c r="CV31" i="52"/>
  <c r="CV34" i="52" s="1"/>
  <c r="CV35" i="52" s="1"/>
  <c r="AX31" i="52"/>
  <c r="CL34" i="52" a="1"/>
  <c r="CL34" i="52" s="1"/>
  <c r="G46" i="52" s="1"/>
  <c r="CW31" i="52"/>
  <c r="CW32" i="52"/>
  <c r="BA38" i="52"/>
  <c r="D65" i="52" s="1"/>
  <c r="CZ31" i="52"/>
  <c r="CZ34" i="52" s="1"/>
  <c r="CZ35" i="52" s="1"/>
  <c r="CZ32" i="52"/>
  <c r="CO34" i="52" a="1"/>
  <c r="CO34" i="52" s="1"/>
  <c r="G49" i="52" s="1"/>
  <c r="F64" i="52"/>
  <c r="AX42" i="52"/>
  <c r="AY35" i="52"/>
  <c r="O36" i="52"/>
  <c r="O35" i="52"/>
  <c r="Q36" i="52"/>
  <c r="Q35" i="52"/>
  <c r="N36" i="52"/>
  <c r="N35" i="52"/>
  <c r="CT31" i="52"/>
  <c r="CI34" i="52" a="1"/>
  <c r="CI34" i="52" s="1"/>
  <c r="G43" i="52" s="1"/>
  <c r="CT32" i="52"/>
  <c r="AY42" i="52"/>
  <c r="AY44" i="52" s="1"/>
  <c r="H159" i="52" s="1"/>
  <c r="AX35" i="52"/>
  <c r="J35" i="52"/>
  <c r="J36" i="52"/>
  <c r="M36" i="52"/>
  <c r="M35" i="52"/>
  <c r="DA31" i="52"/>
  <c r="DA34" i="52" s="1"/>
  <c r="DA35" i="52" s="1"/>
  <c r="CS31" i="52"/>
  <c r="CS34" i="52" s="1"/>
  <c r="CS35" i="52" s="1"/>
  <c r="CH34" i="52" a="1"/>
  <c r="CH34" i="52" s="1"/>
  <c r="G42" i="52" s="1"/>
  <c r="CS32" i="52"/>
  <c r="AZ37" i="52"/>
  <c r="J64" i="52" s="1"/>
  <c r="R36" i="52"/>
  <c r="R35" i="52"/>
  <c r="CM34" i="52" a="1"/>
  <c r="CM34" i="52" s="1"/>
  <c r="G47" i="52" s="1"/>
  <c r="CX31" i="52"/>
  <c r="CX32" i="52"/>
  <c r="BA37" i="52"/>
  <c r="J65" i="52" s="1"/>
  <c r="AY37" i="52"/>
  <c r="J63" i="52" s="1"/>
  <c r="AX44" i="52"/>
  <c r="H158" i="52" s="1"/>
  <c r="AZ44" i="52"/>
  <c r="H160" i="52" s="1"/>
  <c r="P36" i="52"/>
  <c r="P35" i="52"/>
  <c r="AY42" i="51"/>
  <c r="R36" i="51"/>
  <c r="R35" i="51"/>
  <c r="CK34" i="51" a="1"/>
  <c r="CK34" i="51" s="1"/>
  <c r="G45" i="51" s="1"/>
  <c r="CV31" i="51"/>
  <c r="CV34" i="51" s="1"/>
  <c r="CV35" i="51" s="1"/>
  <c r="CV32" i="51"/>
  <c r="AZ42" i="51"/>
  <c r="CL34" i="51" a="1"/>
  <c r="CL34" i="51" s="1"/>
  <c r="G46" i="51" s="1"/>
  <c r="CW31" i="51"/>
  <c r="CW34" i="51" s="1"/>
  <c r="CW35" i="51" s="1"/>
  <c r="CW32" i="51"/>
  <c r="CY31" i="51"/>
  <c r="CY34" i="51" s="1"/>
  <c r="CY35" i="51" s="1"/>
  <c r="CY32" i="51"/>
  <c r="CN34" i="51" a="1"/>
  <c r="CN34" i="51" s="1"/>
  <c r="G48" i="51" s="1"/>
  <c r="CZ31" i="51"/>
  <c r="CZ34" i="51" s="1"/>
  <c r="CZ35" i="51" s="1"/>
  <c r="CO34" i="51" a="1"/>
  <c r="CO34" i="51" s="1"/>
  <c r="G49" i="51" s="1"/>
  <c r="CZ32" i="51"/>
  <c r="BA37" i="51"/>
  <c r="J65" i="51" s="1"/>
  <c r="M36" i="51"/>
  <c r="M35" i="51"/>
  <c r="AY37" i="51"/>
  <c r="J63" i="51" s="1"/>
  <c r="CU31" i="51"/>
  <c r="CJ34" i="51" a="1"/>
  <c r="CJ34" i="51" s="1"/>
  <c r="G44" i="51" s="1"/>
  <c r="CU32" i="51"/>
  <c r="J35" i="51"/>
  <c r="J36" i="51"/>
  <c r="Q36" i="51"/>
  <c r="Q35" i="51"/>
  <c r="BA38" i="51"/>
  <c r="D65" i="51" s="1"/>
  <c r="CT32" i="51"/>
  <c r="CT31" i="51"/>
  <c r="CI34" i="51" a="1"/>
  <c r="CI34" i="51" s="1"/>
  <c r="G43" i="51" s="1"/>
  <c r="K35" i="51"/>
  <c r="K36" i="51"/>
  <c r="AX36" i="51"/>
  <c r="H62" i="51" s="1"/>
  <c r="AX35" i="51"/>
  <c r="AY36" i="51"/>
  <c r="H63" i="51" s="1"/>
  <c r="AY35" i="51"/>
  <c r="O35" i="51"/>
  <c r="O36" i="51"/>
  <c r="AZ36" i="51"/>
  <c r="H64" i="51" s="1"/>
  <c r="AZ35" i="51"/>
  <c r="AX41" i="51"/>
  <c r="N36" i="51"/>
  <c r="N35" i="51"/>
  <c r="AY41" i="51"/>
  <c r="CR32" i="51"/>
  <c r="CG34" i="51" a="1"/>
  <c r="CG34" i="51" s="1"/>
  <c r="G41" i="51" s="1"/>
  <c r="CR31" i="51"/>
  <c r="CR34" i="51" s="1"/>
  <c r="CR35" i="51" s="1"/>
  <c r="CM34" i="51" a="1"/>
  <c r="CM34" i="51" s="1"/>
  <c r="G47" i="51" s="1"/>
  <c r="CX31" i="51"/>
  <c r="CX32" i="51"/>
  <c r="P35" i="51"/>
  <c r="P36" i="51"/>
  <c r="AZ41" i="51"/>
  <c r="AZ44" i="51" s="1"/>
  <c r="H160" i="51" s="1"/>
  <c r="AX43" i="51"/>
  <c r="BA43" i="51"/>
  <c r="AY43" i="51"/>
  <c r="I35" i="51"/>
  <c r="I36" i="51"/>
  <c r="AX31" i="51"/>
  <c r="DA34" i="51"/>
  <c r="DA35" i="51" s="1"/>
  <c r="CS32" i="51"/>
  <c r="CS31" i="51"/>
  <c r="CH34" i="51" a="1"/>
  <c r="CH34" i="51" s="1"/>
  <c r="G42" i="51" s="1"/>
  <c r="AZ37" i="51"/>
  <c r="J64" i="51" s="1"/>
  <c r="L35" i="51"/>
  <c r="L36" i="51"/>
  <c r="DA31" i="50"/>
  <c r="DA32" i="50"/>
  <c r="CP34" i="50" a="1"/>
  <c r="CP34" i="50" s="1"/>
  <c r="G50" i="50" s="1"/>
  <c r="CM34" i="50" a="1"/>
  <c r="CM34" i="50" s="1"/>
  <c r="G47" i="50" s="1"/>
  <c r="CX31" i="50"/>
  <c r="CX32" i="50"/>
  <c r="CU31" i="50"/>
  <c r="CJ34" i="50" a="1"/>
  <c r="CJ34" i="50" s="1"/>
  <c r="G44" i="50" s="1"/>
  <c r="CU32" i="50"/>
  <c r="CS32" i="50"/>
  <c r="CS31" i="50"/>
  <c r="CS34" i="50" s="1"/>
  <c r="CS35" i="50" s="1"/>
  <c r="CH34" i="50" a="1"/>
  <c r="CH34" i="50" s="1"/>
  <c r="G42" i="50" s="1"/>
  <c r="AZ37" i="50"/>
  <c r="J64" i="50" s="1"/>
  <c r="AX41" i="50"/>
  <c r="AX44" i="50" s="1"/>
  <c r="H158" i="50" s="1"/>
  <c r="AZ36" i="50"/>
  <c r="H64" i="50" s="1"/>
  <c r="AY41" i="50"/>
  <c r="AY44" i="50" s="1"/>
  <c r="H159" i="50" s="1"/>
  <c r="CO34" i="50" a="1"/>
  <c r="CO34" i="50" s="1"/>
  <c r="G49" i="50" s="1"/>
  <c r="CZ31" i="50"/>
  <c r="CZ32" i="50"/>
  <c r="AZ38" i="50"/>
  <c r="F64" i="50"/>
  <c r="BA41" i="50"/>
  <c r="AY36" i="50"/>
  <c r="H63" i="50" s="1"/>
  <c r="CY32" i="50"/>
  <c r="CY31" i="50"/>
  <c r="CY34" i="50" s="1"/>
  <c r="CY35" i="50" s="1"/>
  <c r="CN34" i="50" a="1"/>
  <c r="CN34" i="50" s="1"/>
  <c r="G48" i="50" s="1"/>
  <c r="L35" i="50"/>
  <c r="L36" i="50"/>
  <c r="F62" i="50"/>
  <c r="AX38" i="50"/>
  <c r="CK34" i="50" a="1"/>
  <c r="CK34" i="50" s="1"/>
  <c r="G45" i="50" s="1"/>
  <c r="CV31" i="50"/>
  <c r="CV32" i="50"/>
  <c r="Q36" i="50"/>
  <c r="Q35" i="50"/>
  <c r="CT31" i="50"/>
  <c r="CI34" i="50" a="1"/>
  <c r="CI34" i="50" s="1"/>
  <c r="G43" i="50" s="1"/>
  <c r="CT32" i="50"/>
  <c r="J35" i="50"/>
  <c r="J36" i="50"/>
  <c r="AY35" i="50"/>
  <c r="BA36" i="50"/>
  <c r="H65" i="50" s="1"/>
  <c r="P36" i="50"/>
  <c r="P35" i="50"/>
  <c r="N35" i="50"/>
  <c r="N36" i="50"/>
  <c r="AY37" i="50"/>
  <c r="J63" i="50" s="1"/>
  <c r="CR32" i="50"/>
  <c r="CR31" i="50"/>
  <c r="CG34" i="50" a="1"/>
  <c r="CG34" i="50" s="1"/>
  <c r="G41" i="50" s="1"/>
  <c r="R36" i="50"/>
  <c r="R35" i="50"/>
  <c r="AX31" i="50"/>
  <c r="O36" i="50"/>
  <c r="O35" i="50"/>
  <c r="K35" i="50"/>
  <c r="K36" i="50"/>
  <c r="CL34" i="50" a="1"/>
  <c r="CL34" i="50" s="1"/>
  <c r="G46" i="50" s="1"/>
  <c r="CW31" i="50"/>
  <c r="CW32" i="50"/>
  <c r="BA38" i="50"/>
  <c r="D65" i="50" s="1"/>
  <c r="I35" i="50"/>
  <c r="I36" i="50"/>
  <c r="F64" i="49"/>
  <c r="AZ44" i="49"/>
  <c r="H160" i="49" s="1"/>
  <c r="F62" i="49"/>
  <c r="CM34" i="49" a="1"/>
  <c r="CM34" i="49" s="1"/>
  <c r="G47" i="49" s="1"/>
  <c r="CX31" i="49"/>
  <c r="CX34" i="49" s="1"/>
  <c r="CX35" i="49" s="1"/>
  <c r="CX32" i="49"/>
  <c r="AX36" i="49"/>
  <c r="H62" i="49" s="1"/>
  <c r="CL34" i="49" a="1"/>
  <c r="CL34" i="49" s="1"/>
  <c r="G46" i="49" s="1"/>
  <c r="CW31" i="49"/>
  <c r="CW32" i="49"/>
  <c r="CZ31" i="49"/>
  <c r="CZ34" i="49" s="1"/>
  <c r="CZ35" i="49" s="1"/>
  <c r="CZ32" i="49"/>
  <c r="CO34" i="49" a="1"/>
  <c r="CO34" i="49" s="1"/>
  <c r="G49" i="49" s="1"/>
  <c r="I35" i="49"/>
  <c r="I36" i="49"/>
  <c r="AZ36" i="49"/>
  <c r="H64" i="49" s="1"/>
  <c r="BA35" i="49"/>
  <c r="F65" i="49" s="1"/>
  <c r="AZ42" i="49"/>
  <c r="M36" i="49"/>
  <c r="M35" i="49"/>
  <c r="BA37" i="49"/>
  <c r="J65" i="49" s="1"/>
  <c r="BA42" i="49"/>
  <c r="J35" i="49"/>
  <c r="J36" i="49"/>
  <c r="R36" i="49"/>
  <c r="R35" i="49"/>
  <c r="CR32" i="49"/>
  <c r="CR31" i="49"/>
  <c r="CR34" i="49" s="1"/>
  <c r="CR35" i="49" s="1"/>
  <c r="CG34" i="49" a="1"/>
  <c r="CG34" i="49" s="1"/>
  <c r="G41" i="49" s="1"/>
  <c r="P35" i="49"/>
  <c r="P36" i="49"/>
  <c r="CK34" i="49" a="1"/>
  <c r="CK34" i="49" s="1"/>
  <c r="G45" i="49" s="1"/>
  <c r="CV31" i="49"/>
  <c r="CV34" i="49" s="1"/>
  <c r="CV35" i="49" s="1"/>
  <c r="CV32" i="49"/>
  <c r="O36" i="49"/>
  <c r="O35" i="49"/>
  <c r="AY42" i="49"/>
  <c r="N36" i="49"/>
  <c r="N35" i="49"/>
  <c r="AX37" i="49"/>
  <c r="J62" i="49" s="1"/>
  <c r="CS31" i="49"/>
  <c r="CS34" i="49" s="1"/>
  <c r="CS35" i="49" s="1"/>
  <c r="CU31" i="49"/>
  <c r="CJ34" i="49" a="1"/>
  <c r="CJ34" i="49" s="1"/>
  <c r="G44" i="49" s="1"/>
  <c r="CU32" i="49"/>
  <c r="K36" i="49"/>
  <c r="K35" i="49"/>
  <c r="BA38" i="49"/>
  <c r="D65" i="49" s="1"/>
  <c r="L35" i="49"/>
  <c r="L36" i="49"/>
  <c r="CT31" i="49"/>
  <c r="CT32" i="49"/>
  <c r="CI34" i="49" a="1"/>
  <c r="CI34" i="49" s="1"/>
  <c r="G43" i="49" s="1"/>
  <c r="CP34" i="49" a="1"/>
  <c r="CP34" i="49" s="1"/>
  <c r="G50" i="49" s="1"/>
  <c r="AY38" i="49"/>
  <c r="F63" i="49"/>
  <c r="DA32" i="49"/>
  <c r="DA34" i="49" s="1"/>
  <c r="DA35" i="49" s="1"/>
  <c r="CY31" i="49"/>
  <c r="CY34" i="49" s="1"/>
  <c r="CY35" i="49" s="1"/>
  <c r="CY32" i="49"/>
  <c r="CN34" i="49" a="1"/>
  <c r="CN34" i="49" s="1"/>
  <c r="G48" i="49" s="1"/>
  <c r="AX41" i="49"/>
  <c r="AX44" i="49" s="1"/>
  <c r="H158" i="49" s="1"/>
  <c r="Q36" i="49"/>
  <c r="Q35" i="49"/>
  <c r="AY43" i="49"/>
  <c r="AY41" i="49"/>
  <c r="AX31" i="49"/>
  <c r="AL6" i="54"/>
  <c r="CH6" i="54"/>
  <c r="CG6" i="54"/>
  <c r="CH5" i="54"/>
  <c r="AL3" i="54"/>
  <c r="AK3" i="54"/>
  <c r="CR19" i="54"/>
  <c r="CR11" i="54"/>
  <c r="CU6" i="54"/>
  <c r="CV8" i="54"/>
  <c r="CH11" i="54"/>
  <c r="CI19" i="54"/>
  <c r="CT19" i="54" s="1"/>
  <c r="CI28" i="54"/>
  <c r="CR10" i="54"/>
  <c r="BZ34" i="54"/>
  <c r="P110" i="54" s="1"/>
  <c r="K100" i="54" s="1"/>
  <c r="CG7" i="54"/>
  <c r="CR7" i="54" s="1"/>
  <c r="CW8" i="54"/>
  <c r="CI11" i="54"/>
  <c r="CT11" i="54" s="1"/>
  <c r="CG15" i="54"/>
  <c r="CR15" i="54" s="1"/>
  <c r="CG24" i="54"/>
  <c r="CR24" i="54" s="1"/>
  <c r="BV37" i="54"/>
  <c r="V106" i="54" s="1"/>
  <c r="G98" i="54" s="1"/>
  <c r="CR14" i="54"/>
  <c r="CR6" i="54"/>
  <c r="BY32" i="54"/>
  <c r="BY37" i="54"/>
  <c r="V109" i="54" s="1"/>
  <c r="J98" i="54" s="1"/>
  <c r="CS13" i="54"/>
  <c r="CH7" i="54"/>
  <c r="BB14" i="54"/>
  <c r="J141" i="54" s="1"/>
  <c r="CH15" i="54"/>
  <c r="CH24" i="54"/>
  <c r="CR29" i="54"/>
  <c r="BV35" i="54"/>
  <c r="R106" i="54" s="1"/>
  <c r="G94" i="54" s="1"/>
  <c r="BX36" i="54"/>
  <c r="T108" i="54" s="1"/>
  <c r="I96" i="54" s="1"/>
  <c r="BZ37" i="54"/>
  <c r="V110" i="54" s="1"/>
  <c r="K98" i="54" s="1"/>
  <c r="BW35" i="54"/>
  <c r="R107" i="54" s="1"/>
  <c r="H94" i="54" s="1"/>
  <c r="BY36" i="54"/>
  <c r="T109" i="54" s="1"/>
  <c r="J96" i="54" s="1"/>
  <c r="CH12" i="54"/>
  <c r="CS12" i="54" s="1"/>
  <c r="CH20" i="54"/>
  <c r="CS20" i="54" s="1"/>
  <c r="CI29" i="54"/>
  <c r="CG3" i="54"/>
  <c r="CI12" i="54"/>
  <c r="CT12" i="54" s="1"/>
  <c r="CI20" i="54"/>
  <c r="CT20" i="54" s="1"/>
  <c r="CR25" i="54"/>
  <c r="CG25" i="54"/>
  <c r="CH3" i="54"/>
  <c r="CS3" i="54" s="1"/>
  <c r="CG8" i="54"/>
  <c r="CG16" i="54"/>
  <c r="CR16" i="54" s="1"/>
  <c r="CH25" i="54"/>
  <c r="CR30" i="54"/>
  <c r="CG30" i="54"/>
  <c r="CI3" i="54"/>
  <c r="BZ35" i="54"/>
  <c r="R110" i="54" s="1"/>
  <c r="K94" i="54" s="1"/>
  <c r="CH8" i="54"/>
  <c r="CH16" i="54"/>
  <c r="CS16" i="54" s="1"/>
  <c r="CG21" i="54"/>
  <c r="CR21" i="54" s="1"/>
  <c r="CI25" i="54"/>
  <c r="CT25" i="54" s="1"/>
  <c r="CH30" i="54"/>
  <c r="CI8" i="54"/>
  <c r="CT33" i="54" s="1"/>
  <c r="CT36" i="54" s="1"/>
  <c r="K38" i="54" s="1"/>
  <c r="CG13" i="54"/>
  <c r="CR13" i="54" s="1"/>
  <c r="CI16" i="54"/>
  <c r="CT16" i="54" s="1"/>
  <c r="CH21" i="54"/>
  <c r="CS21" i="54" s="1"/>
  <c r="CU25" i="54"/>
  <c r="CI30" i="54"/>
  <c r="CG4" i="54"/>
  <c r="CR4" i="54" s="1"/>
  <c r="CV14" i="54"/>
  <c r="CG26" i="54"/>
  <c r="CR26" i="54" s="1"/>
  <c r="BB29" i="54"/>
  <c r="J156" i="54" s="1"/>
  <c r="CR18" i="54"/>
  <c r="CI13" i="54"/>
  <c r="CT13" i="54" s="1"/>
  <c r="BB21" i="54"/>
  <c r="J148" i="54" s="1"/>
  <c r="CV13" i="54"/>
  <c r="CG5" i="54"/>
  <c r="CR5" i="54" s="1"/>
  <c r="CR22" i="54"/>
  <c r="CR27" i="54"/>
  <c r="BB27" i="54"/>
  <c r="J154" i="54" s="1"/>
  <c r="AY30" i="54"/>
  <c r="AY17" i="54"/>
  <c r="CT18" i="54"/>
  <c r="CR28" i="54"/>
  <c r="BB7" i="54"/>
  <c r="J134" i="54" s="1"/>
  <c r="CU19" i="54"/>
  <c r="BB20" i="54"/>
  <c r="J147" i="54" s="1"/>
  <c r="CT26" i="54"/>
  <c r="CT6" i="54"/>
  <c r="CR23" i="54"/>
  <c r="CU12" i="54"/>
  <c r="BO36" i="54"/>
  <c r="U110" i="54" s="1"/>
  <c r="K95" i="54" s="1"/>
  <c r="BB13" i="54"/>
  <c r="J140" i="54" s="1"/>
  <c r="BB8" i="54"/>
  <c r="J135" i="54" s="1"/>
  <c r="AY3" i="54"/>
  <c r="CU13" i="54"/>
  <c r="BL31" i="54"/>
  <c r="CU5" i="54"/>
  <c r="CW24" i="54"/>
  <c r="CS25" i="54"/>
  <c r="BA11" i="54"/>
  <c r="CV28" i="54"/>
  <c r="CS6" i="54"/>
  <c r="CW28" i="54"/>
  <c r="CU21" i="54"/>
  <c r="CT4" i="54"/>
  <c r="CV6" i="54"/>
  <c r="CV21" i="54"/>
  <c r="H136" i="54"/>
  <c r="CU4" i="54"/>
  <c r="CW6" i="54"/>
  <c r="BB11" i="54"/>
  <c r="J138" i="54" s="1"/>
  <c r="CS18" i="54"/>
  <c r="CW21" i="54"/>
  <c r="I136" i="54"/>
  <c r="H140" i="54"/>
  <c r="CU14" i="54"/>
  <c r="CU18" i="54"/>
  <c r="I140" i="54"/>
  <c r="CU20" i="54"/>
  <c r="CV16" i="54"/>
  <c r="I141" i="54"/>
  <c r="CS23" i="54"/>
  <c r="BB6" i="54"/>
  <c r="J133" i="54" s="1"/>
  <c r="BB10" i="54"/>
  <c r="J137" i="54" s="1"/>
  <c r="CU11" i="54"/>
  <c r="CT17" i="54"/>
  <c r="BK37" i="54"/>
  <c r="W106" i="54" s="1"/>
  <c r="G97" i="54" s="1"/>
  <c r="AY28" i="54"/>
  <c r="BL32" i="54"/>
  <c r="CV11" i="54"/>
  <c r="CS14" i="54"/>
  <c r="CU17" i="54"/>
  <c r="H141" i="54"/>
  <c r="AY8" i="54"/>
  <c r="BA24" i="54"/>
  <c r="CV4" i="54"/>
  <c r="CT8" i="54"/>
  <c r="CU8" i="54"/>
  <c r="AY15" i="54"/>
  <c r="CW19" i="54"/>
  <c r="BN37" i="54"/>
  <c r="W109" i="54" s="1"/>
  <c r="J97" i="54" s="1"/>
  <c r="CU24" i="54"/>
  <c r="BB30" i="54"/>
  <c r="J157" i="54" s="1"/>
  <c r="H145" i="54"/>
  <c r="CS7" i="54"/>
  <c r="BB22" i="54"/>
  <c r="J149" i="54" s="1"/>
  <c r="BO37" i="54"/>
  <c r="W110" i="54" s="1"/>
  <c r="K97" i="54" s="1"/>
  <c r="CV24" i="54"/>
  <c r="CU26" i="54"/>
  <c r="I145" i="54"/>
  <c r="CT7" i="54"/>
  <c r="BJ36" i="54"/>
  <c r="U105" i="54" s="1"/>
  <c r="F95" i="54" s="1"/>
  <c r="CT21" i="54"/>
  <c r="CV26" i="54"/>
  <c r="CS28" i="54"/>
  <c r="BB15" i="54"/>
  <c r="J142" i="54" s="1"/>
  <c r="CU7" i="54"/>
  <c r="BB26" i="54"/>
  <c r="J153" i="54" s="1"/>
  <c r="CW26" i="54"/>
  <c r="CT28" i="54"/>
  <c r="H150" i="54"/>
  <c r="CV17" i="54"/>
  <c r="CT24" i="54"/>
  <c r="CV27" i="54"/>
  <c r="CV7" i="54"/>
  <c r="AY10" i="54"/>
  <c r="BB17" i="54"/>
  <c r="J144" i="54" s="1"/>
  <c r="CV18" i="54"/>
  <c r="BA22" i="54"/>
  <c r="CT23" i="54"/>
  <c r="CU28" i="54"/>
  <c r="I150" i="54"/>
  <c r="CS11" i="54"/>
  <c r="CS15" i="54"/>
  <c r="CU30" i="54"/>
  <c r="H130" i="54"/>
  <c r="CU9" i="54"/>
  <c r="BA10" i="54"/>
  <c r="CT15" i="54"/>
  <c r="AY16" i="54"/>
  <c r="BB18" i="54"/>
  <c r="J145" i="54" s="1"/>
  <c r="CS27" i="54"/>
  <c r="CV9" i="54"/>
  <c r="CU15" i="54"/>
  <c r="CT27" i="54"/>
  <c r="I151" i="54"/>
  <c r="CS30" i="54"/>
  <c r="BL33" i="54"/>
  <c r="CV15" i="54"/>
  <c r="AY20" i="54"/>
  <c r="BB25" i="54"/>
  <c r="J152" i="54" s="1"/>
  <c r="CU27" i="54"/>
  <c r="CU29" i="54"/>
  <c r="H131" i="54"/>
  <c r="H155" i="54"/>
  <c r="BM33" i="54"/>
  <c r="BB9" i="54"/>
  <c r="J136" i="54" s="1"/>
  <c r="CT14" i="54"/>
  <c r="CT22" i="54"/>
  <c r="CS26" i="54"/>
  <c r="CV29" i="54"/>
  <c r="BA30" i="54"/>
  <c r="I131" i="54"/>
  <c r="CT30" i="54"/>
  <c r="BJ32" i="54"/>
  <c r="CS17" i="54"/>
  <c r="CS10" i="54"/>
  <c r="CU22" i="54"/>
  <c r="BB28" i="54"/>
  <c r="J155" i="54" s="1"/>
  <c r="H135" i="54"/>
  <c r="H156" i="54"/>
  <c r="CT10" i="54"/>
  <c r="BB19" i="54"/>
  <c r="J146" i="54" s="1"/>
  <c r="CV22" i="54"/>
  <c r="I156" i="54"/>
  <c r="BR37" i="54"/>
  <c r="W113" i="54" s="1"/>
  <c r="BR34" i="54"/>
  <c r="Q113" i="54" s="1"/>
  <c r="P34" i="54"/>
  <c r="BX35" i="54"/>
  <c r="R108" i="54" s="1"/>
  <c r="I94" i="54" s="1"/>
  <c r="CW30" i="54"/>
  <c r="BN33" i="54"/>
  <c r="BN35" i="54"/>
  <c r="S109" i="54" s="1"/>
  <c r="J93" i="54" s="1"/>
  <c r="BN31" i="54"/>
  <c r="BN32" i="54"/>
  <c r="CJ31" i="54"/>
  <c r="CU33" i="54"/>
  <c r="CU36" i="54" s="1"/>
  <c r="CU3" i="54"/>
  <c r="CJ32" i="54" a="1"/>
  <c r="CJ32" i="54" s="1"/>
  <c r="C44" i="54" s="1"/>
  <c r="CV20" i="54"/>
  <c r="BQ37" i="54"/>
  <c r="W112" i="54" s="1"/>
  <c r="BQ34" i="54"/>
  <c r="Q112" i="54" s="1"/>
  <c r="O34" i="54"/>
  <c r="CX24" i="54"/>
  <c r="DA18" i="54"/>
  <c r="BV34" i="54"/>
  <c r="P106" i="54" s="1"/>
  <c r="G100" i="54" s="1"/>
  <c r="CO32" i="54" a="1"/>
  <c r="CO32" i="54" s="1"/>
  <c r="C49" i="54" s="1"/>
  <c r="BV36" i="54"/>
  <c r="T106" i="54" s="1"/>
  <c r="G96" i="54" s="1"/>
  <c r="CV10" i="54"/>
  <c r="BA20" i="54"/>
  <c r="H147" i="54"/>
  <c r="CS22" i="54"/>
  <c r="BW34" i="54"/>
  <c r="P107" i="54" s="1"/>
  <c r="H100" i="54" s="1"/>
  <c r="BK31" i="54"/>
  <c r="BB3" i="54"/>
  <c r="J130" i="54" s="1"/>
  <c r="BT32" i="54"/>
  <c r="CW10" i="54"/>
  <c r="BX34" i="54"/>
  <c r="P108" i="54" s="1"/>
  <c r="I100" i="54" s="1"/>
  <c r="CP33" i="54" a="1"/>
  <c r="CP33" i="54" s="1"/>
  <c r="K50" i="54" s="1"/>
  <c r="BW36" i="54"/>
  <c r="T107" i="54" s="1"/>
  <c r="H96" i="54" s="1"/>
  <c r="BV32" i="54"/>
  <c r="BY34" i="54"/>
  <c r="P109" i="54" s="1"/>
  <c r="J100" i="54" s="1"/>
  <c r="BB24" i="54"/>
  <c r="J151" i="54" s="1"/>
  <c r="CN32" i="54" a="1"/>
  <c r="CN32" i="54" s="1"/>
  <c r="C48" i="54" s="1"/>
  <c r="BW32" i="54"/>
  <c r="CX4" i="54"/>
  <c r="AY6" i="54"/>
  <c r="I133" i="54"/>
  <c r="BK32" i="54"/>
  <c r="CU16" i="54"/>
  <c r="AC34" i="54"/>
  <c r="DA25" i="54"/>
  <c r="CS29" i="54"/>
  <c r="BX32" i="54"/>
  <c r="BS36" i="54"/>
  <c r="U114" i="54" s="1"/>
  <c r="CT29" i="54"/>
  <c r="BM32" i="54"/>
  <c r="CA36" i="54"/>
  <c r="T111" i="54" s="1"/>
  <c r="BA27" i="54"/>
  <c r="CB34" i="54"/>
  <c r="P112" i="54" s="1"/>
  <c r="AY26" i="54"/>
  <c r="I153" i="54"/>
  <c r="CY4" i="54"/>
  <c r="BZ32" i="54"/>
  <c r="BB4" i="54"/>
  <c r="J131" i="54" s="1"/>
  <c r="BT33" i="54"/>
  <c r="CB36" i="54"/>
  <c r="T112" i="54" s="1"/>
  <c r="CD32" i="54"/>
  <c r="CV33" i="54"/>
  <c r="CV36" i="54" s="1"/>
  <c r="CK33" i="54" a="1"/>
  <c r="CK33" i="54" s="1"/>
  <c r="K45" i="54" s="1"/>
  <c r="CV3" i="54"/>
  <c r="CK32" i="54" a="1"/>
  <c r="CK32" i="54" s="1"/>
  <c r="C45" i="54" s="1"/>
  <c r="CK31" i="54"/>
  <c r="CY24" i="54"/>
  <c r="BP33" i="54"/>
  <c r="BP35" i="54"/>
  <c r="S111" i="54" s="1"/>
  <c r="BP31" i="54"/>
  <c r="BP32" i="54"/>
  <c r="CZ18" i="54"/>
  <c r="CA32" i="54"/>
  <c r="BV33" i="54"/>
  <c r="CU23" i="54"/>
  <c r="CD37" i="54"/>
  <c r="V114" i="54" s="1"/>
  <c r="CB32" i="54"/>
  <c r="BW33" i="54"/>
  <c r="BB5" i="54"/>
  <c r="J132" i="54" s="1"/>
  <c r="CY11" i="54"/>
  <c r="CV23" i="54"/>
  <c r="BJ37" i="54"/>
  <c r="W105" i="54" s="1"/>
  <c r="F97" i="54" s="1"/>
  <c r="CE37" i="54"/>
  <c r="V115" i="54" s="1"/>
  <c r="BJ34" i="54"/>
  <c r="Q105" i="54" s="1"/>
  <c r="F99" i="54" s="1"/>
  <c r="AH34" i="54"/>
  <c r="BO33" i="54"/>
  <c r="BO35" i="54"/>
  <c r="S110" i="54" s="1"/>
  <c r="K93" i="54" s="1"/>
  <c r="BO32" i="54"/>
  <c r="BO31" i="54"/>
  <c r="CZ4" i="54"/>
  <c r="CZ33" i="54"/>
  <c r="CZ36" i="54" s="1"/>
  <c r="CC32" i="54"/>
  <c r="CZ11" i="54"/>
  <c r="BB16" i="54"/>
  <c r="J143" i="54" s="1"/>
  <c r="CD31" i="54"/>
  <c r="BK36" i="54"/>
  <c r="U106" i="54" s="1"/>
  <c r="G95" i="54" s="1"/>
  <c r="BT36" i="54"/>
  <c r="U115" i="54" s="1"/>
  <c r="CW17" i="54"/>
  <c r="BL37" i="54"/>
  <c r="W107" i="54" s="1"/>
  <c r="H97" i="54" s="1"/>
  <c r="BZ36" i="54"/>
  <c r="T110" i="54" s="1"/>
  <c r="K96" i="54" s="1"/>
  <c r="BJ31" i="54"/>
  <c r="CE31" i="54"/>
  <c r="DA5" i="54"/>
  <c r="BL36" i="54"/>
  <c r="U107" i="54" s="1"/>
  <c r="H95" i="54" s="1"/>
  <c r="CS9" i="54"/>
  <c r="CX17" i="54"/>
  <c r="BM37" i="54"/>
  <c r="W108" i="54" s="1"/>
  <c r="I97" i="54" s="1"/>
  <c r="CW33" i="54"/>
  <c r="CW36" i="54" s="1"/>
  <c r="CL32" i="54" a="1"/>
  <c r="CL32" i="54" s="1"/>
  <c r="C46" i="54" s="1"/>
  <c r="CW3" i="54"/>
  <c r="CL33" i="54" a="1"/>
  <c r="CL33" i="54" s="1"/>
  <c r="K46" i="54" s="1"/>
  <c r="CL31" i="54"/>
  <c r="BK33" i="54"/>
  <c r="BA7" i="54"/>
  <c r="BM36" i="54"/>
  <c r="U108" i="54" s="1"/>
  <c r="I95" i="54" s="1"/>
  <c r="BM31" i="54"/>
  <c r="CT9" i="54"/>
  <c r="BB12" i="54"/>
  <c r="J139" i="54" s="1"/>
  <c r="BS33" i="54"/>
  <c r="BN36" i="54"/>
  <c r="U109" i="54" s="1"/>
  <c r="J95" i="54" s="1"/>
  <c r="BB23" i="54"/>
  <c r="J150" i="54" s="1"/>
  <c r="CV30" i="54"/>
  <c r="CJ33" i="54" a="1"/>
  <c r="CJ33" i="54" s="1"/>
  <c r="K44" i="54" s="1"/>
  <c r="AF34" i="54"/>
  <c r="DA33" i="54"/>
  <c r="DA36" i="54" s="1"/>
  <c r="CS4" i="54"/>
  <c r="I34" i="54"/>
  <c r="BA12" i="54"/>
  <c r="BQ31" i="54"/>
  <c r="CM31" i="54"/>
  <c r="BX33" i="54"/>
  <c r="CM33" i="54" a="1"/>
  <c r="CM33" i="54" s="1"/>
  <c r="K47" i="54" s="1"/>
  <c r="J34" i="54"/>
  <c r="BK34" i="54"/>
  <c r="Q106" i="54" s="1"/>
  <c r="G99" i="54" s="1"/>
  <c r="CA35" i="54"/>
  <c r="R111" i="54" s="1"/>
  <c r="CA37" i="54"/>
  <c r="V111" i="54" s="1"/>
  <c r="BX37" i="54"/>
  <c r="V108" i="54" s="1"/>
  <c r="I98" i="54" s="1"/>
  <c r="H34" i="54"/>
  <c r="AY5" i="54"/>
  <c r="CE34" i="54"/>
  <c r="P115" i="54" s="1"/>
  <c r="BA5" i="54"/>
  <c r="AY11" i="54"/>
  <c r="BA25" i="54"/>
  <c r="BR31" i="54"/>
  <c r="CN31" i="54"/>
  <c r="BY33" i="54"/>
  <c r="K34" i="54"/>
  <c r="BL34" i="54"/>
  <c r="Q107" i="54" s="1"/>
  <c r="H99" i="54" s="1"/>
  <c r="CB35" i="54"/>
  <c r="R112" i="54" s="1"/>
  <c r="BW37" i="54"/>
  <c r="V107" i="54" s="1"/>
  <c r="H98" i="54" s="1"/>
  <c r="AG34" i="54"/>
  <c r="BY35" i="54"/>
  <c r="R109" i="54" s="1"/>
  <c r="J94" i="54" s="1"/>
  <c r="BA19" i="54"/>
  <c r="CS24" i="54"/>
  <c r="AY25" i="54"/>
  <c r="AZ37" i="54" s="1"/>
  <c r="J64" i="54" s="1"/>
  <c r="CV25" i="54"/>
  <c r="BS31" i="54"/>
  <c r="CO31" i="54"/>
  <c r="BQ32" i="54"/>
  <c r="BZ33" i="54"/>
  <c r="CN33" i="54" a="1"/>
  <c r="CN33" i="54" s="1"/>
  <c r="K48" i="54" s="1"/>
  <c r="L34" i="54"/>
  <c r="BM34" i="54"/>
  <c r="Q108" i="54" s="1"/>
  <c r="I99" i="54" s="1"/>
  <c r="CC35" i="54"/>
  <c r="R113" i="54" s="1"/>
  <c r="H142" i="54"/>
  <c r="CS5" i="54"/>
  <c r="CC34" i="54"/>
  <c r="P113" i="54" s="1"/>
  <c r="DA27" i="54"/>
  <c r="CD34" i="54"/>
  <c r="P114" i="54" s="1"/>
  <c r="I146" i="54"/>
  <c r="CT3" i="54"/>
  <c r="CR9" i="54"/>
  <c r="BT31" i="54"/>
  <c r="CP31" i="54"/>
  <c r="BR32" i="54"/>
  <c r="CA33" i="54"/>
  <c r="M34" i="54"/>
  <c r="BN34" i="54"/>
  <c r="Q109" i="54" s="1"/>
  <c r="J99" i="54" s="1"/>
  <c r="CD35" i="54"/>
  <c r="R114" i="54" s="1"/>
  <c r="CT5" i="54"/>
  <c r="BA26" i="54"/>
  <c r="CV5" i="54"/>
  <c r="BV31" i="54"/>
  <c r="BS32" i="54"/>
  <c r="CB33" i="54"/>
  <c r="CO33" i="54" a="1"/>
  <c r="CO33" i="54" s="1"/>
  <c r="K49" i="54" s="1"/>
  <c r="N34" i="54"/>
  <c r="BO34" i="54"/>
  <c r="Q110" i="54" s="1"/>
  <c r="K99" i="54" s="1"/>
  <c r="BJ35" i="54"/>
  <c r="S105" i="54" s="1"/>
  <c r="F93" i="54" s="1"/>
  <c r="CE35" i="54"/>
  <c r="R115" i="54" s="1"/>
  <c r="BA17" i="54"/>
  <c r="BW31" i="54"/>
  <c r="CC33" i="54"/>
  <c r="BP34" i="54"/>
  <c r="Q111" i="54" s="1"/>
  <c r="BK35" i="54"/>
  <c r="S106" i="54" s="1"/>
  <c r="G93" i="54" s="1"/>
  <c r="CR8" i="54"/>
  <c r="BX31" i="54"/>
  <c r="CD33" i="54"/>
  <c r="BL35" i="54"/>
  <c r="S107" i="54" s="1"/>
  <c r="H93" i="54" s="1"/>
  <c r="H133" i="54"/>
  <c r="H143" i="54"/>
  <c r="H148" i="54"/>
  <c r="CX3" i="54"/>
  <c r="CS8" i="54"/>
  <c r="BY31" i="54"/>
  <c r="BJ33" i="54"/>
  <c r="CE33" i="54"/>
  <c r="Q34" i="54"/>
  <c r="BM35" i="54"/>
  <c r="S108" i="54" s="1"/>
  <c r="I93" i="54" s="1"/>
  <c r="CC36" i="54"/>
  <c r="T113" i="54" s="1"/>
  <c r="I148" i="54"/>
  <c r="CY3" i="54"/>
  <c r="AY22" i="54"/>
  <c r="BZ31" i="54"/>
  <c r="R34" i="54"/>
  <c r="BS34" i="54"/>
  <c r="Q114" i="54" s="1"/>
  <c r="CD36" i="54"/>
  <c r="T114" i="54" s="1"/>
  <c r="CZ3" i="54"/>
  <c r="CA31" i="54"/>
  <c r="Y34" i="54"/>
  <c r="CE36" i="54"/>
  <c r="T115" i="54" s="1"/>
  <c r="AY12" i="54"/>
  <c r="DA3" i="54"/>
  <c r="CB31" i="54"/>
  <c r="Z34" i="54"/>
  <c r="CC31" i="54"/>
  <c r="AA34" i="54"/>
  <c r="I134" i="54"/>
  <c r="I154" i="54"/>
  <c r="AB34" i="54"/>
  <c r="AZ31" i="53" l="1"/>
  <c r="D59" i="53"/>
  <c r="CZ34" i="53"/>
  <c r="CZ35" i="53" s="1"/>
  <c r="AZ38" i="53"/>
  <c r="CR34" i="53"/>
  <c r="CR35" i="53" s="1"/>
  <c r="CS34" i="53"/>
  <c r="CS35" i="53" s="1"/>
  <c r="AY38" i="53"/>
  <c r="CV34" i="53"/>
  <c r="CV35" i="53" s="1"/>
  <c r="CY34" i="53"/>
  <c r="CY35" i="53" s="1"/>
  <c r="AX38" i="53"/>
  <c r="CT34" i="52"/>
  <c r="CT35" i="52" s="1"/>
  <c r="F62" i="52"/>
  <c r="AX38" i="52"/>
  <c r="CX34" i="52"/>
  <c r="CX35" i="52" s="1"/>
  <c r="CU34" i="52"/>
  <c r="CU35" i="52" s="1"/>
  <c r="AY38" i="52"/>
  <c r="F63" i="52"/>
  <c r="AZ38" i="52"/>
  <c r="CW34" i="52"/>
  <c r="CW35" i="52" s="1"/>
  <c r="AZ31" i="52"/>
  <c r="D59" i="52"/>
  <c r="AY38" i="51"/>
  <c r="F63" i="51"/>
  <c r="AX38" i="51"/>
  <c r="F62" i="51"/>
  <c r="CX34" i="51"/>
  <c r="CX35" i="51" s="1"/>
  <c r="CT34" i="51"/>
  <c r="CT35" i="51" s="1"/>
  <c r="AZ31" i="51"/>
  <c r="D59" i="51"/>
  <c r="AY44" i="51"/>
  <c r="H159" i="51" s="1"/>
  <c r="CS34" i="51"/>
  <c r="CS35" i="51" s="1"/>
  <c r="AX44" i="51"/>
  <c r="H158" i="51" s="1"/>
  <c r="AZ38" i="51"/>
  <c r="F64" i="51"/>
  <c r="CU34" i="51"/>
  <c r="CU35" i="51" s="1"/>
  <c r="CV34" i="50"/>
  <c r="CV35" i="50" s="1"/>
  <c r="CW34" i="50"/>
  <c r="CW35" i="50" s="1"/>
  <c r="D62" i="50"/>
  <c r="I158" i="50"/>
  <c r="CR34" i="50"/>
  <c r="CR35" i="50" s="1"/>
  <c r="CU34" i="50"/>
  <c r="CU35" i="50" s="1"/>
  <c r="CZ34" i="50"/>
  <c r="CZ35" i="50" s="1"/>
  <c r="CX34" i="50"/>
  <c r="CX35" i="50" s="1"/>
  <c r="CT34" i="50"/>
  <c r="CT35" i="50" s="1"/>
  <c r="I160" i="50"/>
  <c r="D64" i="50"/>
  <c r="AZ31" i="50"/>
  <c r="D59" i="50"/>
  <c r="AY38" i="50"/>
  <c r="F63" i="50"/>
  <c r="DA34" i="50"/>
  <c r="DA35" i="50" s="1"/>
  <c r="D63" i="49"/>
  <c r="I159" i="49"/>
  <c r="CW34" i="49"/>
  <c r="CW35" i="49" s="1"/>
  <c r="AZ31" i="49"/>
  <c r="D59" i="49"/>
  <c r="CU34" i="49"/>
  <c r="CU35" i="49" s="1"/>
  <c r="AX38" i="49"/>
  <c r="CT34" i="49"/>
  <c r="CT35" i="49" s="1"/>
  <c r="AY44" i="49"/>
  <c r="H159" i="49" s="1"/>
  <c r="AZ38" i="49"/>
  <c r="CR33" i="54"/>
  <c r="CR36" i="54" s="1"/>
  <c r="I38" i="54" s="1"/>
  <c r="CS33" i="54"/>
  <c r="CS36" i="54" s="1"/>
  <c r="J38" i="54" s="1"/>
  <c r="CH33" i="54" a="1"/>
  <c r="CH33" i="54" s="1"/>
  <c r="K42" i="54" s="1"/>
  <c r="CG32" i="54" a="1"/>
  <c r="CG32" i="54" s="1"/>
  <c r="C41" i="54" s="1"/>
  <c r="CG31" i="54"/>
  <c r="CH32" i="54" a="1"/>
  <c r="CH32" i="54" s="1"/>
  <c r="C42" i="54" s="1"/>
  <c r="CG33" i="54" a="1"/>
  <c r="CG33" i="54" s="1"/>
  <c r="K41" i="54" s="1"/>
  <c r="CR3" i="54"/>
  <c r="CR31" i="54" s="1"/>
  <c r="CH31" i="54"/>
  <c r="CI31" i="54"/>
  <c r="CI33" i="54" a="1"/>
  <c r="CI33" i="54" s="1"/>
  <c r="K43" i="54" s="1"/>
  <c r="BA45" i="54"/>
  <c r="H161" i="54" s="1"/>
  <c r="CI32" i="54" a="1"/>
  <c r="CI32" i="54" s="1"/>
  <c r="C43" i="54" s="1"/>
  <c r="AY37" i="54"/>
  <c r="J63" i="54" s="1"/>
  <c r="AX37" i="54"/>
  <c r="J62" i="54" s="1"/>
  <c r="BA39" i="54"/>
  <c r="I161" i="54" s="1"/>
  <c r="AX42" i="54"/>
  <c r="BA41" i="54"/>
  <c r="AZ35" i="54"/>
  <c r="F64" i="54" s="1"/>
  <c r="BA37" i="54"/>
  <c r="AX35" i="54"/>
  <c r="F62" i="54" s="1"/>
  <c r="AY35" i="54"/>
  <c r="BA35" i="54"/>
  <c r="BA36" i="54"/>
  <c r="BA38" i="54"/>
  <c r="AY42" i="54"/>
  <c r="AY36" i="54"/>
  <c r="H63" i="54" s="1"/>
  <c r="CT31" i="54"/>
  <c r="CI34" i="54" a="1"/>
  <c r="CI34" i="54" s="1"/>
  <c r="G43" i="54" s="1"/>
  <c r="CT32" i="54"/>
  <c r="AZ36" i="54"/>
  <c r="H64" i="54" s="1"/>
  <c r="AY38" i="54"/>
  <c r="F63" i="54"/>
  <c r="DA31" i="54"/>
  <c r="CP34" i="54" a="1"/>
  <c r="CP34" i="54" s="1"/>
  <c r="G50" i="54" s="1"/>
  <c r="DA32" i="54"/>
  <c r="CM34" i="54" a="1"/>
  <c r="CM34" i="54" s="1"/>
  <c r="G47" i="54" s="1"/>
  <c r="CX31" i="54"/>
  <c r="CX32" i="54"/>
  <c r="CU31" i="54"/>
  <c r="CJ34" i="54" a="1"/>
  <c r="CJ34" i="54" s="1"/>
  <c r="G44" i="54" s="1"/>
  <c r="CU32" i="54"/>
  <c r="N36" i="54"/>
  <c r="N35" i="54"/>
  <c r="AZ43" i="54"/>
  <c r="AX43" i="54"/>
  <c r="AY43" i="54"/>
  <c r="AX41" i="54"/>
  <c r="CZ31" i="54"/>
  <c r="CZ34" i="54" s="1"/>
  <c r="CZ35" i="54" s="1"/>
  <c r="CZ32" i="54"/>
  <c r="CO34" i="54" a="1"/>
  <c r="CO34" i="54" s="1"/>
  <c r="G49" i="54" s="1"/>
  <c r="CL34" i="54" a="1"/>
  <c r="CL34" i="54" s="1"/>
  <c r="G46" i="54" s="1"/>
  <c r="CW31" i="54"/>
  <c r="CW32" i="54"/>
  <c r="AY41" i="54"/>
  <c r="CK34" i="54" a="1"/>
  <c r="CK34" i="54" s="1"/>
  <c r="G45" i="54" s="1"/>
  <c r="CV31" i="54"/>
  <c r="CV32" i="54"/>
  <c r="AZ41" i="54"/>
  <c r="BA42" i="54"/>
  <c r="O35" i="54"/>
  <c r="O36" i="54"/>
  <c r="M36" i="54"/>
  <c r="M35" i="54"/>
  <c r="CG34" i="54" a="1"/>
  <c r="CG34" i="54" s="1"/>
  <c r="G41" i="54" s="1"/>
  <c r="AZ42" i="54"/>
  <c r="R35" i="54"/>
  <c r="R36" i="54"/>
  <c r="CS31" i="54"/>
  <c r="CH34" i="54" a="1"/>
  <c r="CH34" i="54" s="1"/>
  <c r="G42" i="54" s="1"/>
  <c r="CS32" i="54"/>
  <c r="AX31" i="54"/>
  <c r="P36" i="54"/>
  <c r="P35" i="54"/>
  <c r="Q36" i="54"/>
  <c r="Q35" i="54"/>
  <c r="AX36" i="54"/>
  <c r="H62" i="54" s="1"/>
  <c r="L35" i="54"/>
  <c r="L36" i="54"/>
  <c r="CY31" i="54"/>
  <c r="CY32" i="54"/>
  <c r="CN34" i="54" a="1"/>
  <c r="CN34" i="54" s="1"/>
  <c r="G48" i="54" s="1"/>
  <c r="BA43" i="54"/>
  <c r="D62" i="53" l="1"/>
  <c r="I158" i="53"/>
  <c r="I160" i="53"/>
  <c r="D64" i="53"/>
  <c r="D63" i="53"/>
  <c r="I159" i="53"/>
  <c r="I160" i="52"/>
  <c r="D64" i="52"/>
  <c r="D63" i="52"/>
  <c r="I159" i="52"/>
  <c r="D62" i="52"/>
  <c r="I158" i="52"/>
  <c r="I160" i="51"/>
  <c r="D64" i="51"/>
  <c r="D62" i="51"/>
  <c r="I158" i="51"/>
  <c r="D63" i="51"/>
  <c r="I159" i="51"/>
  <c r="D63" i="50"/>
  <c r="I159" i="50"/>
  <c r="I160" i="49"/>
  <c r="D64" i="49"/>
  <c r="D62" i="49"/>
  <c r="I158" i="49"/>
  <c r="J35" i="54"/>
  <c r="CR32" i="54"/>
  <c r="CR34" i="54" s="1"/>
  <c r="CR35" i="54" s="1"/>
  <c r="I36" i="54" s="1"/>
  <c r="AX44" i="54"/>
  <c r="H158" i="54" s="1"/>
  <c r="K35" i="54"/>
  <c r="CV34" i="54"/>
  <c r="CV35" i="54" s="1"/>
  <c r="I35" i="54"/>
  <c r="AZ44" i="54"/>
  <c r="H160" i="54" s="1"/>
  <c r="AY44" i="54"/>
  <c r="H159" i="54" s="1"/>
  <c r="AZ38" i="54"/>
  <c r="I160" i="54" s="1"/>
  <c r="CX34" i="54"/>
  <c r="CX35" i="54" s="1"/>
  <c r="AZ31" i="54"/>
  <c r="D59" i="54"/>
  <c r="DA34" i="54"/>
  <c r="DA35" i="54" s="1"/>
  <c r="CS34" i="54"/>
  <c r="CS35" i="54" s="1"/>
  <c r="J36" i="54" s="1"/>
  <c r="CU34" i="54"/>
  <c r="CU35" i="54" s="1"/>
  <c r="CY34" i="54"/>
  <c r="CY35" i="54" s="1"/>
  <c r="D63" i="54"/>
  <c r="I159" i="54"/>
  <c r="CW34" i="54"/>
  <c r="CW35" i="54" s="1"/>
  <c r="AX38" i="54"/>
  <c r="CT34" i="54"/>
  <c r="CT35" i="54" s="1"/>
  <c r="K36" i="54" s="1"/>
  <c r="D64" i="54" l="1"/>
  <c r="D62" i="54"/>
  <c r="I158" i="54"/>
  <c r="BW3" i="20" l="1"/>
  <c r="BX3" i="20"/>
  <c r="BY3" i="20"/>
  <c r="BZ3" i="20"/>
  <c r="CA3" i="20"/>
  <c r="CB3" i="20"/>
  <c r="CC3" i="20"/>
  <c r="CD3" i="20"/>
  <c r="CE3" i="20"/>
  <c r="BW4" i="20"/>
  <c r="BX4" i="20"/>
  <c r="BY4" i="20"/>
  <c r="BZ4" i="20"/>
  <c r="CA4" i="20"/>
  <c r="CB4" i="20"/>
  <c r="CC4" i="20"/>
  <c r="CD4" i="20"/>
  <c r="CE4" i="20"/>
  <c r="BW5" i="20"/>
  <c r="BX5" i="20"/>
  <c r="BY5" i="20"/>
  <c r="BZ5" i="20"/>
  <c r="CA5" i="20"/>
  <c r="CB5" i="20"/>
  <c r="CC5" i="20"/>
  <c r="CD5" i="20"/>
  <c r="CE5" i="20"/>
  <c r="BW6" i="20"/>
  <c r="BX6" i="20"/>
  <c r="BY6" i="20"/>
  <c r="BZ6" i="20"/>
  <c r="CA6" i="20"/>
  <c r="CB6" i="20"/>
  <c r="CC6" i="20"/>
  <c r="CD6" i="20"/>
  <c r="CE6" i="20"/>
  <c r="BW7" i="20"/>
  <c r="BX7" i="20"/>
  <c r="BY7" i="20"/>
  <c r="BZ7" i="20"/>
  <c r="CA7" i="20"/>
  <c r="CB7" i="20"/>
  <c r="CC7" i="20"/>
  <c r="CD7" i="20"/>
  <c r="CE7" i="20"/>
  <c r="BW8" i="20"/>
  <c r="BX8" i="20"/>
  <c r="BY8" i="20"/>
  <c r="BZ8" i="20"/>
  <c r="CA8" i="20"/>
  <c r="CB8" i="20"/>
  <c r="CC8" i="20"/>
  <c r="CD8" i="20"/>
  <c r="CE8" i="20"/>
  <c r="BW9" i="20"/>
  <c r="BX9" i="20"/>
  <c r="BY9" i="20"/>
  <c r="BZ9" i="20"/>
  <c r="CA9" i="20"/>
  <c r="CB9" i="20"/>
  <c r="CC9" i="20"/>
  <c r="CD9" i="20"/>
  <c r="CE9" i="20"/>
  <c r="BW10" i="20"/>
  <c r="BX10" i="20"/>
  <c r="BY10" i="20"/>
  <c r="BZ10" i="20"/>
  <c r="CA10" i="20"/>
  <c r="CB10" i="20"/>
  <c r="CC10" i="20"/>
  <c r="CD10" i="20"/>
  <c r="CE10" i="20"/>
  <c r="BW11" i="20"/>
  <c r="BX11" i="20"/>
  <c r="BY11" i="20"/>
  <c r="BZ11" i="20"/>
  <c r="CA11" i="20"/>
  <c r="CB11" i="20"/>
  <c r="CC11" i="20"/>
  <c r="CD11" i="20"/>
  <c r="CE11" i="20"/>
  <c r="BW12" i="20"/>
  <c r="BX12" i="20"/>
  <c r="BY12" i="20"/>
  <c r="BZ12" i="20"/>
  <c r="CA12" i="20"/>
  <c r="CB12" i="20"/>
  <c r="CC12" i="20"/>
  <c r="CD12" i="20"/>
  <c r="CE12" i="20"/>
  <c r="BW13" i="20"/>
  <c r="BX13" i="20"/>
  <c r="BY13" i="20"/>
  <c r="BZ13" i="20"/>
  <c r="CA13" i="20"/>
  <c r="CB13" i="20"/>
  <c r="CC13" i="20"/>
  <c r="CD13" i="20"/>
  <c r="CE13" i="20"/>
  <c r="BW14" i="20"/>
  <c r="BX14" i="20"/>
  <c r="BY14" i="20"/>
  <c r="BZ14" i="20"/>
  <c r="CA14" i="20"/>
  <c r="CB14" i="20"/>
  <c r="CC14" i="20"/>
  <c r="CD14" i="20"/>
  <c r="CE14" i="20"/>
  <c r="BW15" i="20"/>
  <c r="BX15" i="20"/>
  <c r="BY15" i="20"/>
  <c r="BZ15" i="20"/>
  <c r="CA15" i="20"/>
  <c r="CB15" i="20"/>
  <c r="CC15" i="20"/>
  <c r="CD15" i="20"/>
  <c r="CE15" i="20"/>
  <c r="BW16" i="20"/>
  <c r="BX16" i="20"/>
  <c r="BY16" i="20"/>
  <c r="BZ16" i="20"/>
  <c r="CA16" i="20"/>
  <c r="CB16" i="20"/>
  <c r="CC16" i="20"/>
  <c r="CD16" i="20"/>
  <c r="CE16" i="20"/>
  <c r="BW17" i="20"/>
  <c r="BX17" i="20"/>
  <c r="BY17" i="20"/>
  <c r="BZ17" i="20"/>
  <c r="CA17" i="20"/>
  <c r="CB17" i="20"/>
  <c r="CC17" i="20"/>
  <c r="CD17" i="20"/>
  <c r="CE17" i="20"/>
  <c r="BW18" i="20"/>
  <c r="BX18" i="20"/>
  <c r="BY18" i="20"/>
  <c r="BZ18" i="20"/>
  <c r="CA18" i="20"/>
  <c r="CB18" i="20"/>
  <c r="CC18" i="20"/>
  <c r="CD18" i="20"/>
  <c r="CE18" i="20"/>
  <c r="BW19" i="20"/>
  <c r="BX19" i="20"/>
  <c r="BY19" i="20"/>
  <c r="BZ19" i="20"/>
  <c r="CA19" i="20"/>
  <c r="CB19" i="20"/>
  <c r="CC19" i="20"/>
  <c r="CD19" i="20"/>
  <c r="CE19" i="20"/>
  <c r="BW20" i="20"/>
  <c r="BX20" i="20"/>
  <c r="BY20" i="20"/>
  <c r="BZ20" i="20"/>
  <c r="CA20" i="20"/>
  <c r="CB20" i="20"/>
  <c r="CC20" i="20"/>
  <c r="CD20" i="20"/>
  <c r="CE20" i="20"/>
  <c r="BW21" i="20"/>
  <c r="BX21" i="20"/>
  <c r="BY21" i="20"/>
  <c r="BZ21" i="20"/>
  <c r="CA21" i="20"/>
  <c r="CB21" i="20"/>
  <c r="CC21" i="20"/>
  <c r="CD21" i="20"/>
  <c r="CE21" i="20"/>
  <c r="BW22" i="20"/>
  <c r="BX22" i="20"/>
  <c r="BY22" i="20"/>
  <c r="BZ22" i="20"/>
  <c r="CA22" i="20"/>
  <c r="CB22" i="20"/>
  <c r="CC22" i="20"/>
  <c r="CD22" i="20"/>
  <c r="CE22" i="20"/>
  <c r="BW23" i="20"/>
  <c r="BX23" i="20"/>
  <c r="BY23" i="20"/>
  <c r="BZ23" i="20"/>
  <c r="CA23" i="20"/>
  <c r="CB23" i="20"/>
  <c r="CC23" i="20"/>
  <c r="CD23" i="20"/>
  <c r="CE23" i="20"/>
  <c r="BW24" i="20"/>
  <c r="BX24" i="20"/>
  <c r="BY24" i="20"/>
  <c r="BZ24" i="20"/>
  <c r="CA24" i="20"/>
  <c r="CB24" i="20"/>
  <c r="CC24" i="20"/>
  <c r="CD24" i="20"/>
  <c r="CE24" i="20"/>
  <c r="BW25" i="20"/>
  <c r="BX25" i="20"/>
  <c r="BY25" i="20"/>
  <c r="BZ25" i="20"/>
  <c r="CA25" i="20"/>
  <c r="CB25" i="20"/>
  <c r="CC25" i="20"/>
  <c r="CD25" i="20"/>
  <c r="CE25" i="20"/>
  <c r="BW26" i="20"/>
  <c r="BX26" i="20"/>
  <c r="BY26" i="20"/>
  <c r="BZ26" i="20"/>
  <c r="CA26" i="20"/>
  <c r="CB26" i="20"/>
  <c r="CC26" i="20"/>
  <c r="CD26" i="20"/>
  <c r="CE26" i="20"/>
  <c r="BW27" i="20"/>
  <c r="BX27" i="20"/>
  <c r="BY27" i="20"/>
  <c r="BZ27" i="20"/>
  <c r="CA27" i="20"/>
  <c r="CB27" i="20"/>
  <c r="CC27" i="20"/>
  <c r="CD27" i="20"/>
  <c r="CE27" i="20"/>
  <c r="BW28" i="20"/>
  <c r="BX28" i="20"/>
  <c r="BY28" i="20"/>
  <c r="BZ28" i="20"/>
  <c r="CA28" i="20"/>
  <c r="CB28" i="20"/>
  <c r="CC28" i="20"/>
  <c r="CD28" i="20"/>
  <c r="CE28" i="20"/>
  <c r="BW29" i="20"/>
  <c r="BX29" i="20"/>
  <c r="BY29" i="20"/>
  <c r="BZ29" i="20"/>
  <c r="CA29" i="20"/>
  <c r="CB29" i="20"/>
  <c r="CC29" i="20"/>
  <c r="CD29" i="20"/>
  <c r="CE29" i="20"/>
  <c r="BW30" i="20"/>
  <c r="BX30" i="20"/>
  <c r="BY30" i="20"/>
  <c r="BZ30" i="20"/>
  <c r="CA30" i="20"/>
  <c r="CB30" i="20"/>
  <c r="CC30" i="20"/>
  <c r="CD30" i="20"/>
  <c r="CE30" i="20"/>
  <c r="BV4" i="20"/>
  <c r="BV5" i="20"/>
  <c r="BV6" i="20"/>
  <c r="BV7" i="20"/>
  <c r="BV8" i="20"/>
  <c r="BV9" i="20"/>
  <c r="BV10" i="20"/>
  <c r="BV11" i="20"/>
  <c r="BV12" i="20"/>
  <c r="BV13" i="20"/>
  <c r="BV14" i="20"/>
  <c r="BV15" i="20"/>
  <c r="BV16" i="20"/>
  <c r="BV17" i="20"/>
  <c r="BV18" i="20"/>
  <c r="BV19" i="20"/>
  <c r="BV20" i="20"/>
  <c r="BV21" i="20"/>
  <c r="BV22" i="20"/>
  <c r="BV23" i="20"/>
  <c r="BV24" i="20"/>
  <c r="BV25" i="20"/>
  <c r="BV26" i="20"/>
  <c r="BV27" i="20"/>
  <c r="BV28" i="20"/>
  <c r="BV29" i="20"/>
  <c r="BV30" i="20"/>
  <c r="BV3" i="20"/>
  <c r="CG3" i="20" s="1"/>
  <c r="BK3" i="20"/>
  <c r="CR3" i="20" s="1"/>
  <c r="BL3" i="20"/>
  <c r="BM3" i="20"/>
  <c r="BN3" i="20"/>
  <c r="BO3" i="20"/>
  <c r="BP3" i="20"/>
  <c r="BQ3" i="20"/>
  <c r="BR3" i="20"/>
  <c r="BS3" i="20"/>
  <c r="BT3" i="20"/>
  <c r="BK4" i="20"/>
  <c r="CR4" i="20" s="1"/>
  <c r="BL4" i="20"/>
  <c r="BM4" i="20"/>
  <c r="BN4" i="20"/>
  <c r="R33" i="20" s="1"/>
  <c r="BO4" i="20"/>
  <c r="BP4" i="20"/>
  <c r="BQ4" i="20"/>
  <c r="BR4" i="20"/>
  <c r="BS4" i="20"/>
  <c r="BT4" i="20"/>
  <c r="BK5" i="20"/>
  <c r="CR5" i="20" s="1"/>
  <c r="BL5" i="20"/>
  <c r="BM5" i="20"/>
  <c r="BN5" i="20"/>
  <c r="BO5" i="20"/>
  <c r="BP5" i="20"/>
  <c r="BQ5" i="20"/>
  <c r="BR5" i="20"/>
  <c r="BS5" i="20"/>
  <c r="BT5" i="20"/>
  <c r="BK6" i="20"/>
  <c r="BL6" i="20"/>
  <c r="AL6" i="20" s="1"/>
  <c r="BM6" i="20"/>
  <c r="BN6" i="20"/>
  <c r="BO6" i="20"/>
  <c r="BP6" i="20"/>
  <c r="BQ6" i="20"/>
  <c r="BR6" i="20"/>
  <c r="BS6" i="20"/>
  <c r="BT6" i="20"/>
  <c r="BK7" i="20"/>
  <c r="CR7" i="20" s="1"/>
  <c r="BL7" i="20"/>
  <c r="BM7" i="20"/>
  <c r="BN7" i="20"/>
  <c r="BO7" i="20"/>
  <c r="BP7" i="20"/>
  <c r="BQ7" i="20"/>
  <c r="BR7" i="20"/>
  <c r="BS7" i="20"/>
  <c r="BT7" i="20"/>
  <c r="BK8" i="20"/>
  <c r="BL8" i="20"/>
  <c r="AL8" i="20" s="1"/>
  <c r="BM8" i="20"/>
  <c r="BN8" i="20"/>
  <c r="BO8" i="20"/>
  <c r="BP8" i="20"/>
  <c r="BQ8" i="20"/>
  <c r="BR8" i="20"/>
  <c r="BS8" i="20"/>
  <c r="BT8" i="20"/>
  <c r="BK9" i="20"/>
  <c r="CR9" i="20" s="1"/>
  <c r="BL9" i="20"/>
  <c r="BM9" i="20"/>
  <c r="BN9" i="20"/>
  <c r="BO9" i="20"/>
  <c r="BP9" i="20"/>
  <c r="BQ9" i="20"/>
  <c r="BR9" i="20"/>
  <c r="BS9" i="20"/>
  <c r="BT9" i="20"/>
  <c r="BK10" i="20"/>
  <c r="BL10" i="20"/>
  <c r="AL10" i="20" s="1"/>
  <c r="BM10" i="20"/>
  <c r="BN10" i="20"/>
  <c r="BO10" i="20"/>
  <c r="BP10" i="20"/>
  <c r="BQ10" i="20"/>
  <c r="BR10" i="20"/>
  <c r="BS10" i="20"/>
  <c r="BT10" i="20"/>
  <c r="BK11" i="20"/>
  <c r="CR11" i="20" s="1"/>
  <c r="BL11" i="20"/>
  <c r="BM11" i="20"/>
  <c r="BN11" i="20"/>
  <c r="BO11" i="20"/>
  <c r="BP11" i="20"/>
  <c r="BQ11" i="20"/>
  <c r="BR11" i="20"/>
  <c r="BS11" i="20"/>
  <c r="BT11" i="20"/>
  <c r="BK12" i="20"/>
  <c r="CR12" i="20" s="1"/>
  <c r="BL12" i="20"/>
  <c r="AL12" i="20" s="1"/>
  <c r="BM12" i="20"/>
  <c r="BN12" i="20"/>
  <c r="BO12" i="20"/>
  <c r="BP12" i="20"/>
  <c r="BQ12" i="20"/>
  <c r="BR12" i="20"/>
  <c r="BS12" i="20"/>
  <c r="BT12" i="20"/>
  <c r="BK13" i="20"/>
  <c r="CR13" i="20" s="1"/>
  <c r="BL13" i="20"/>
  <c r="BM13" i="20"/>
  <c r="BN13" i="20"/>
  <c r="BO13" i="20"/>
  <c r="BP13" i="20"/>
  <c r="BQ13" i="20"/>
  <c r="BR13" i="20"/>
  <c r="BS13" i="20"/>
  <c r="BT13" i="20"/>
  <c r="BK14" i="20"/>
  <c r="CR14" i="20" s="1"/>
  <c r="BL14" i="20"/>
  <c r="AL14" i="20" s="1"/>
  <c r="BM14" i="20"/>
  <c r="BN14" i="20"/>
  <c r="BO14" i="20"/>
  <c r="BP14" i="20"/>
  <c r="BQ14" i="20"/>
  <c r="BR14" i="20"/>
  <c r="BS14" i="20"/>
  <c r="BT14" i="20"/>
  <c r="BK15" i="20"/>
  <c r="CR15" i="20" s="1"/>
  <c r="BL15" i="20"/>
  <c r="BM15" i="20"/>
  <c r="BN15" i="20"/>
  <c r="BO15" i="20"/>
  <c r="BP15" i="20"/>
  <c r="BQ15" i="20"/>
  <c r="BR15" i="20"/>
  <c r="BS15" i="20"/>
  <c r="BT15" i="20"/>
  <c r="BK16" i="20"/>
  <c r="CR16" i="20" s="1"/>
  <c r="BL16" i="20"/>
  <c r="AL16" i="20" s="1"/>
  <c r="BM16" i="20"/>
  <c r="BN16" i="20"/>
  <c r="BO16" i="20"/>
  <c r="BP16" i="20"/>
  <c r="BQ16" i="20"/>
  <c r="BR16" i="20"/>
  <c r="BS16" i="20"/>
  <c r="BT16" i="20"/>
  <c r="BK17" i="20"/>
  <c r="CR17" i="20" s="1"/>
  <c r="BL17" i="20"/>
  <c r="BM17" i="20"/>
  <c r="BN17" i="20"/>
  <c r="BO17" i="20"/>
  <c r="BP17" i="20"/>
  <c r="BQ17" i="20"/>
  <c r="BR17" i="20"/>
  <c r="BS17" i="20"/>
  <c r="BT17" i="20"/>
  <c r="BK18" i="20"/>
  <c r="CR18" i="20" s="1"/>
  <c r="BL18" i="20"/>
  <c r="AL18" i="20" s="1"/>
  <c r="BM18" i="20"/>
  <c r="BN18" i="20"/>
  <c r="BO18" i="20"/>
  <c r="BP18" i="20"/>
  <c r="BQ18" i="20"/>
  <c r="BR18" i="20"/>
  <c r="BS18" i="20"/>
  <c r="BT18" i="20"/>
  <c r="BK19" i="20"/>
  <c r="CR19" i="20" s="1"/>
  <c r="BL19" i="20"/>
  <c r="BM19" i="20"/>
  <c r="BN19" i="20"/>
  <c r="BO19" i="20"/>
  <c r="BP19" i="20"/>
  <c r="BQ19" i="20"/>
  <c r="BR19" i="20"/>
  <c r="BS19" i="20"/>
  <c r="BT19" i="20"/>
  <c r="BK20" i="20"/>
  <c r="CR20" i="20" s="1"/>
  <c r="BL20" i="20"/>
  <c r="AL20" i="20" s="1"/>
  <c r="BM20" i="20"/>
  <c r="BN20" i="20"/>
  <c r="BO20" i="20"/>
  <c r="BP20" i="20"/>
  <c r="BQ20" i="20"/>
  <c r="BR20" i="20"/>
  <c r="BS20" i="20"/>
  <c r="BT20" i="20"/>
  <c r="BK21" i="20"/>
  <c r="CR21" i="20" s="1"/>
  <c r="BL21" i="20"/>
  <c r="BM21" i="20"/>
  <c r="BN21" i="20"/>
  <c r="BO21" i="20"/>
  <c r="BP21" i="20"/>
  <c r="BQ21" i="20"/>
  <c r="BR21" i="20"/>
  <c r="BS21" i="20"/>
  <c r="BT21" i="20"/>
  <c r="BK22" i="20"/>
  <c r="CR22" i="20" s="1"/>
  <c r="BL22" i="20"/>
  <c r="AL22" i="20" s="1"/>
  <c r="BM22" i="20"/>
  <c r="BN22" i="20"/>
  <c r="BO22" i="20"/>
  <c r="BP22" i="20"/>
  <c r="BQ22" i="20"/>
  <c r="BR22" i="20"/>
  <c r="BS22" i="20"/>
  <c r="BT22" i="20"/>
  <c r="BK23" i="20"/>
  <c r="CR23" i="20" s="1"/>
  <c r="BL23" i="20"/>
  <c r="BM23" i="20"/>
  <c r="BN23" i="20"/>
  <c r="BO23" i="20"/>
  <c r="BP23" i="20"/>
  <c r="BQ23" i="20"/>
  <c r="BR23" i="20"/>
  <c r="BS23" i="20"/>
  <c r="BT23" i="20"/>
  <c r="BK24" i="20"/>
  <c r="CR24" i="20" s="1"/>
  <c r="BL24" i="20"/>
  <c r="AL24" i="20" s="1"/>
  <c r="BM24" i="20"/>
  <c r="BN24" i="20"/>
  <c r="BO24" i="20"/>
  <c r="BP24" i="20"/>
  <c r="BQ24" i="20"/>
  <c r="O34" i="20" s="1"/>
  <c r="BR24" i="20"/>
  <c r="P34" i="20" s="1"/>
  <c r="BS24" i="20"/>
  <c r="BT24" i="20"/>
  <c r="BK25" i="20"/>
  <c r="CR25" i="20" s="1"/>
  <c r="BL25" i="20"/>
  <c r="BM25" i="20"/>
  <c r="BN25" i="20"/>
  <c r="BO25" i="20"/>
  <c r="BP25" i="20"/>
  <c r="BQ25" i="20"/>
  <c r="BR25" i="20"/>
  <c r="BS25" i="20"/>
  <c r="BT25" i="20"/>
  <c r="BK26" i="20"/>
  <c r="BL26" i="20"/>
  <c r="AL26" i="20" s="1"/>
  <c r="BM26" i="20"/>
  <c r="BN26" i="20"/>
  <c r="BO26" i="20"/>
  <c r="BP26" i="20"/>
  <c r="BQ26" i="20"/>
  <c r="BR26" i="20"/>
  <c r="BS26" i="20"/>
  <c r="BT26" i="20"/>
  <c r="BK27" i="20"/>
  <c r="CR27" i="20" s="1"/>
  <c r="BL27" i="20"/>
  <c r="BM27" i="20"/>
  <c r="BN27" i="20"/>
  <c r="BO27" i="20"/>
  <c r="BP27" i="20"/>
  <c r="BQ27" i="20"/>
  <c r="BR27" i="20"/>
  <c r="BS27" i="20"/>
  <c r="BT27" i="20"/>
  <c r="BK28" i="20"/>
  <c r="BL28" i="20"/>
  <c r="AL28" i="20" s="1"/>
  <c r="BM28" i="20"/>
  <c r="BN28" i="20"/>
  <c r="BO28" i="20"/>
  <c r="BP28" i="20"/>
  <c r="BQ28" i="20"/>
  <c r="BR28" i="20"/>
  <c r="BS28" i="20"/>
  <c r="BT28" i="20"/>
  <c r="BK29" i="20"/>
  <c r="CR29" i="20" s="1"/>
  <c r="BL29" i="20"/>
  <c r="BM29" i="20"/>
  <c r="BN29" i="20"/>
  <c r="BO29" i="20"/>
  <c r="BP29" i="20"/>
  <c r="BQ29" i="20"/>
  <c r="BR29" i="20"/>
  <c r="BS29" i="20"/>
  <c r="BT29" i="20"/>
  <c r="BK30" i="20"/>
  <c r="BL30" i="20"/>
  <c r="AL30" i="20" s="1"/>
  <c r="BM30" i="20"/>
  <c r="BN30" i="20"/>
  <c r="BO30" i="20"/>
  <c r="BP30" i="20"/>
  <c r="BQ30" i="20"/>
  <c r="BR30" i="20"/>
  <c r="BS30" i="20"/>
  <c r="BT30" i="20"/>
  <c r="BJ4" i="20"/>
  <c r="BJ5" i="20"/>
  <c r="BJ6" i="20"/>
  <c r="BJ7" i="20"/>
  <c r="BJ8" i="20"/>
  <c r="BJ9" i="20"/>
  <c r="BJ10" i="20"/>
  <c r="BJ11" i="20"/>
  <c r="BJ12" i="20"/>
  <c r="BJ13" i="20"/>
  <c r="BJ14" i="20"/>
  <c r="BJ15" i="20"/>
  <c r="CG15" i="20" s="1"/>
  <c r="BJ16" i="20"/>
  <c r="CG16" i="20" s="1"/>
  <c r="BJ17" i="20"/>
  <c r="CG17" i="20" s="1"/>
  <c r="BJ18" i="20"/>
  <c r="CG18" i="20" s="1"/>
  <c r="BJ19" i="20"/>
  <c r="CG19" i="20" s="1"/>
  <c r="BJ20" i="20"/>
  <c r="CG20" i="20" s="1"/>
  <c r="BJ21" i="20"/>
  <c r="CG21" i="20" s="1"/>
  <c r="BJ22" i="20"/>
  <c r="CG22" i="20" s="1"/>
  <c r="BJ23" i="20"/>
  <c r="BJ24" i="20"/>
  <c r="BJ25" i="20"/>
  <c r="BJ26" i="20"/>
  <c r="BJ27" i="20"/>
  <c r="BJ28" i="20"/>
  <c r="BJ29" i="20"/>
  <c r="BJ30" i="20"/>
  <c r="BJ3" i="20"/>
  <c r="CI3" i="20"/>
  <c r="CJ3" i="20"/>
  <c r="CK3" i="20"/>
  <c r="CL3" i="20"/>
  <c r="CM3" i="20"/>
  <c r="CN3" i="20"/>
  <c r="CO3" i="20"/>
  <c r="CP3" i="20"/>
  <c r="CI4" i="20"/>
  <c r="CJ4" i="20"/>
  <c r="CK4" i="20"/>
  <c r="CL4" i="20"/>
  <c r="CM4" i="20"/>
  <c r="CN4" i="20"/>
  <c r="CO4" i="20"/>
  <c r="CP4" i="20"/>
  <c r="CI5" i="20"/>
  <c r="CJ5" i="20"/>
  <c r="CK5" i="20"/>
  <c r="CL5" i="20"/>
  <c r="CM5" i="20"/>
  <c r="CN5" i="20"/>
  <c r="CO5" i="20"/>
  <c r="CP5" i="20"/>
  <c r="CI6" i="20"/>
  <c r="CJ6" i="20"/>
  <c r="CK6" i="20"/>
  <c r="CL6" i="20"/>
  <c r="CM6" i="20"/>
  <c r="CN6" i="20"/>
  <c r="CO6" i="20"/>
  <c r="CP6" i="20"/>
  <c r="CI7" i="20"/>
  <c r="CJ7" i="20"/>
  <c r="CK7" i="20"/>
  <c r="CL7" i="20"/>
  <c r="CM7" i="20"/>
  <c r="CN7" i="20"/>
  <c r="CO7" i="20"/>
  <c r="CP7" i="20"/>
  <c r="CI8" i="20"/>
  <c r="CJ8" i="20"/>
  <c r="CK8" i="20"/>
  <c r="CL8" i="20"/>
  <c r="CM8" i="20"/>
  <c r="CN8" i="20"/>
  <c r="CO8" i="20"/>
  <c r="CP8" i="20"/>
  <c r="CI9" i="20"/>
  <c r="CJ9" i="20"/>
  <c r="CK9" i="20"/>
  <c r="CL9" i="20"/>
  <c r="CM9" i="20"/>
  <c r="CN9" i="20"/>
  <c r="CO9" i="20"/>
  <c r="CP9" i="20"/>
  <c r="CI10" i="20"/>
  <c r="CJ10" i="20"/>
  <c r="CK10" i="20"/>
  <c r="CL10" i="20"/>
  <c r="CM10" i="20"/>
  <c r="CN10" i="20"/>
  <c r="CO10" i="20"/>
  <c r="CP10" i="20"/>
  <c r="CI11" i="20"/>
  <c r="CJ11" i="20"/>
  <c r="CK11" i="20"/>
  <c r="CL11" i="20"/>
  <c r="CM11" i="20"/>
  <c r="CN11" i="20"/>
  <c r="CO11" i="20"/>
  <c r="CP11" i="20"/>
  <c r="CI12" i="20"/>
  <c r="CJ12" i="20"/>
  <c r="CK12" i="20"/>
  <c r="CL12" i="20"/>
  <c r="CM12" i="20"/>
  <c r="CN12" i="20"/>
  <c r="CO12" i="20"/>
  <c r="CP12" i="20"/>
  <c r="CI13" i="20"/>
  <c r="CJ13" i="20"/>
  <c r="CK13" i="20"/>
  <c r="CL13" i="20"/>
  <c r="CM13" i="20"/>
  <c r="CN13" i="20"/>
  <c r="CO13" i="20"/>
  <c r="CP13" i="20"/>
  <c r="CI14" i="20"/>
  <c r="CJ14" i="20"/>
  <c r="CK14" i="20"/>
  <c r="CL14" i="20"/>
  <c r="CM14" i="20"/>
  <c r="CN14" i="20"/>
  <c r="CO14" i="20"/>
  <c r="CP14" i="20"/>
  <c r="CI15" i="20"/>
  <c r="CJ15" i="20"/>
  <c r="CK15" i="20"/>
  <c r="CL15" i="20"/>
  <c r="CM15" i="20"/>
  <c r="CN15" i="20"/>
  <c r="CO15" i="20"/>
  <c r="CP15" i="20"/>
  <c r="CI16" i="20"/>
  <c r="CJ16" i="20"/>
  <c r="CK16" i="20"/>
  <c r="CL16" i="20"/>
  <c r="CM16" i="20"/>
  <c r="CN16" i="20"/>
  <c r="CO16" i="20"/>
  <c r="CP16" i="20"/>
  <c r="CI17" i="20"/>
  <c r="CJ17" i="20"/>
  <c r="CK17" i="20"/>
  <c r="CL17" i="20"/>
  <c r="CM17" i="20"/>
  <c r="CN17" i="20"/>
  <c r="CO17" i="20"/>
  <c r="CP17" i="20"/>
  <c r="CI18" i="20"/>
  <c r="CJ18" i="20"/>
  <c r="CK18" i="20"/>
  <c r="CL18" i="20"/>
  <c r="CM18" i="20"/>
  <c r="CN18" i="20"/>
  <c r="CO18" i="20"/>
  <c r="CP18" i="20"/>
  <c r="CI19" i="20"/>
  <c r="CJ19" i="20"/>
  <c r="CK19" i="20"/>
  <c r="CL19" i="20"/>
  <c r="CM19" i="20"/>
  <c r="CN19" i="20"/>
  <c r="CO19" i="20"/>
  <c r="CP19" i="20"/>
  <c r="CI20" i="20"/>
  <c r="CJ20" i="20"/>
  <c r="CK20" i="20"/>
  <c r="CL20" i="20"/>
  <c r="CM20" i="20"/>
  <c r="CN20" i="20"/>
  <c r="CO20" i="20"/>
  <c r="CP20" i="20"/>
  <c r="CI21" i="20"/>
  <c r="CJ21" i="20"/>
  <c r="CK21" i="20"/>
  <c r="CL21" i="20"/>
  <c r="CM21" i="20"/>
  <c r="CN21" i="20"/>
  <c r="CO21" i="20"/>
  <c r="CP21" i="20"/>
  <c r="CI22" i="20"/>
  <c r="CJ22" i="20"/>
  <c r="CK22" i="20"/>
  <c r="CL22" i="20"/>
  <c r="CM22" i="20"/>
  <c r="CN22" i="20"/>
  <c r="CO22" i="20"/>
  <c r="CP22" i="20"/>
  <c r="CI23" i="20"/>
  <c r="CJ23" i="20"/>
  <c r="CK23" i="20"/>
  <c r="CL23" i="20"/>
  <c r="CM23" i="20"/>
  <c r="CN23" i="20"/>
  <c r="CO23" i="20"/>
  <c r="CP23" i="20"/>
  <c r="CI24" i="20"/>
  <c r="CJ24" i="20"/>
  <c r="CK24" i="20"/>
  <c r="CL24" i="20"/>
  <c r="CM24" i="20"/>
  <c r="CN24" i="20"/>
  <c r="CO24" i="20"/>
  <c r="CP24" i="20"/>
  <c r="CI25" i="20"/>
  <c r="CJ25" i="20"/>
  <c r="CK25" i="20"/>
  <c r="CL25" i="20"/>
  <c r="CM25" i="20"/>
  <c r="CN25" i="20"/>
  <c r="CO25" i="20"/>
  <c r="CP25" i="20"/>
  <c r="CI26" i="20"/>
  <c r="CJ26" i="20"/>
  <c r="CK26" i="20"/>
  <c r="CL26" i="20"/>
  <c r="CM26" i="20"/>
  <c r="CN26" i="20"/>
  <c r="CO26" i="20"/>
  <c r="CP26" i="20"/>
  <c r="CI27" i="20"/>
  <c r="CJ27" i="20"/>
  <c r="CK27" i="20"/>
  <c r="CL27" i="20"/>
  <c r="CM27" i="20"/>
  <c r="CN27" i="20"/>
  <c r="CO27" i="20"/>
  <c r="CP27" i="20"/>
  <c r="CI28" i="20"/>
  <c r="CJ28" i="20"/>
  <c r="CK28" i="20"/>
  <c r="CL28" i="20"/>
  <c r="CM28" i="20"/>
  <c r="CN28" i="20"/>
  <c r="CO28" i="20"/>
  <c r="CP28" i="20"/>
  <c r="CI29" i="20"/>
  <c r="CJ29" i="20"/>
  <c r="CK29" i="20"/>
  <c r="CL29" i="20"/>
  <c r="CM29" i="20"/>
  <c r="CN29" i="20"/>
  <c r="CO29" i="20"/>
  <c r="CP29" i="20"/>
  <c r="CI30" i="20"/>
  <c r="CJ30" i="20"/>
  <c r="CK30" i="20"/>
  <c r="CL30" i="20"/>
  <c r="CM30" i="20"/>
  <c r="CN30" i="20"/>
  <c r="CO30" i="20"/>
  <c r="CP30" i="20"/>
  <c r="CH4" i="20"/>
  <c r="CH5" i="20"/>
  <c r="CH6" i="20"/>
  <c r="CH7" i="20"/>
  <c r="CH8" i="20"/>
  <c r="CH9" i="20"/>
  <c r="CH10" i="20"/>
  <c r="CH11" i="20"/>
  <c r="CH13" i="20"/>
  <c r="CH23" i="20"/>
  <c r="CH24" i="20"/>
  <c r="CH25" i="20"/>
  <c r="CH26" i="20"/>
  <c r="CH27" i="20"/>
  <c r="CH28" i="20"/>
  <c r="CH29" i="20"/>
  <c r="CH30" i="20"/>
  <c r="CH3" i="20"/>
  <c r="AT30" i="20"/>
  <c r="AS30" i="20"/>
  <c r="AR30" i="20"/>
  <c r="AQ30" i="20"/>
  <c r="AP30" i="20"/>
  <c r="AO30" i="20"/>
  <c r="AN30" i="20"/>
  <c r="AM30" i="20"/>
  <c r="AT29" i="20"/>
  <c r="AS29" i="20"/>
  <c r="AR29" i="20"/>
  <c r="AQ29" i="20"/>
  <c r="AP29" i="20"/>
  <c r="AO29" i="20"/>
  <c r="AN29" i="20"/>
  <c r="AM29" i="20"/>
  <c r="AL29" i="20"/>
  <c r="AK29" i="20"/>
  <c r="AT28" i="20"/>
  <c r="AS28" i="20"/>
  <c r="AR28" i="20"/>
  <c r="AQ28" i="20"/>
  <c r="AP28" i="20"/>
  <c r="AO28" i="20"/>
  <c r="AN28" i="20"/>
  <c r="AM28" i="20"/>
  <c r="AT27" i="20"/>
  <c r="AS27" i="20"/>
  <c r="AR27" i="20"/>
  <c r="AQ27" i="20"/>
  <c r="AP27" i="20"/>
  <c r="AO27" i="20"/>
  <c r="AN27" i="20"/>
  <c r="AM27" i="20"/>
  <c r="AL27" i="20"/>
  <c r="AK27" i="20"/>
  <c r="AT26" i="20"/>
  <c r="AS26" i="20"/>
  <c r="AR26" i="20"/>
  <c r="AQ26" i="20"/>
  <c r="AP26" i="20"/>
  <c r="AO26" i="20"/>
  <c r="AN26" i="20"/>
  <c r="AM26" i="20"/>
  <c r="AT25" i="20"/>
  <c r="AS25" i="20"/>
  <c r="AR25" i="20"/>
  <c r="AQ25" i="20"/>
  <c r="AP25" i="20"/>
  <c r="AO25" i="20"/>
  <c r="AN25" i="20"/>
  <c r="AM25" i="20"/>
  <c r="AL25" i="20"/>
  <c r="AK25" i="20"/>
  <c r="AT24" i="20"/>
  <c r="AS24" i="20"/>
  <c r="AR24" i="20"/>
  <c r="AQ24" i="20"/>
  <c r="AP24" i="20"/>
  <c r="AO24" i="20"/>
  <c r="AN24" i="20"/>
  <c r="AM24" i="20"/>
  <c r="AT23" i="20"/>
  <c r="AS23" i="20"/>
  <c r="AR23" i="20"/>
  <c r="AQ23" i="20"/>
  <c r="AP23" i="20"/>
  <c r="AO23" i="20"/>
  <c r="AN23" i="20"/>
  <c r="AM23" i="20"/>
  <c r="AL23" i="20"/>
  <c r="AK23" i="20"/>
  <c r="AT22" i="20"/>
  <c r="AS22" i="20"/>
  <c r="AR22" i="20"/>
  <c r="AQ22" i="20"/>
  <c r="AP22" i="20"/>
  <c r="AO22" i="20"/>
  <c r="AN22" i="20"/>
  <c r="AM22" i="20"/>
  <c r="AT21" i="20"/>
  <c r="AS21" i="20"/>
  <c r="AR21" i="20"/>
  <c r="AQ21" i="20"/>
  <c r="AP21" i="20"/>
  <c r="AO21" i="20"/>
  <c r="AN21" i="20"/>
  <c r="AM21" i="20"/>
  <c r="AL21" i="20"/>
  <c r="AK21" i="20"/>
  <c r="AT20" i="20"/>
  <c r="AS20" i="20"/>
  <c r="AR20" i="20"/>
  <c r="AQ20" i="20"/>
  <c r="AP20" i="20"/>
  <c r="AO20" i="20"/>
  <c r="AN20" i="20"/>
  <c r="AM20" i="20"/>
  <c r="AT19" i="20"/>
  <c r="AS19" i="20"/>
  <c r="AR19" i="20"/>
  <c r="AQ19" i="20"/>
  <c r="AP19" i="20"/>
  <c r="AO19" i="20"/>
  <c r="AN19" i="20"/>
  <c r="AM19" i="20"/>
  <c r="AL19" i="20"/>
  <c r="AK19" i="20"/>
  <c r="AT18" i="20"/>
  <c r="AS18" i="20"/>
  <c r="AR18" i="20"/>
  <c r="AQ18" i="20"/>
  <c r="AP18" i="20"/>
  <c r="AO18" i="20"/>
  <c r="AN18" i="20"/>
  <c r="AM18" i="20"/>
  <c r="AT17" i="20"/>
  <c r="AS17" i="20"/>
  <c r="AR17" i="20"/>
  <c r="AQ17" i="20"/>
  <c r="AP17" i="20"/>
  <c r="AO17" i="20"/>
  <c r="AN17" i="20"/>
  <c r="AM17" i="20"/>
  <c r="AL17" i="20"/>
  <c r="AK17" i="20"/>
  <c r="AT16" i="20"/>
  <c r="AS16" i="20"/>
  <c r="AR16" i="20"/>
  <c r="AQ16" i="20"/>
  <c r="AP16" i="20"/>
  <c r="AO16" i="20"/>
  <c r="AN16" i="20"/>
  <c r="AM16" i="20"/>
  <c r="AT15" i="20"/>
  <c r="AS15" i="20"/>
  <c r="AR15" i="20"/>
  <c r="AQ15" i="20"/>
  <c r="AP15" i="20"/>
  <c r="AO15" i="20"/>
  <c r="AN15" i="20"/>
  <c r="AM15" i="20"/>
  <c r="AL15" i="20"/>
  <c r="AK15" i="20"/>
  <c r="AT14" i="20"/>
  <c r="AS14" i="20"/>
  <c r="AR14" i="20"/>
  <c r="AQ14" i="20"/>
  <c r="AP14" i="20"/>
  <c r="AO14" i="20"/>
  <c r="AN14" i="20"/>
  <c r="AM14" i="20"/>
  <c r="AT13" i="20"/>
  <c r="AS13" i="20"/>
  <c r="AR13" i="20"/>
  <c r="AQ13" i="20"/>
  <c r="AP13" i="20"/>
  <c r="AO13" i="20"/>
  <c r="AN13" i="20"/>
  <c r="AM13" i="20"/>
  <c r="AL13" i="20"/>
  <c r="AK13" i="20"/>
  <c r="AT12" i="20"/>
  <c r="AS12" i="20"/>
  <c r="AR12" i="20"/>
  <c r="AQ12" i="20"/>
  <c r="AP12" i="20"/>
  <c r="AO12" i="20"/>
  <c r="AN12" i="20"/>
  <c r="AM12" i="20"/>
  <c r="AT11" i="20"/>
  <c r="AS11" i="20"/>
  <c r="AR11" i="20"/>
  <c r="AQ11" i="20"/>
  <c r="AP11" i="20"/>
  <c r="AO11" i="20"/>
  <c r="AN11" i="20"/>
  <c r="AM11" i="20"/>
  <c r="AL11" i="20"/>
  <c r="AK11" i="20"/>
  <c r="AT10" i="20"/>
  <c r="AS10" i="20"/>
  <c r="AR10" i="20"/>
  <c r="AQ10" i="20"/>
  <c r="AP10" i="20"/>
  <c r="AO10" i="20"/>
  <c r="AN10" i="20"/>
  <c r="AM10" i="20"/>
  <c r="AT9" i="20"/>
  <c r="AS9" i="20"/>
  <c r="AR9" i="20"/>
  <c r="AQ9" i="20"/>
  <c r="AP9" i="20"/>
  <c r="AO9" i="20"/>
  <c r="AN9" i="20"/>
  <c r="AM9" i="20"/>
  <c r="AL9" i="20"/>
  <c r="AK9" i="20"/>
  <c r="AT8" i="20"/>
  <c r="AS8" i="20"/>
  <c r="AR8" i="20"/>
  <c r="AQ8" i="20"/>
  <c r="AP8" i="20"/>
  <c r="AO8" i="20"/>
  <c r="AN8" i="20"/>
  <c r="AM8" i="20"/>
  <c r="AT7" i="20"/>
  <c r="AS7" i="20"/>
  <c r="AR7" i="20"/>
  <c r="AQ7" i="20"/>
  <c r="AP7" i="20"/>
  <c r="AO7" i="20"/>
  <c r="AN7" i="20"/>
  <c r="AM7" i="20"/>
  <c r="AL7" i="20"/>
  <c r="AK7" i="20"/>
  <c r="AT6" i="20"/>
  <c r="AS6" i="20"/>
  <c r="AR6" i="20"/>
  <c r="AQ6" i="20"/>
  <c r="AP6" i="20"/>
  <c r="AO6" i="20"/>
  <c r="AN6" i="20"/>
  <c r="AM6" i="20"/>
  <c r="AT5" i="20"/>
  <c r="AS5" i="20"/>
  <c r="AR5" i="20"/>
  <c r="AQ5" i="20"/>
  <c r="AP5" i="20"/>
  <c r="AO5" i="20"/>
  <c r="AN5" i="20"/>
  <c r="AM5" i="20"/>
  <c r="AL5" i="20"/>
  <c r="AK5" i="20"/>
  <c r="AT4" i="20"/>
  <c r="AS4" i="20"/>
  <c r="AR4" i="20"/>
  <c r="AQ4" i="20"/>
  <c r="AP4" i="20"/>
  <c r="AO4" i="20"/>
  <c r="AN4" i="20"/>
  <c r="AM4" i="20"/>
  <c r="AL4" i="20"/>
  <c r="AK4" i="20"/>
  <c r="AT3" i="20"/>
  <c r="AS3" i="20"/>
  <c r="AR3" i="20"/>
  <c r="AQ3" i="20"/>
  <c r="AP3" i="20"/>
  <c r="AO3" i="20"/>
  <c r="AN3" i="20"/>
  <c r="AM3" i="20"/>
  <c r="AL3" i="20"/>
  <c r="AK3" i="20"/>
  <c r="AH33" i="20"/>
  <c r="AH32" i="20"/>
  <c r="AH31" i="20"/>
  <c r="AG33" i="20"/>
  <c r="AG32" i="20"/>
  <c r="AG31" i="20"/>
  <c r="AF33" i="20"/>
  <c r="AF32" i="20"/>
  <c r="AF31" i="20"/>
  <c r="AE33" i="20"/>
  <c r="AE32" i="20"/>
  <c r="AE31" i="20"/>
  <c r="AD33" i="20"/>
  <c r="AD32" i="20"/>
  <c r="AD31" i="20"/>
  <c r="AC33" i="20"/>
  <c r="AC32" i="20"/>
  <c r="AC31" i="20"/>
  <c r="AB33" i="20"/>
  <c r="AB32" i="20"/>
  <c r="AB31" i="20"/>
  <c r="AA32" i="20"/>
  <c r="AA31" i="20"/>
  <c r="AA33" i="20"/>
  <c r="Z33" i="20"/>
  <c r="Z32" i="20"/>
  <c r="Z31" i="20"/>
  <c r="Y33" i="20"/>
  <c r="Y32" i="20"/>
  <c r="Y31" i="20"/>
  <c r="R31" i="20"/>
  <c r="Q33" i="20"/>
  <c r="Q32" i="20"/>
  <c r="Q31" i="20"/>
  <c r="P33" i="20"/>
  <c r="P32" i="20"/>
  <c r="P31" i="20"/>
  <c r="O33" i="20"/>
  <c r="O32" i="20"/>
  <c r="O31" i="20"/>
  <c r="N33" i="20"/>
  <c r="N32" i="20"/>
  <c r="N31" i="20"/>
  <c r="M33" i="20"/>
  <c r="M32" i="20"/>
  <c r="M31" i="20"/>
  <c r="L33" i="20"/>
  <c r="L32" i="20"/>
  <c r="L31" i="20"/>
  <c r="K33" i="20"/>
  <c r="K32" i="20"/>
  <c r="K31" i="20"/>
  <c r="J33" i="20"/>
  <c r="J32" i="20"/>
  <c r="J31" i="20"/>
  <c r="I33" i="20"/>
  <c r="I32" i="20"/>
  <c r="I31" i="20"/>
  <c r="R32" i="20"/>
  <c r="Q38" i="20"/>
  <c r="P38" i="20"/>
  <c r="O38" i="20"/>
  <c r="N38" i="20"/>
  <c r="M38" i="20"/>
  <c r="L38" i="20"/>
  <c r="H33" i="20"/>
  <c r="H32" i="20"/>
  <c r="H31" i="20"/>
  <c r="CG4" i="20"/>
  <c r="CG5" i="20"/>
  <c r="CG7" i="20"/>
  <c r="CG8" i="20"/>
  <c r="CG9" i="20"/>
  <c r="CG10" i="20"/>
  <c r="CG11" i="20"/>
  <c r="CG12" i="20"/>
  <c r="CG13" i="20"/>
  <c r="CG14" i="20"/>
  <c r="CG25" i="20"/>
  <c r="CG26" i="20"/>
  <c r="CG27" i="20"/>
  <c r="CG28" i="20"/>
  <c r="CG29" i="20"/>
  <c r="CG30" i="20"/>
  <c r="AK30" i="20" l="1"/>
  <c r="CR30" i="20"/>
  <c r="AK28" i="20"/>
  <c r="CR28" i="20"/>
  <c r="AK26" i="20"/>
  <c r="CR26" i="20"/>
  <c r="AK10" i="20"/>
  <c r="CR10" i="20"/>
  <c r="AK8" i="20"/>
  <c r="CR8" i="20"/>
  <c r="AK6" i="20"/>
  <c r="CR6" i="20"/>
  <c r="CG24" i="20"/>
  <c r="CH22" i="20"/>
  <c r="CH21" i="20"/>
  <c r="CH20" i="20"/>
  <c r="CH19" i="20"/>
  <c r="CH18" i="20"/>
  <c r="CH17" i="20"/>
  <c r="CH16" i="20"/>
  <c r="CH15" i="20"/>
  <c r="CH14" i="20"/>
  <c r="CH12" i="20"/>
  <c r="AK12" i="20"/>
  <c r="AK14" i="20"/>
  <c r="AK16" i="20"/>
  <c r="AK18" i="20"/>
  <c r="AK20" i="20"/>
  <c r="AK22" i="20"/>
  <c r="AK24" i="20"/>
  <c r="CJ33" i="20" a="1"/>
  <c r="CJ33" i="20" s="1"/>
  <c r="K44" i="20" s="1"/>
  <c r="CU33" i="20"/>
  <c r="CU36" i="20" s="1"/>
  <c r="CL32" i="20" a="1"/>
  <c r="CL32" i="20" s="1"/>
  <c r="C46" i="20" s="1"/>
  <c r="CK33" i="20" a="1"/>
  <c r="CK33" i="20" s="1"/>
  <c r="K45" i="20" s="1"/>
  <c r="CL33" i="20" a="1"/>
  <c r="CL33" i="20" s="1"/>
  <c r="K46" i="20" s="1"/>
  <c r="CM33" i="20" a="1"/>
  <c r="CM33" i="20" s="1"/>
  <c r="K47" i="20" s="1"/>
  <c r="CY33" i="20"/>
  <c r="CY36" i="20" s="1"/>
  <c r="CO32" i="20" a="1"/>
  <c r="CO32" i="20" s="1"/>
  <c r="C49" i="20" s="1"/>
  <c r="CM32" i="20" a="1"/>
  <c r="CM32" i="20" s="1"/>
  <c r="C47" i="20" s="1"/>
  <c r="CZ33" i="20"/>
  <c r="CZ36" i="20" s="1"/>
  <c r="DA33" i="20"/>
  <c r="DA36" i="20" s="1"/>
  <c r="R38" i="20" s="1"/>
  <c r="CP32" i="20" a="1"/>
  <c r="CP32" i="20" s="1"/>
  <c r="C50" i="20" s="1"/>
  <c r="CN32" i="20" a="1"/>
  <c r="CN32" i="20" s="1"/>
  <c r="C48" i="20" s="1"/>
  <c r="CK32" i="20" a="1"/>
  <c r="CK32" i="20" s="1"/>
  <c r="C45" i="20" s="1"/>
  <c r="CJ32" i="20" a="1"/>
  <c r="CJ32" i="20" s="1"/>
  <c r="C44" i="20" s="1"/>
  <c r="CP33" i="20" a="1"/>
  <c r="CP33" i="20" s="1"/>
  <c r="K50" i="20" s="1"/>
  <c r="CP31" i="20"/>
  <c r="CO31" i="20"/>
  <c r="CO33" i="20" a="1"/>
  <c r="CO33" i="20" s="1"/>
  <c r="K49" i="20" s="1"/>
  <c r="CN31" i="20"/>
  <c r="CN33" i="20" a="1"/>
  <c r="CN33" i="20" s="1"/>
  <c r="K48" i="20" s="1"/>
  <c r="CM31" i="20"/>
  <c r="CL31" i="20"/>
  <c r="CX33" i="20"/>
  <c r="CX36" i="20" s="1"/>
  <c r="CK31" i="20"/>
  <c r="CW33" i="20"/>
  <c r="CW36" i="20" s="1"/>
  <c r="CJ31" i="20"/>
  <c r="CV33" i="20"/>
  <c r="CV36" i="20" s="1"/>
  <c r="B64" i="20"/>
  <c r="B63" i="20"/>
  <c r="B62" i="20"/>
  <c r="BC30" i="20"/>
  <c r="K157" i="20" s="1"/>
  <c r="AZ30" i="20"/>
  <c r="AX30" i="20"/>
  <c r="I157" i="20" s="1"/>
  <c r="BC29" i="20"/>
  <c r="K156" i="20" s="1"/>
  <c r="AZ29" i="20"/>
  <c r="H156" i="20" s="1"/>
  <c r="AX29" i="20"/>
  <c r="AY29" i="20" s="1"/>
  <c r="BC28" i="20"/>
  <c r="K155" i="20" s="1"/>
  <c r="AZ28" i="20"/>
  <c r="H155" i="20" s="1"/>
  <c r="AX28" i="20"/>
  <c r="BC27" i="20"/>
  <c r="K154" i="20" s="1"/>
  <c r="AZ27" i="20"/>
  <c r="BA27" i="20" s="1"/>
  <c r="AX27" i="20"/>
  <c r="I154" i="20" s="1"/>
  <c r="BC26" i="20"/>
  <c r="K153" i="20" s="1"/>
  <c r="AZ26" i="20"/>
  <c r="AX26" i="20"/>
  <c r="I153" i="20" s="1"/>
  <c r="BC25" i="20"/>
  <c r="K152" i="20" s="1"/>
  <c r="AZ25" i="20"/>
  <c r="BA25" i="20" s="1"/>
  <c r="AX25" i="20"/>
  <c r="AY25" i="20" s="1"/>
  <c r="BC24" i="20"/>
  <c r="K151" i="20" s="1"/>
  <c r="AZ24" i="20"/>
  <c r="H151" i="20" s="1"/>
  <c r="AX24" i="20"/>
  <c r="CG23" i="20"/>
  <c r="BC23" i="20"/>
  <c r="K150" i="20" s="1"/>
  <c r="AZ23" i="20"/>
  <c r="BA23" i="20" s="1"/>
  <c r="AX23" i="20"/>
  <c r="I150" i="20" s="1"/>
  <c r="BC22" i="20"/>
  <c r="K149" i="20" s="1"/>
  <c r="AZ22" i="20"/>
  <c r="H149" i="20" s="1"/>
  <c r="AX22" i="20"/>
  <c r="I149" i="20" s="1"/>
  <c r="BC21" i="20"/>
  <c r="K148" i="20" s="1"/>
  <c r="AZ21" i="20"/>
  <c r="H148" i="20" s="1"/>
  <c r="AX21" i="20"/>
  <c r="BC20" i="20"/>
  <c r="K147" i="20" s="1"/>
  <c r="AZ20" i="20"/>
  <c r="H147" i="20" s="1"/>
  <c r="AX20" i="20"/>
  <c r="I147" i="20" s="1"/>
  <c r="BC19" i="20"/>
  <c r="K146" i="20" s="1"/>
  <c r="AZ19" i="20"/>
  <c r="BA19" i="20" s="1"/>
  <c r="AX19" i="20"/>
  <c r="I146" i="20" s="1"/>
  <c r="BC18" i="20"/>
  <c r="K145" i="20" s="1"/>
  <c r="AZ18" i="20"/>
  <c r="H145" i="20" s="1"/>
  <c r="AX18" i="20"/>
  <c r="I145" i="20" s="1"/>
  <c r="Q34" i="20"/>
  <c r="BC17" i="20"/>
  <c r="K144" i="20" s="1"/>
  <c r="AZ17" i="20"/>
  <c r="H144" i="20" s="1"/>
  <c r="AX17" i="20"/>
  <c r="BC16" i="20"/>
  <c r="K143" i="20" s="1"/>
  <c r="AZ16" i="20"/>
  <c r="H143" i="20" s="1"/>
  <c r="AX16" i="20"/>
  <c r="I143" i="20" s="1"/>
  <c r="BC15" i="20"/>
  <c r="K142" i="20" s="1"/>
  <c r="AZ15" i="20"/>
  <c r="H142" i="20" s="1"/>
  <c r="AX15" i="20"/>
  <c r="I142" i="20" s="1"/>
  <c r="N34" i="20"/>
  <c r="BC14" i="20"/>
  <c r="K141" i="20" s="1"/>
  <c r="AZ14" i="20"/>
  <c r="H141" i="20" s="1"/>
  <c r="AX14" i="20"/>
  <c r="I141" i="20" s="1"/>
  <c r="M34" i="20"/>
  <c r="BC13" i="20"/>
  <c r="K140" i="20" s="1"/>
  <c r="AZ13" i="20"/>
  <c r="H140" i="20" s="1"/>
  <c r="AX13" i="20"/>
  <c r="I140" i="20" s="1"/>
  <c r="L34" i="20"/>
  <c r="BC12" i="20"/>
  <c r="K139" i="20" s="1"/>
  <c r="AZ12" i="20"/>
  <c r="H139" i="20" s="1"/>
  <c r="AX12" i="20"/>
  <c r="I139" i="20" s="1"/>
  <c r="BC11" i="20"/>
  <c r="K138" i="20" s="1"/>
  <c r="AZ11" i="20"/>
  <c r="H138" i="20" s="1"/>
  <c r="AX11" i="20"/>
  <c r="I138" i="20" s="1"/>
  <c r="BC10" i="20"/>
  <c r="K137" i="20" s="1"/>
  <c r="AZ10" i="20"/>
  <c r="H137" i="20" s="1"/>
  <c r="AX10" i="20"/>
  <c r="I137" i="20" s="1"/>
  <c r="BC9" i="20"/>
  <c r="K136" i="20" s="1"/>
  <c r="AZ9" i="20"/>
  <c r="BA9" i="20" s="1"/>
  <c r="AX9" i="20"/>
  <c r="I136" i="20" s="1"/>
  <c r="BC8" i="20"/>
  <c r="K135" i="20" s="1"/>
  <c r="AZ8" i="20"/>
  <c r="H135" i="20" s="1"/>
  <c r="AX8" i="20"/>
  <c r="I135" i="20" s="1"/>
  <c r="BC7" i="20"/>
  <c r="K134" i="20" s="1"/>
  <c r="AZ7" i="20"/>
  <c r="H134" i="20" s="1"/>
  <c r="AX7" i="20"/>
  <c r="I134" i="20" s="1"/>
  <c r="CG6" i="20"/>
  <c r="BC6" i="20"/>
  <c r="K133" i="20" s="1"/>
  <c r="AZ6" i="20"/>
  <c r="H133" i="20" s="1"/>
  <c r="AX6" i="20"/>
  <c r="I133" i="20" s="1"/>
  <c r="BC5" i="20"/>
  <c r="K132" i="20" s="1"/>
  <c r="AZ5" i="20"/>
  <c r="BA5" i="20" s="1"/>
  <c r="AX5" i="20"/>
  <c r="I132" i="20" s="1"/>
  <c r="BC4" i="20"/>
  <c r="K131" i="20" s="1"/>
  <c r="AZ4" i="20"/>
  <c r="H131" i="20" s="1"/>
  <c r="AX4" i="20"/>
  <c r="I131" i="20" s="1"/>
  <c r="BC3" i="20"/>
  <c r="K130" i="20" s="1"/>
  <c r="AZ3" i="20"/>
  <c r="H130" i="20" s="1"/>
  <c r="AX3" i="20"/>
  <c r="I130" i="20" s="1"/>
  <c r="CR33" i="20" l="1"/>
  <c r="CR36" i="20" s="1"/>
  <c r="I38" i="20" s="1"/>
  <c r="CT33" i="20"/>
  <c r="CT36" i="20" s="1"/>
  <c r="K38" i="20" s="1"/>
  <c r="CI31" i="20"/>
  <c r="CH31" i="20"/>
  <c r="K34" i="20"/>
  <c r="CH32" i="20" a="1"/>
  <c r="CH32" i="20" s="1"/>
  <c r="C42" i="20" s="1"/>
  <c r="CS33" i="20"/>
  <c r="CS36" i="20" s="1"/>
  <c r="J38" i="20" s="1"/>
  <c r="CZ30" i="20"/>
  <c r="CY30" i="20"/>
  <c r="J34" i="20"/>
  <c r="CH33" i="20" a="1"/>
  <c r="CH33" i="20" s="1"/>
  <c r="K42" i="20" s="1"/>
  <c r="CG31" i="20"/>
  <c r="CG33" i="20" a="1"/>
  <c r="CG33" i="20" s="1"/>
  <c r="K41" i="20" s="1"/>
  <c r="CG32" i="20" a="1"/>
  <c r="CG32" i="20" s="1"/>
  <c r="C41" i="20" s="1"/>
  <c r="I34" i="20"/>
  <c r="R34" i="20"/>
  <c r="CU29" i="20"/>
  <c r="CX28" i="20"/>
  <c r="CT18" i="20"/>
  <c r="CZ19" i="20"/>
  <c r="CX22" i="20"/>
  <c r="CT28" i="20"/>
  <c r="CZ29" i="20"/>
  <c r="CV30" i="20"/>
  <c r="CX12" i="20"/>
  <c r="CW5" i="20"/>
  <c r="CS11" i="20"/>
  <c r="CY12" i="20"/>
  <c r="CU18" i="20"/>
  <c r="DA19" i="20"/>
  <c r="CW25" i="20"/>
  <c r="CU28" i="20"/>
  <c r="DA29" i="20"/>
  <c r="CZ12" i="20"/>
  <c r="CV18" i="20"/>
  <c r="CT21" i="20"/>
  <c r="CX25" i="20"/>
  <c r="CV28" i="20"/>
  <c r="CS4" i="20"/>
  <c r="CY5" i="20"/>
  <c r="CU11" i="20"/>
  <c r="DA12" i="20"/>
  <c r="CW18" i="20"/>
  <c r="DA22" i="20"/>
  <c r="CS24" i="20"/>
  <c r="CW28" i="20"/>
  <c r="CS29" i="20"/>
  <c r="CT8" i="20"/>
  <c r="CZ18" i="20"/>
  <c r="CX21" i="20"/>
  <c r="CV24" i="20"/>
  <c r="CT27" i="20"/>
  <c r="CZ28" i="20"/>
  <c r="CV5" i="20"/>
  <c r="CV4" i="20"/>
  <c r="CT7" i="20"/>
  <c r="CZ8" i="20"/>
  <c r="CX11" i="20"/>
  <c r="CV14" i="20"/>
  <c r="CT17" i="20"/>
  <c r="CX16" i="20"/>
  <c r="CZ23" i="20"/>
  <c r="CX26" i="20"/>
  <c r="CT4" i="20"/>
  <c r="CZ5" i="20"/>
  <c r="CX8" i="20"/>
  <c r="CV11" i="20"/>
  <c r="CT14" i="20"/>
  <c r="CT24" i="20"/>
  <c r="CZ25" i="20"/>
  <c r="DA15" i="20"/>
  <c r="CS10" i="20"/>
  <c r="CS30" i="20"/>
  <c r="CS7" i="20"/>
  <c r="CY18" i="20"/>
  <c r="CY28" i="20"/>
  <c r="CX14" i="20"/>
  <c r="CT30" i="20"/>
  <c r="CU4" i="20"/>
  <c r="DA5" i="20"/>
  <c r="CW11" i="20"/>
  <c r="CS17" i="20"/>
  <c r="CY8" i="20"/>
  <c r="CY17" i="20"/>
  <c r="CW30" i="20"/>
  <c r="CT29" i="20"/>
  <c r="CY13" i="20"/>
  <c r="CS22" i="20"/>
  <c r="CT12" i="20"/>
  <c r="CV29" i="20"/>
  <c r="DA3" i="20"/>
  <c r="DA13" i="20"/>
  <c r="CS15" i="20"/>
  <c r="CY16" i="20"/>
  <c r="CW19" i="20"/>
  <c r="CU22" i="20"/>
  <c r="DA23" i="20"/>
  <c r="CY26" i="20"/>
  <c r="CW29" i="20"/>
  <c r="CT5" i="20"/>
  <c r="CV12" i="20"/>
  <c r="CT15" i="20"/>
  <c r="CZ16" i="20"/>
  <c r="CX19" i="20"/>
  <c r="CV22" i="20"/>
  <c r="CX24" i="20"/>
  <c r="CT25" i="20"/>
  <c r="CZ26" i="20"/>
  <c r="CX29" i="20"/>
  <c r="CX4" i="20"/>
  <c r="CZ6" i="20"/>
  <c r="CU5" i="20"/>
  <c r="DA6" i="20"/>
  <c r="CS8" i="20"/>
  <c r="CU15" i="20"/>
  <c r="DA16" i="20"/>
  <c r="DA26" i="20"/>
  <c r="CS28" i="20"/>
  <c r="CY29" i="20"/>
  <c r="CU30" i="20"/>
  <c r="CW4" i="20"/>
  <c r="CY6" i="20"/>
  <c r="CU7" i="20"/>
  <c r="DA8" i="20"/>
  <c r="CY11" i="20"/>
  <c r="CW14" i="20"/>
  <c r="CU17" i="20"/>
  <c r="DA18" i="20"/>
  <c r="CS20" i="20"/>
  <c r="CY21" i="20"/>
  <c r="CW24" i="20"/>
  <c r="CU27" i="20"/>
  <c r="DA28" i="20"/>
  <c r="CZ11" i="20"/>
  <c r="CS3" i="20"/>
  <c r="CY4" i="20"/>
  <c r="CW7" i="20"/>
  <c r="CC36" i="20"/>
  <c r="T113" i="20" s="1"/>
  <c r="CU10" i="20"/>
  <c r="DA11" i="20"/>
  <c r="CW12" i="20"/>
  <c r="CS13" i="20"/>
  <c r="CY14" i="20"/>
  <c r="CW17" i="20"/>
  <c r="CY19" i="20"/>
  <c r="CU20" i="20"/>
  <c r="DA21" i="20"/>
  <c r="CS23" i="20"/>
  <c r="CY24" i="20"/>
  <c r="CU25" i="20"/>
  <c r="CW27" i="20"/>
  <c r="CV7" i="20"/>
  <c r="CZ4" i="20"/>
  <c r="CV10" i="20"/>
  <c r="CT13" i="20"/>
  <c r="CZ14" i="20"/>
  <c r="CX17" i="20"/>
  <c r="CV20" i="20"/>
  <c r="CT23" i="20"/>
  <c r="CZ24" i="20"/>
  <c r="CV25" i="20"/>
  <c r="CX27" i="20"/>
  <c r="CT10" i="20"/>
  <c r="CV17" i="20"/>
  <c r="CT20" i="20"/>
  <c r="BM31" i="20"/>
  <c r="CX7" i="20"/>
  <c r="DA4" i="20"/>
  <c r="CS6" i="20"/>
  <c r="CY7" i="20"/>
  <c r="CW10" i="20"/>
  <c r="CU13" i="20"/>
  <c r="DA14" i="20"/>
  <c r="CS16" i="20"/>
  <c r="CW20" i="20"/>
  <c r="CU23" i="20"/>
  <c r="DA24" i="20"/>
  <c r="CS26" i="20"/>
  <c r="CY27" i="20"/>
  <c r="CT6" i="20"/>
  <c r="CX10" i="20"/>
  <c r="CT11" i="20"/>
  <c r="CV13" i="20"/>
  <c r="CX15" i="20"/>
  <c r="CT16" i="20"/>
  <c r="CZ17" i="20"/>
  <c r="CX20" i="20"/>
  <c r="CV23" i="20"/>
  <c r="CT26" i="20"/>
  <c r="CZ27" i="20"/>
  <c r="CX30" i="20"/>
  <c r="CV3" i="20"/>
  <c r="CX5" i="20"/>
  <c r="CZ7" i="20"/>
  <c r="CU6" i="20"/>
  <c r="DA7" i="20"/>
  <c r="CS9" i="20"/>
  <c r="CY10" i="20"/>
  <c r="CW13" i="20"/>
  <c r="CU16" i="20"/>
  <c r="DA17" i="20"/>
  <c r="CS19" i="20"/>
  <c r="CY20" i="20"/>
  <c r="CW23" i="20"/>
  <c r="CY25" i="20"/>
  <c r="CU26" i="20"/>
  <c r="DA27" i="20"/>
  <c r="CV6" i="20"/>
  <c r="CT9" i="20"/>
  <c r="CX18" i="20"/>
  <c r="CT19" i="20"/>
  <c r="CZ20" i="20"/>
  <c r="CX23" i="20"/>
  <c r="CV26" i="20"/>
  <c r="CY3" i="20"/>
  <c r="CU9" i="20"/>
  <c r="DA10" i="20"/>
  <c r="CS12" i="20"/>
  <c r="CW16" i="20"/>
  <c r="CU19" i="20"/>
  <c r="DA20" i="20"/>
  <c r="CY23" i="20"/>
  <c r="CU24" i="20"/>
  <c r="DA25" i="20"/>
  <c r="CW26" i="20"/>
  <c r="DA30" i="20"/>
  <c r="CX3" i="20"/>
  <c r="CZ10" i="20"/>
  <c r="CX13" i="20"/>
  <c r="CV16" i="20"/>
  <c r="CZ3" i="20"/>
  <c r="CX6" i="20"/>
  <c r="CV9" i="20"/>
  <c r="CZ13" i="20"/>
  <c r="CT22" i="20"/>
  <c r="BN31" i="20"/>
  <c r="BJ36" i="20"/>
  <c r="U105" i="20" s="1"/>
  <c r="CE36" i="20"/>
  <c r="T115" i="20" s="1"/>
  <c r="CV19" i="20"/>
  <c r="CT3" i="20"/>
  <c r="CS5" i="20"/>
  <c r="BP36" i="20"/>
  <c r="U111" i="20" s="1"/>
  <c r="CU12" i="20"/>
  <c r="CS25" i="20"/>
  <c r="CU3" i="20"/>
  <c r="BV31" i="20"/>
  <c r="CW6" i="20"/>
  <c r="BQ36" i="20"/>
  <c r="U112" i="20" s="1"/>
  <c r="BW31" i="20"/>
  <c r="BR36" i="20"/>
  <c r="U113" i="20" s="1"/>
  <c r="CY9" i="20"/>
  <c r="CS18" i="20"/>
  <c r="CW22" i="20"/>
  <c r="BP32" i="20"/>
  <c r="BX35" i="20"/>
  <c r="R108" i="20" s="1"/>
  <c r="CV15" i="20"/>
  <c r="CU8" i="20"/>
  <c r="BT36" i="20"/>
  <c r="U115" i="20" s="1"/>
  <c r="CW15" i="20"/>
  <c r="CS21" i="20"/>
  <c r="CY22" i="20"/>
  <c r="BB5" i="20"/>
  <c r="J132" i="20" s="1"/>
  <c r="BV36" i="20"/>
  <c r="T106" i="20" s="1"/>
  <c r="CZ22" i="20"/>
  <c r="CD36" i="20"/>
  <c r="T114" i="20" s="1"/>
  <c r="CA33" i="20"/>
  <c r="CW8" i="20"/>
  <c r="BW36" i="20"/>
  <c r="T107" i="20" s="1"/>
  <c r="CS14" i="20"/>
  <c r="CY15" i="20"/>
  <c r="CU21" i="20"/>
  <c r="CV8" i="20"/>
  <c r="BX36" i="20"/>
  <c r="T108" i="20" s="1"/>
  <c r="CZ15" i="20"/>
  <c r="CV21" i="20"/>
  <c r="BY36" i="20"/>
  <c r="T109" i="20" s="1"/>
  <c r="CU14" i="20"/>
  <c r="CW21" i="20"/>
  <c r="CS27" i="20"/>
  <c r="CW3" i="20"/>
  <c r="DA9" i="20"/>
  <c r="CD31" i="20"/>
  <c r="BZ36" i="20"/>
  <c r="T110" i="20" s="1"/>
  <c r="CX9" i="20"/>
  <c r="BS36" i="20"/>
  <c r="U114" i="20" s="1"/>
  <c r="CZ9" i="20"/>
  <c r="CA36" i="20"/>
  <c r="T111" i="20" s="1"/>
  <c r="CE31" i="20"/>
  <c r="CB36" i="20"/>
  <c r="T112" i="20" s="1"/>
  <c r="CZ21" i="20"/>
  <c r="CV27" i="20"/>
  <c r="CW9" i="20"/>
  <c r="BN36" i="20"/>
  <c r="U109" i="20" s="1"/>
  <c r="BL36" i="20"/>
  <c r="U107" i="20" s="1"/>
  <c r="BK36" i="20"/>
  <c r="U106" i="20" s="1"/>
  <c r="BM36" i="20"/>
  <c r="U108" i="20" s="1"/>
  <c r="BB13" i="20"/>
  <c r="J140" i="20" s="1"/>
  <c r="BB9" i="20"/>
  <c r="J136" i="20" s="1"/>
  <c r="BO36" i="20"/>
  <c r="U110" i="20" s="1"/>
  <c r="BB3" i="20"/>
  <c r="J130" i="20" s="1"/>
  <c r="BB4" i="20"/>
  <c r="J131" i="20" s="1"/>
  <c r="BR33" i="20"/>
  <c r="CA31" i="20"/>
  <c r="BL32" i="20"/>
  <c r="CC32" i="20"/>
  <c r="BB7" i="20"/>
  <c r="J134" i="20" s="1"/>
  <c r="BB8" i="20"/>
  <c r="J135" i="20" s="1"/>
  <c r="BB10" i="20"/>
  <c r="J137" i="20" s="1"/>
  <c r="BY34" i="20"/>
  <c r="P109" i="20" s="1"/>
  <c r="BB11" i="20"/>
  <c r="J138" i="20" s="1"/>
  <c r="BB12" i="20"/>
  <c r="J139" i="20" s="1"/>
  <c r="BB14" i="20"/>
  <c r="J141" i="20" s="1"/>
  <c r="BB15" i="20"/>
  <c r="J142" i="20" s="1"/>
  <c r="BB16" i="20"/>
  <c r="J143" i="20" s="1"/>
  <c r="BB17" i="20"/>
  <c r="J144" i="20" s="1"/>
  <c r="BB19" i="20"/>
  <c r="J146" i="20" s="1"/>
  <c r="BB20" i="20"/>
  <c r="J147" i="20" s="1"/>
  <c r="BB21" i="20"/>
  <c r="J148" i="20" s="1"/>
  <c r="BB23" i="20"/>
  <c r="J150" i="20" s="1"/>
  <c r="BB24" i="20"/>
  <c r="J151" i="20" s="1"/>
  <c r="BL34" i="20"/>
  <c r="Q107" i="20" s="1"/>
  <c r="BP34" i="20"/>
  <c r="Q111" i="20" s="1"/>
  <c r="CC34" i="20"/>
  <c r="P113" i="20" s="1"/>
  <c r="Y34" i="20"/>
  <c r="AC34" i="20"/>
  <c r="BB28" i="20"/>
  <c r="J155" i="20" s="1"/>
  <c r="BX37" i="20"/>
  <c r="V108" i="20" s="1"/>
  <c r="AG34" i="20"/>
  <c r="BJ31" i="20"/>
  <c r="AY5" i="20"/>
  <c r="H154" i="20"/>
  <c r="BA3" i="20"/>
  <c r="AY19" i="20"/>
  <c r="BA11" i="20"/>
  <c r="AY13" i="20"/>
  <c r="AY18" i="20"/>
  <c r="BA20" i="20"/>
  <c r="AY22" i="20"/>
  <c r="BA29" i="20"/>
  <c r="BJ33" i="20"/>
  <c r="BA28" i="20"/>
  <c r="H136" i="20"/>
  <c r="BA7" i="20"/>
  <c r="AY9" i="20"/>
  <c r="BA15" i="20"/>
  <c r="AY20" i="20"/>
  <c r="BA24" i="20"/>
  <c r="AY26" i="20"/>
  <c r="AY30" i="20"/>
  <c r="H152" i="20"/>
  <c r="BK32" i="20"/>
  <c r="BK33" i="20"/>
  <c r="BK31" i="20"/>
  <c r="BS32" i="20"/>
  <c r="BS33" i="20"/>
  <c r="BS31" i="20"/>
  <c r="BY33" i="20"/>
  <c r="BY31" i="20"/>
  <c r="BY35" i="20"/>
  <c r="R109" i="20" s="1"/>
  <c r="BB18" i="20"/>
  <c r="J145" i="20" s="1"/>
  <c r="AY23" i="20"/>
  <c r="H34" i="20"/>
  <c r="Z34" i="20"/>
  <c r="AD34" i="20"/>
  <c r="AH34" i="20"/>
  <c r="BB26" i="20"/>
  <c r="J153" i="20" s="1"/>
  <c r="H153" i="20"/>
  <c r="BA26" i="20"/>
  <c r="BB29" i="20"/>
  <c r="J156" i="20" s="1"/>
  <c r="BW33" i="20"/>
  <c r="H146" i="20"/>
  <c r="BO32" i="20"/>
  <c r="BO33" i="20"/>
  <c r="BO31" i="20"/>
  <c r="BX32" i="20"/>
  <c r="BX33" i="20"/>
  <c r="BX31" i="20"/>
  <c r="CB32" i="20"/>
  <c r="CB33" i="20"/>
  <c r="CB31" i="20"/>
  <c r="BR31" i="20"/>
  <c r="BS35" i="20"/>
  <c r="S114" i="20" s="1"/>
  <c r="BL33" i="20"/>
  <c r="BL31" i="20"/>
  <c r="BL35" i="20"/>
  <c r="S107" i="20" s="1"/>
  <c r="BT33" i="20"/>
  <c r="BT31" i="20"/>
  <c r="BT35" i="20"/>
  <c r="S115" i="20" s="1"/>
  <c r="AY10" i="20"/>
  <c r="BA12" i="20"/>
  <c r="BA17" i="20"/>
  <c r="BQ33" i="20"/>
  <c r="BQ35" i="20"/>
  <c r="S112" i="20" s="1"/>
  <c r="BQ32" i="20"/>
  <c r="BZ33" i="20"/>
  <c r="BZ35" i="20"/>
  <c r="R110" i="20" s="1"/>
  <c r="BZ32" i="20"/>
  <c r="AY7" i="20"/>
  <c r="AY11" i="20"/>
  <c r="BA13" i="20"/>
  <c r="AY15" i="20"/>
  <c r="BA18" i="20"/>
  <c r="BA21" i="20"/>
  <c r="BB22" i="20"/>
  <c r="J149" i="20" s="1"/>
  <c r="BK34" i="20"/>
  <c r="Q106" i="20" s="1"/>
  <c r="BK37" i="20"/>
  <c r="W106" i="20" s="1"/>
  <c r="BO34" i="20"/>
  <c r="Q110" i="20" s="1"/>
  <c r="BS34" i="20"/>
  <c r="Q114" i="20" s="1"/>
  <c r="BS37" i="20"/>
  <c r="W114" i="20" s="1"/>
  <c r="BX34" i="20"/>
  <c r="P108" i="20" s="1"/>
  <c r="AA34" i="20"/>
  <c r="CB34" i="20"/>
  <c r="P112" i="20" s="1"/>
  <c r="CB37" i="20"/>
  <c r="V112" i="20" s="1"/>
  <c r="AE34" i="20"/>
  <c r="I155" i="20"/>
  <c r="AY28" i="20"/>
  <c r="BT32" i="20"/>
  <c r="BK35" i="20"/>
  <c r="S106" i="20" s="1"/>
  <c r="CB35" i="20"/>
  <c r="R112" i="20" s="1"/>
  <c r="H132" i="20"/>
  <c r="AY21" i="20"/>
  <c r="I148" i="20"/>
  <c r="I151" i="20"/>
  <c r="AY24" i="20"/>
  <c r="BP33" i="20"/>
  <c r="BP31" i="20"/>
  <c r="BP35" i="20"/>
  <c r="S111" i="20" s="1"/>
  <c r="CC33" i="20"/>
  <c r="CC31" i="20"/>
  <c r="CC35" i="20"/>
  <c r="R113" i="20" s="1"/>
  <c r="BA4" i="20"/>
  <c r="AY6" i="20"/>
  <c r="BA8" i="20"/>
  <c r="AY14" i="20"/>
  <c r="BA16" i="20"/>
  <c r="AY3" i="20"/>
  <c r="BM33" i="20"/>
  <c r="BM35" i="20"/>
  <c r="S108" i="20" s="1"/>
  <c r="BM32" i="20"/>
  <c r="BV33" i="20"/>
  <c r="BV35" i="20"/>
  <c r="R106" i="20" s="1"/>
  <c r="BV32" i="20"/>
  <c r="CD33" i="20"/>
  <c r="CD35" i="20"/>
  <c r="R114" i="20" s="1"/>
  <c r="CD32" i="20"/>
  <c r="BJ35" i="20"/>
  <c r="S105" i="20" s="1"/>
  <c r="BJ32" i="20"/>
  <c r="BN35" i="20"/>
  <c r="S109" i="20" s="1"/>
  <c r="BN32" i="20"/>
  <c r="BR35" i="20"/>
  <c r="S113" i="20" s="1"/>
  <c r="BR32" i="20"/>
  <c r="BW35" i="20"/>
  <c r="R107" i="20" s="1"/>
  <c r="BW32" i="20"/>
  <c r="CA35" i="20"/>
  <c r="R111" i="20" s="1"/>
  <c r="CA32" i="20"/>
  <c r="CE35" i="20"/>
  <c r="R115" i="20" s="1"/>
  <c r="CE32" i="20"/>
  <c r="AY4" i="20"/>
  <c r="BA6" i="20"/>
  <c r="AY8" i="20"/>
  <c r="BA10" i="20"/>
  <c r="AY12" i="20"/>
  <c r="BA14" i="20"/>
  <c r="AY16" i="20"/>
  <c r="AY17" i="20"/>
  <c r="I144" i="20"/>
  <c r="BA22" i="20"/>
  <c r="BL37" i="20"/>
  <c r="W107" i="20" s="1"/>
  <c r="BP37" i="20"/>
  <c r="W111" i="20" s="1"/>
  <c r="BT37" i="20"/>
  <c r="W115" i="20" s="1"/>
  <c r="AB34" i="20"/>
  <c r="BY37" i="20"/>
  <c r="V109" i="20" s="1"/>
  <c r="CC37" i="20"/>
  <c r="V113" i="20" s="1"/>
  <c r="AF34" i="20"/>
  <c r="BB25" i="20"/>
  <c r="J152" i="20" s="1"/>
  <c r="AY27" i="20"/>
  <c r="BB30" i="20"/>
  <c r="J157" i="20" s="1"/>
  <c r="H157" i="20"/>
  <c r="BA30" i="20"/>
  <c r="BQ31" i="20"/>
  <c r="BZ31" i="20"/>
  <c r="BY32" i="20"/>
  <c r="BN33" i="20"/>
  <c r="CE33" i="20"/>
  <c r="BT34" i="20"/>
  <c r="Q115" i="20" s="1"/>
  <c r="BO35" i="20"/>
  <c r="S110" i="20" s="1"/>
  <c r="BO37" i="20"/>
  <c r="W110" i="20" s="1"/>
  <c r="H150" i="20"/>
  <c r="BM37" i="20"/>
  <c r="W108" i="20" s="1"/>
  <c r="BQ37" i="20"/>
  <c r="W112" i="20" s="1"/>
  <c r="BV37" i="20"/>
  <c r="V106" i="20" s="1"/>
  <c r="BZ37" i="20"/>
  <c r="V110" i="20" s="1"/>
  <c r="CD37" i="20"/>
  <c r="V114" i="20" s="1"/>
  <c r="BM34" i="20"/>
  <c r="Q108" i="20" s="1"/>
  <c r="BQ34" i="20"/>
  <c r="Q112" i="20" s="1"/>
  <c r="BV34" i="20"/>
  <c r="P106" i="20" s="1"/>
  <c r="BZ34" i="20"/>
  <c r="P110" i="20" s="1"/>
  <c r="CD34" i="20"/>
  <c r="P114" i="20" s="1"/>
  <c r="I152" i="20"/>
  <c r="I156" i="20"/>
  <c r="BJ37" i="20"/>
  <c r="W105" i="20" s="1"/>
  <c r="BN37" i="20"/>
  <c r="W109" i="20" s="1"/>
  <c r="BR37" i="20"/>
  <c r="W113" i="20" s="1"/>
  <c r="BW37" i="20"/>
  <c r="V107" i="20" s="1"/>
  <c r="CA37" i="20"/>
  <c r="V111" i="20" s="1"/>
  <c r="CE37" i="20"/>
  <c r="V115" i="20" s="1"/>
  <c r="BJ34" i="20"/>
  <c r="Q105" i="20" s="1"/>
  <c r="BN34" i="20"/>
  <c r="Q109" i="20" s="1"/>
  <c r="BR34" i="20"/>
  <c r="Q113" i="20" s="1"/>
  <c r="BW34" i="20"/>
  <c r="P107" i="20" s="1"/>
  <c r="CA34" i="20"/>
  <c r="P111" i="20" s="1"/>
  <c r="CE34" i="20"/>
  <c r="P115" i="20" s="1"/>
  <c r="BA41" i="20" l="1"/>
  <c r="BA38" i="20"/>
  <c r="CI33" i="20" a="1"/>
  <c r="CI33" i="20" s="1"/>
  <c r="K43" i="20" s="1"/>
  <c r="CI32" i="20" a="1"/>
  <c r="CI32" i="20" s="1"/>
  <c r="C43" i="20" s="1"/>
  <c r="R36" i="20"/>
  <c r="Q36" i="20"/>
  <c r="Q35" i="20"/>
  <c r="P35" i="20"/>
  <c r="P36" i="20"/>
  <c r="O36" i="20"/>
  <c r="O35" i="20"/>
  <c r="N35" i="20"/>
  <c r="N36" i="20"/>
  <c r="M35" i="20"/>
  <c r="M36" i="20"/>
  <c r="L35" i="20"/>
  <c r="L36" i="20"/>
  <c r="K35" i="20"/>
  <c r="I35" i="20"/>
  <c r="DA31" i="20"/>
  <c r="R35" i="20" s="1"/>
  <c r="CM34" i="20" a="1"/>
  <c r="CM34" i="20" s="1"/>
  <c r="G47" i="20" s="1"/>
  <c r="CL34" i="20" a="1"/>
  <c r="CL34" i="20" s="1"/>
  <c r="G46" i="20" s="1"/>
  <c r="CP34" i="20" a="1"/>
  <c r="CP34" i="20" s="1"/>
  <c r="G50" i="20" s="1"/>
  <c r="CY31" i="20"/>
  <c r="CY32" i="20"/>
  <c r="CS31" i="20"/>
  <c r="J35" i="20" s="1"/>
  <c r="CS32" i="20"/>
  <c r="DA32" i="20"/>
  <c r="CT31" i="20"/>
  <c r="CI34" i="20" a="1"/>
  <c r="CI34" i="20" s="1"/>
  <c r="G43" i="20" s="1"/>
  <c r="CT32" i="20"/>
  <c r="CZ31" i="20"/>
  <c r="CZ32" i="20"/>
  <c r="CW31" i="20"/>
  <c r="CW32" i="20"/>
  <c r="CV31" i="20"/>
  <c r="CV32" i="20"/>
  <c r="CU31" i="20"/>
  <c r="CJ34" i="20" a="1"/>
  <c r="CJ34" i="20" s="1"/>
  <c r="G44" i="20" s="1"/>
  <c r="CU32" i="20"/>
  <c r="CN34" i="20" a="1"/>
  <c r="CN34" i="20" s="1"/>
  <c r="G48" i="20" s="1"/>
  <c r="CX31" i="20"/>
  <c r="CX32" i="20"/>
  <c r="CK34" i="20" a="1"/>
  <c r="CK34" i="20" s="1"/>
  <c r="G45" i="20" s="1"/>
  <c r="CR32" i="20"/>
  <c r="CR31" i="20"/>
  <c r="CG34" i="20" a="1"/>
  <c r="CG34" i="20" s="1"/>
  <c r="G41" i="20" s="1"/>
  <c r="CO34" i="20" a="1"/>
  <c r="CO34" i="20" s="1"/>
  <c r="G49" i="20" s="1"/>
  <c r="CH34" i="20" a="1"/>
  <c r="CH34" i="20" s="1"/>
  <c r="G42" i="20" s="1"/>
  <c r="BA42" i="20"/>
  <c r="BA37" i="20"/>
  <c r="J65" i="20" s="1"/>
  <c r="BA35" i="20"/>
  <c r="F65" i="20" s="1"/>
  <c r="BA45" i="20"/>
  <c r="BA43" i="20"/>
  <c r="D65" i="20"/>
  <c r="BA36" i="20"/>
  <c r="H65" i="20" s="1"/>
  <c r="AZ42" i="20"/>
  <c r="AZ41" i="20"/>
  <c r="AX36" i="20"/>
  <c r="H62" i="20" s="1"/>
  <c r="AZ43" i="20"/>
  <c r="AZ36" i="20"/>
  <c r="H64" i="20" s="1"/>
  <c r="AY41" i="20"/>
  <c r="AX42" i="20"/>
  <c r="AX41" i="20"/>
  <c r="AX43" i="20"/>
  <c r="AY36" i="20"/>
  <c r="H63" i="20" s="1"/>
  <c r="AY42" i="20"/>
  <c r="BA39" i="20"/>
  <c r="I161" i="20" s="1"/>
  <c r="AZ37" i="20"/>
  <c r="J64" i="20" s="1"/>
  <c r="AY37" i="20"/>
  <c r="J63" i="20" s="1"/>
  <c r="AX37" i="20"/>
  <c r="J62" i="20" s="1"/>
  <c r="AY43" i="20"/>
  <c r="AY35" i="20"/>
  <c r="AX35" i="20"/>
  <c r="AZ35" i="20"/>
  <c r="AX31" i="20"/>
  <c r="D59" i="20" s="1"/>
  <c r="CY34" i="20" l="1"/>
  <c r="CY35" i="20" s="1"/>
  <c r="CX34" i="20"/>
  <c r="CX35" i="20" s="1"/>
  <c r="CU34" i="20"/>
  <c r="CU35" i="20" s="1"/>
  <c r="DA34" i="20"/>
  <c r="DA35" i="20" s="1"/>
  <c r="CS34" i="20"/>
  <c r="CZ34" i="20"/>
  <c r="CZ35" i="20" s="1"/>
  <c r="CT34" i="20"/>
  <c r="AZ44" i="20"/>
  <c r="H160" i="20" s="1"/>
  <c r="CR34" i="20"/>
  <c r="CW34" i="20"/>
  <c r="CW35" i="20" s="1"/>
  <c r="CV34" i="20"/>
  <c r="CV35" i="20" s="1"/>
  <c r="F62" i="20"/>
  <c r="AX38" i="20"/>
  <c r="AZ31" i="20"/>
  <c r="AY44" i="20"/>
  <c r="H159" i="20" s="1"/>
  <c r="AZ38" i="20"/>
  <c r="F64" i="20"/>
  <c r="AY38" i="20"/>
  <c r="F63" i="20"/>
  <c r="AX44" i="20"/>
  <c r="H158" i="20" s="1"/>
  <c r="K36" i="20" l="1"/>
  <c r="CT35" i="20"/>
  <c r="I36" i="20"/>
  <c r="CR35" i="20"/>
  <c r="J36" i="20"/>
  <c r="CS35" i="20"/>
  <c r="I159" i="20"/>
  <c r="D63" i="20"/>
  <c r="I160" i="20"/>
  <c r="D64" i="20"/>
  <c r="I158" i="20"/>
  <c r="D62" i="20"/>
  <c r="BB27" i="20" l="1"/>
  <c r="J154" i="20" s="1"/>
  <c r="BB6" i="20"/>
  <c r="J133" i="2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<sst xmlns="http://schemas.openxmlformats.org/spreadsheetml/2006/main" count="7388" uniqueCount="307">
  <si>
    <t>MARINE STEWARDSHIP COUNCIL</t>
  </si>
  <si>
    <t>Scheme documents:</t>
  </si>
  <si>
    <r>
      <t xml:space="preserve">MSC Fisheries Standard v2.01 </t>
    </r>
    <r>
      <rPr>
        <i/>
        <sz val="11"/>
        <rFont val="Meta Offc Pro"/>
        <family val="2"/>
      </rPr>
      <t>(31 August 2018)</t>
    </r>
  </si>
  <si>
    <r>
      <t xml:space="preserve">MSC Fisheries Certification Process and Guidance v2.2 </t>
    </r>
    <r>
      <rPr>
        <i/>
        <sz val="11"/>
        <rFont val="Meta Offc Pro"/>
        <family val="2"/>
      </rPr>
      <t>(25 March 2020)</t>
    </r>
  </si>
  <si>
    <r>
      <t xml:space="preserve">MSC Pre-Assesment Reporting template v3.4 </t>
    </r>
    <r>
      <rPr>
        <i/>
        <sz val="11"/>
        <rFont val="Meta Offc Pro"/>
        <family val="2"/>
      </rPr>
      <t>(01 May 2023)</t>
    </r>
  </si>
  <si>
    <r>
      <t xml:space="preserve">MSC Guidance for using the Benchmarking and Tracking Tool (BMT) v2.0 </t>
    </r>
    <r>
      <rPr>
        <i/>
        <sz val="11"/>
        <rFont val="Meta Offc Pro"/>
        <family val="2"/>
      </rPr>
      <t>(2014)</t>
    </r>
  </si>
  <si>
    <t xml:space="preserve">Version No. </t>
  </si>
  <si>
    <t>Date</t>
  </si>
  <si>
    <t>v1.0</t>
  </si>
  <si>
    <t>n/a</t>
  </si>
  <si>
    <t>v2.0</t>
  </si>
  <si>
    <t>v2.1</t>
  </si>
  <si>
    <t>v3.0 (Beta)</t>
  </si>
  <si>
    <t>v3.1</t>
  </si>
  <si>
    <t>v4.0</t>
  </si>
  <si>
    <t>MOST RECENT SCORES/YEAR</t>
  </si>
  <si>
    <t>DROP DOWN AND VALUE TABLE</t>
  </si>
  <si>
    <t>ACTUAL SCORE AS NUMERICAL VALUE</t>
  </si>
  <si>
    <t>PREDICED SCORE AS NUMERICAL VALUE</t>
  </si>
  <si>
    <t>EXPECTED CHANGES</t>
  </si>
  <si>
    <t>1 = Expected, 1.1 = Expeceted but new IAP, 0 = No changed expected, 0.1 = No change but new IAP</t>
  </si>
  <si>
    <t>AT OR ABOVE EXPECTED</t>
  </si>
  <si>
    <t>Actual Year 6</t>
  </si>
  <si>
    <t>Actual Year 7</t>
  </si>
  <si>
    <t>Actual Year 8</t>
  </si>
  <si>
    <t>Actual Year 9</t>
  </si>
  <si>
    <t>Actual Year 10</t>
  </si>
  <si>
    <t>Expected Year 6</t>
  </si>
  <si>
    <t>Expected Year 7</t>
  </si>
  <si>
    <t>Expected Year 8</t>
  </si>
  <si>
    <t>Expected Year 9</t>
  </si>
  <si>
    <t>Expected Year 10</t>
  </si>
  <si>
    <t>Status1</t>
  </si>
  <si>
    <t>Status2</t>
  </si>
  <si>
    <t>Status3</t>
  </si>
  <si>
    <t>Status4</t>
  </si>
  <si>
    <t>Status5</t>
  </si>
  <si>
    <t>Status6</t>
  </si>
  <si>
    <t>Status7</t>
  </si>
  <si>
    <t>Status8</t>
  </si>
  <si>
    <t>Status9</t>
  </si>
  <si>
    <t>Status10</t>
  </si>
  <si>
    <t>PI</t>
  </si>
  <si>
    <t>Actual Score</t>
  </si>
  <si>
    <t>Numerical_exp</t>
  </si>
  <si>
    <t>Expected</t>
  </si>
  <si>
    <t>Numerical_Exp</t>
  </si>
  <si>
    <t>Status</t>
  </si>
  <si>
    <t>Year</t>
  </si>
  <si>
    <t>Option</t>
  </si>
  <si>
    <t>Score</t>
  </si>
  <si>
    <t>Year 0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</si>
  <si>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</si>
  <si>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</si>
  <si>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</si>
  <si>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</si>
  <si>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</si>
  <si>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</si>
  <si>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</si>
  <si>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</si>
  <si>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</si>
  <si>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</si>
  <si>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Expected1</t>
  </si>
  <si>
    <t>Expected2</t>
  </si>
  <si>
    <t>Expected3</t>
  </si>
  <si>
    <t>Expected4</t>
  </si>
  <si>
    <t>Expected5</t>
  </si>
  <si>
    <t>Expected6</t>
  </si>
  <si>
    <t>Expected7</t>
  </si>
  <si>
    <t>Expected8</t>
  </si>
  <si>
    <t>Expected9</t>
  </si>
  <si>
    <t>Expected10</t>
  </si>
  <si>
    <t>Change1</t>
  </si>
  <si>
    <t>Change2</t>
  </si>
  <si>
    <t>Change3</t>
  </si>
  <si>
    <t>Change4</t>
  </si>
  <si>
    <t>Change5</t>
  </si>
  <si>
    <t>Change6</t>
  </si>
  <si>
    <t>Change7</t>
  </si>
  <si>
    <t>Change8</t>
  </si>
  <si>
    <t>Change9</t>
  </si>
  <si>
    <t>Change10</t>
  </si>
  <si>
    <t>AtOrAbove1</t>
  </si>
  <si>
    <t>AtOrAbove2</t>
  </si>
  <si>
    <t>AtOrAbove3</t>
  </si>
  <si>
    <t>AtOrAbove4</t>
  </si>
  <si>
    <t>AtOrAbove5</t>
  </si>
  <si>
    <t>AtOrAbove6</t>
  </si>
  <si>
    <t>AtOrAbove7</t>
  </si>
  <si>
    <t>AtOrAbove8</t>
  </si>
  <si>
    <t>AtOrAbove9</t>
  </si>
  <si>
    <t>AtOrAbove10</t>
  </si>
  <si>
    <t>---</t>
  </si>
  <si>
    <t>1.1.1</t>
  </si>
  <si>
    <t>1.1.2</t>
  </si>
  <si>
    <t>≥80</t>
  </si>
  <si>
    <t>1.2.1</t>
  </si>
  <si>
    <t>60-79</t>
  </si>
  <si>
    <t>1.2.2</t>
  </si>
  <si>
    <t>&lt;60</t>
  </si>
  <si>
    <t>1.2.3</t>
  </si>
  <si>
    <t>1.2.4</t>
  </si>
  <si>
    <t>2.1.1</t>
  </si>
  <si>
    <t>Progress Verification List</t>
  </si>
  <si>
    <t>2.1.2</t>
  </si>
  <si>
    <t>2.1.3</t>
  </si>
  <si>
    <t>Yes</t>
  </si>
  <si>
    <t>2.2.1</t>
  </si>
  <si>
    <t>No</t>
  </si>
  <si>
    <t>2.2.2</t>
  </si>
  <si>
    <t>2.2.3</t>
  </si>
  <si>
    <t>2.3.1</t>
  </si>
  <si>
    <t>2.3.2</t>
  </si>
  <si>
    <t>2.3.3</t>
  </si>
  <si>
    <t>Habitats</t>
  </si>
  <si>
    <t>2.4.1</t>
  </si>
  <si>
    <t>2.4.2</t>
  </si>
  <si>
    <t>2.4.3</t>
  </si>
  <si>
    <t>2.5.1</t>
  </si>
  <si>
    <t>2.5.2</t>
  </si>
  <si>
    <t>2.5.3</t>
  </si>
  <si>
    <t>3.1.1</t>
  </si>
  <si>
    <t>3.1.2</t>
  </si>
  <si>
    <t>3.1.3</t>
  </si>
  <si>
    <t>3.2.1</t>
  </si>
  <si>
    <t>3.2.2</t>
  </si>
  <si>
    <t>3.2.3</t>
  </si>
  <si>
    <t>3.2.4</t>
  </si>
  <si>
    <t>Equal to or greater than 80</t>
  </si>
  <si>
    <t>Expected TOTAL</t>
  </si>
  <si>
    <t>Achieved</t>
  </si>
  <si>
    <t>PIs 60-79</t>
  </si>
  <si>
    <t>Where</t>
  </si>
  <si>
    <t>Not Achieved</t>
  </si>
  <si>
    <t>less than 60</t>
  </si>
  <si>
    <t>IPA triggers</t>
  </si>
  <si>
    <t>New IAP</t>
  </si>
  <si>
    <t>Overall BMT Index</t>
  </si>
  <si>
    <t>P BMT Score</t>
  </si>
  <si>
    <t>Percentage</t>
  </si>
  <si>
    <t>Expected score changes / Achieved  score changes</t>
  </si>
  <si>
    <t>P1 actual</t>
  </si>
  <si>
    <t>Principle 1 BMT</t>
  </si>
  <si>
    <t xml:space="preserve">Determination </t>
  </si>
  <si>
    <t>P2 actual</t>
  </si>
  <si>
    <t>Principle 2 BMT</t>
  </si>
  <si>
    <t>New IAP needed?</t>
  </si>
  <si>
    <t>P3 actual</t>
  </si>
  <si>
    <t>Principle 3 BMT</t>
  </si>
  <si>
    <t>PI_Count_actual</t>
  </si>
  <si>
    <t>BMT_Actual</t>
  </si>
  <si>
    <t>P1 Expected</t>
  </si>
  <si>
    <t>P2 Expected</t>
  </si>
  <si>
    <t>P3 Expected</t>
  </si>
  <si>
    <t>PI_Count_Expected</t>
  </si>
  <si>
    <t>BMT Pedicted</t>
  </si>
  <si>
    <t>Actual</t>
  </si>
  <si>
    <t>If longer than 5 years, click on the chart and expand the  data source to cover more years.</t>
  </si>
  <si>
    <t>Expected Overall</t>
  </si>
  <si>
    <t>Actual Overall</t>
  </si>
  <si>
    <t>Exp. P1</t>
  </si>
  <si>
    <t>Act. P1</t>
  </si>
  <si>
    <t>Exp. P2</t>
  </si>
  <si>
    <t>Act. P2</t>
  </si>
  <si>
    <t>Exp. P3</t>
  </si>
  <si>
    <t>Act. P3</t>
  </si>
  <si>
    <t>v4.1</t>
  </si>
  <si>
    <t>Nome da Pescaria:</t>
  </si>
  <si>
    <t>Provedor do FIP:</t>
  </si>
  <si>
    <t>Pré-avaliação realizada por:</t>
  </si>
  <si>
    <t>Plano de Ação realizado por:</t>
  </si>
  <si>
    <t>BMT realizado por:</t>
  </si>
  <si>
    <t>Data de criação do BMT:</t>
  </si>
  <si>
    <t>Unidade de Avaliação 1</t>
  </si>
  <si>
    <t>Espécie</t>
  </si>
  <si>
    <t>Arte de Pesca</t>
  </si>
  <si>
    <t>Área</t>
  </si>
  <si>
    <t>Unidade de Avaliação 2</t>
  </si>
  <si>
    <t>Unidade de Avaliação 3</t>
  </si>
  <si>
    <t>Unidade de Avaliação 4</t>
  </si>
  <si>
    <t>Unidade de Avaliação 5</t>
  </si>
  <si>
    <t>Unidade de Avaliação 6</t>
  </si>
  <si>
    <t>NOME E LOGO DO CAB</t>
  </si>
  <si>
    <t>Princípio</t>
  </si>
  <si>
    <t>Componente</t>
  </si>
  <si>
    <t>Indicador de Desempenho</t>
  </si>
  <si>
    <t>Resultado</t>
  </si>
  <si>
    <t xml:space="preserve">Gestão </t>
  </si>
  <si>
    <t>Espécies Primárias</t>
  </si>
  <si>
    <t>Espécies Secundárias</t>
  </si>
  <si>
    <t>Espécies ETP</t>
  </si>
  <si>
    <t>Ecossistema</t>
  </si>
  <si>
    <t xml:space="preserve">Governança e Política </t>
  </si>
  <si>
    <t>Sistema de Gestão 
específico da Pescaria</t>
  </si>
  <si>
    <t>1.1.1 Estado do stock</t>
  </si>
  <si>
    <t xml:space="preserve">1.1.2 Recuperação do stock </t>
  </si>
  <si>
    <t xml:space="preserve">1.2.1 Estratégia de captura </t>
  </si>
  <si>
    <t xml:space="preserve">1.2.2 Regras e ferramentas de controlo de capturas
capturas </t>
  </si>
  <si>
    <t>1.2.3 Informação e seguimento</t>
  </si>
  <si>
    <t>1.2.4 Avaliação do estado do stock</t>
  </si>
  <si>
    <t>2.1.1 Estado</t>
  </si>
  <si>
    <t>2.2.1 Estado</t>
  </si>
  <si>
    <t>2.3.1 Estado</t>
  </si>
  <si>
    <t>2.4.1 Estado</t>
  </si>
  <si>
    <t>2.5.1 Estado</t>
  </si>
  <si>
    <t>2.1.2 Gestão</t>
  </si>
  <si>
    <t>2.2.2 Gestão</t>
  </si>
  <si>
    <t>2.3.2 Gestão</t>
  </si>
  <si>
    <t>2.4.2 Gestão</t>
  </si>
  <si>
    <t>2.5.2 Gestão</t>
  </si>
  <si>
    <t>2.1.3 Informação</t>
  </si>
  <si>
    <t>2.2.3 Informação</t>
  </si>
  <si>
    <t>2.3.3 Informação</t>
  </si>
  <si>
    <t>2.4.3 Informação</t>
  </si>
  <si>
    <t>2.5.3 Informação</t>
  </si>
  <si>
    <t>3.1.1 Quadro legal e/ou consuetudinário</t>
  </si>
  <si>
    <t>3.1.2 Consultas, funções e responsabilidades</t>
  </si>
  <si>
    <t xml:space="preserve">3.1.3 Objetivos a longo prazo </t>
  </si>
  <si>
    <t>3.2.1 Objetivos específicos da pescaria</t>
  </si>
  <si>
    <t>3.2.2 Processos de tomada de decisão</t>
  </si>
  <si>
    <t>3.2.3 Cumprimento e aplicação</t>
  </si>
  <si>
    <t>3.2.4 Seguimento e avaliação do desempenho da gestão</t>
  </si>
  <si>
    <t>Pré-Avaliação Ano 0</t>
  </si>
  <si>
    <t>Número total de PIs igual ou maior que 80</t>
  </si>
  <si>
    <t>Número total de PIs menor 60</t>
  </si>
  <si>
    <t>Número total de PIs 60-79</t>
  </si>
  <si>
    <t>Determinação de Progresso Geral</t>
  </si>
  <si>
    <t>Verificação de Progresso completo pelo CAB?</t>
  </si>
  <si>
    <t>É necessário um novo Plano de Ação de Melhoria?</t>
  </si>
  <si>
    <t>Ano 1</t>
  </si>
  <si>
    <t>Ano 2</t>
  </si>
  <si>
    <t>Ano 3</t>
  </si>
  <si>
    <t>Ano 4</t>
  </si>
  <si>
    <t>Ano 5</t>
  </si>
  <si>
    <t>PI com alteração de pontuação esperada</t>
  </si>
  <si>
    <t>PI que atingiu a alteração de pontuação</t>
  </si>
  <si>
    <t>PI que levou a um novo IAP</t>
  </si>
  <si>
    <t>Relatório BMT</t>
  </si>
  <si>
    <t>Unidade de Avaliação</t>
  </si>
  <si>
    <t>Intervalo de pontuação</t>
  </si>
  <si>
    <t>Todos os PIs</t>
  </si>
  <si>
    <t>Princípio 1</t>
  </si>
  <si>
    <t>Princípio 2</t>
  </si>
  <si>
    <t>Princípio 3</t>
  </si>
  <si>
    <t>Número de PIs</t>
  </si>
  <si>
    <t>Índice BMT</t>
  </si>
  <si>
    <t>Última atualização:</t>
  </si>
  <si>
    <t>Real</t>
  </si>
  <si>
    <t>Esperado</t>
  </si>
  <si>
    <t xml:space="preserve">Princípio 1 </t>
  </si>
  <si>
    <t xml:space="preserve">Princípio 2 </t>
  </si>
  <si>
    <t xml:space="preserve">Princípio 3 </t>
  </si>
  <si>
    <t>Ano 0</t>
  </si>
  <si>
    <t>Geral</t>
  </si>
  <si>
    <t>Pré-Avaliação</t>
  </si>
  <si>
    <t>Tabela do Índice BMT Real vs Esperado</t>
  </si>
  <si>
    <t>Ano</t>
  </si>
  <si>
    <t>Ano 6</t>
  </si>
  <si>
    <t>Ano 7</t>
  </si>
  <si>
    <t>Ano 8</t>
  </si>
  <si>
    <t>Ano 9</t>
  </si>
  <si>
    <t>Ano 10</t>
  </si>
  <si>
    <t>Geral Esperado</t>
  </si>
  <si>
    <t>Geral Real</t>
  </si>
  <si>
    <t>Relatório da Folha BMT</t>
  </si>
  <si>
    <t>Intervalo de Pontuação Esperado</t>
  </si>
  <si>
    <t>Intervalo de Pontuação Real</t>
  </si>
  <si>
    <t>Estado</t>
  </si>
  <si>
    <t>Última Atualização</t>
  </si>
  <si>
    <t xml:space="preserve">Tópico </t>
  </si>
  <si>
    <t>Instruções</t>
  </si>
  <si>
    <t>Inserir colunas e linhas</t>
  </si>
  <si>
    <t xml:space="preserve">Nas folhas da BMT não é aconselhável inserir nenhuma coluna ou fila, uma vez que as folhas contêm fórmulas ocultas que podem quebrar se a folha se altera de alguma maneira </t>
  </si>
  <si>
    <t>Se acredita que necessita de alterações na feramenta BMT por favor contacte fisheries@msc.org para discutir as opções</t>
  </si>
  <si>
    <t>Este ano representa os intervalos de pontuação preliminares derivados do relatório de pré-avaliação ou do relatório de avaliação completo. O relatório de avaliação completo é qualquer relatório produzido durante uma avaliação do MSC em relação ao Padrão de Pesca do MSC, incluindo o Relatório Preliminar de Anúncio e Comentários (ACDR), o Relatório Preliminar de Revisão por Clientes e Pares (CPRDR), o Relatório Preliminar de Comentários Públicos (PCDR), o Relatório Preliminar Final (FDR), o Relatório de Certificação Pública (PCR) e os relatórios de vigilância ou auditoria imediata mais recentes.</t>
  </si>
  <si>
    <t>Ano =</t>
  </si>
  <si>
    <t>Adicionar mais anos depois do Ano 5</t>
  </si>
  <si>
    <t>Adicionar mais uma Unidade de Avaliação (UoA)</t>
  </si>
  <si>
    <t>Creação de relatórios</t>
  </si>
  <si>
    <t>Exemplo</t>
  </si>
  <si>
    <r>
      <t xml:space="preserve">O período padrão permitido para um FIP na ferramenta BMT é de 5 anos; no entanto, pode adicionar anos adicionais, até um máximo de 10 anos, se necessário, monstrando as colunas </t>
    </r>
    <r>
      <rPr>
        <u/>
        <sz val="10"/>
        <color theme="1"/>
        <rFont val="Arial"/>
        <family val="2"/>
      </rPr>
      <t>após</t>
    </r>
    <r>
      <rPr>
        <sz val="10"/>
        <color theme="1"/>
        <rFont val="Arial"/>
        <family val="2"/>
      </rPr>
      <t xml:space="preserve"> a </t>
    </r>
    <r>
      <rPr>
        <b/>
        <sz val="10"/>
        <color theme="1"/>
        <rFont val="Arial"/>
        <family val="2"/>
      </rPr>
      <t>coluna M</t>
    </r>
    <r>
      <rPr>
        <sz val="10"/>
        <color theme="1"/>
        <rFont val="Arial"/>
        <family val="2"/>
      </rPr>
      <t xml:space="preserve"> para as pontuações reais e </t>
    </r>
    <r>
      <rPr>
        <u/>
        <sz val="10"/>
        <color theme="1"/>
        <rFont val="Arial"/>
        <family val="2"/>
      </rPr>
      <t>após</t>
    </r>
    <r>
      <rPr>
        <sz val="10"/>
        <color theme="1"/>
        <rFont val="Arial"/>
        <family val="2"/>
      </rPr>
      <t xml:space="preserve"> a </t>
    </r>
    <r>
      <rPr>
        <b/>
        <sz val="10"/>
        <color theme="1"/>
        <rFont val="Arial"/>
        <family val="2"/>
      </rPr>
      <t>coluna AC</t>
    </r>
    <r>
      <rPr>
        <sz val="10"/>
        <color theme="1"/>
        <rFont val="Arial"/>
        <family val="2"/>
      </rPr>
      <t xml:space="preserve"> para as pontuações esperadas.</t>
    </r>
  </si>
  <si>
    <t>O caderno de trabalho inclui 6 folhas em branco idênticas que podem ser utilizadas para acompanhar o progresso de diferentes UoA dentro do mesmo Projecto de Melhoria da Pesca (FIP), por exemplo, a mesma espécie e área, mas capturadas com diferentes artes de pesca. Se precisar de mais de 6 folhas, basta copiá-las.</t>
  </si>
  <si>
    <t>Em cada folha de cálculo do Modelo BMT, na célula B36, existe uma área de relatório que é atualizada com os dados introduzidos nas tabelas. A área de impressão foi predefinida para a área de relatórios; assim, ao selecionar Ficheiro &gt;&gt; Imprimir, apenas o relatório será apresentado e poderá ser guardado como um ficheiro .pdf.</t>
  </si>
  <si>
    <r>
      <rPr>
        <sz val="10"/>
        <color theme="1"/>
        <rFont val="Arial"/>
        <family val="2"/>
      </rPr>
      <t>Para saber mais sobre como configurar ou alterar a área de impressão, visite este</t>
    </r>
    <r>
      <rPr>
        <u/>
        <sz val="10"/>
        <color theme="10"/>
        <rFont val="Arial"/>
        <family val="2"/>
      </rPr>
      <t xml:space="preserve"> artigo</t>
    </r>
  </si>
  <si>
    <t>Está incluida uma folha de exemplo para mostrar como a folha deve ser preenchida.</t>
  </si>
  <si>
    <t>Descrição das modificações</t>
  </si>
  <si>
    <t>Multiplas UoAs e anos incluidos</t>
  </si>
  <si>
    <t xml:space="preserve">Índice BMT Geral </t>
  </si>
  <si>
    <t xml:space="preserve">Tabela de resumo do Índice BMT Real </t>
  </si>
  <si>
    <t>Índice BMT Geral</t>
  </si>
  <si>
    <t>Fórmula corrigida para calcular a Determinação de Progresso Geral.</t>
  </si>
  <si>
    <t>Atualização escrita
O MSC não pode verificar a exatidão de qualquer informação fornecida neste formulário e não se responsabiliza por quaisquer problemas que possam surgir para qualquer parte em consequência das informações aqui contidas. Os resultados são da exclusiva responsabilidade da pessoa/empresa que utiliza a Ferramenta de Referência e Monitorização e dão indicação do estado provável de uma pescaria. Estes resultados só podem ser verificados numa pescaria que complete o processo completo de avaliação do MSC.</t>
  </si>
  <si>
    <t xml:space="preserve">A "Ferramenta de Referência e Monitorização (BMT) para a Árvore de Avaliação Padrão" e o seu conteúdo são propriedade do “Marine Stewardship Council” - © “Marine Stewardship Council” 2015. Todos os direitos reservados.
O indioma oficial desta ferramenta é o inglês. A versão definitiva é mantida no website da MSC www.msc.org. Qualquer discrepância entre cópias, versões ou traduções será resolvida com referência à versão definitiva em inglês. 
AVISO LEGAL: O MSC não pode verificar a exatidão de qualquer informação fornecida neste formulário e não se responsabiliza por quaisquer problemas que possam surgir para qualquer parte em consequência das informações aqui contidas. Os resultados são da exclusiva responsabilidade da pessoa/empresa que utiliza a Ferramenta de Referência e Monitorização e dão indicação do estado provável de uma pescaria. Estes resultados só podem ser verificados numa pescaria que complete o processo completo de avaliação do MSC.
</t>
  </si>
  <si>
    <t>Versões Publicadas</t>
  </si>
  <si>
    <r>
      <t xml:space="preserve">MSC Improvement Program, Science and Standards
</t>
    </r>
    <r>
      <rPr>
        <b/>
        <sz val="12"/>
        <rFont val="Meta Offc Pro"/>
        <family val="2"/>
      </rPr>
      <t>Ferramenta de Referência e Monitorização (BMT) para a Árvore de Avaliação Padrão</t>
    </r>
    <r>
      <rPr>
        <b/>
        <sz val="11"/>
        <rFont val="Meta Offc Pro"/>
        <family val="2"/>
      </rPr>
      <t xml:space="preserve">
v4.1 (Publicada a 22 May 2025)</t>
    </r>
  </si>
  <si>
    <t>Atualizado para refletir as alterações aos Requisitos e Orientações do MSC Improvement Program v3.0. Fórmula adicionada para calcular a Determinação de Progresso Geral.</t>
  </si>
  <si>
    <t>Real Ano 3</t>
  </si>
  <si>
    <t>Real Ano 1</t>
  </si>
  <si>
    <t>Real Ano 2</t>
  </si>
  <si>
    <t>Real Ano 4</t>
  </si>
  <si>
    <t>Real Ano 5</t>
  </si>
  <si>
    <t>Esperado Ano 1</t>
  </si>
  <si>
    <t>Esperado Ano 2</t>
  </si>
  <si>
    <t>Esperado Ano 3</t>
  </si>
  <si>
    <t>Esperado Ano 4</t>
  </si>
  <si>
    <t>Esperado Ano 5</t>
  </si>
  <si>
    <t xml:space="preserve">Fórmula corrigida para o cálculo do Índice BMT Geral no painel Tabela de resumo do Índice BMT Real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</si>
</sst>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2">
    <font>
      <sz val="10"/>
      <color theme="1"/>
      <name val="Arial"/>
      <family val="2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color theme="1"/>
      <name val="Meta Offc Pro"/>
      <family val="2"/>
    </font>
    <font>
      <sz val="14"/>
      <color theme="1"/>
      <name val="Meta Offc Pro"/>
      <family val="2"/>
    </font>
    <font>
      <sz val="11"/>
      <color theme="1"/>
      <name val="Meta Offc Pro"/>
      <family val="2"/>
    </font>
    <font>
      <b/>
      <sz val="11"/>
      <color theme="1"/>
      <name val="Meta Offc Pro"/>
      <family val="2"/>
    </font>
    <font>
      <b/>
      <sz val="10"/>
      <color theme="0"/>
      <name val="Meta Offc Pro"/>
      <family val="2"/>
    </font>
    <font>
      <sz val="10"/>
      <name val="Meta Offc Pro"/>
      <family val="2"/>
    </font>
    <font>
      <b/>
      <sz val="9"/>
      <color rgb="FFFFFFFF"/>
      <name val="Meta Offc Pro"/>
      <family val="2"/>
    </font>
    <font>
      <sz val="9"/>
      <color rgb="FFFFFFFF"/>
      <name val="Meta Offc Pro"/>
      <family val="2"/>
    </font>
    <font>
      <sz val="9"/>
      <color theme="0"/>
      <name val="Meta Offc Pro"/>
      <family val="2"/>
    </font>
    <font>
      <sz val="9"/>
      <color rgb="FFFF0000"/>
      <name val="Meta Offc Pro"/>
      <family val="2"/>
    </font>
    <font>
      <sz val="10"/>
      <color theme="9"/>
      <name val="Meta Offc Pro"/>
      <family val="2"/>
    </font>
    <font>
      <b/>
      <sz val="11"/>
      <color theme="9"/>
      <name val="Meta Offc Pro"/>
      <family val="2"/>
    </font>
    <font>
      <b/>
      <sz val="10"/>
      <color theme="1"/>
      <name val="Meta Offc Pro"/>
      <family val="2"/>
    </font>
    <font>
      <sz val="10"/>
      <color theme="0" tint="-0.499984740745262"/>
      <name val="Meta Offc Pro"/>
      <family val="2"/>
    </font>
    <font>
      <b/>
      <sz val="14"/>
      <color theme="9"/>
      <name val="Meta Offc Pro"/>
      <family val="2"/>
    </font>
    <font>
      <sz val="12"/>
      <color theme="9"/>
      <name val="Meta Offc Pro"/>
      <family val="2"/>
    </font>
    <font>
      <b/>
      <sz val="12"/>
      <color theme="0"/>
      <name val="Meta Offc Pro"/>
      <family val="2"/>
    </font>
    <font>
      <sz val="12"/>
      <color theme="0"/>
      <name val="Meta Offc Pro"/>
      <family val="2"/>
    </font>
    <font>
      <b/>
      <sz val="14"/>
      <color theme="1"/>
      <name val="Meta Offc Pro"/>
      <family val="2"/>
    </font>
    <font>
      <b/>
      <sz val="14"/>
      <color theme="0"/>
      <name val="Meta Offc Pro"/>
      <family val="2"/>
    </font>
    <font>
      <b/>
      <sz val="16"/>
      <color theme="1"/>
      <name val="Meta Offc Pro"/>
      <family val="2"/>
    </font>
    <font>
      <b/>
      <sz val="14"/>
      <name val="Meta Offc Pro"/>
      <family val="2"/>
    </font>
    <font>
      <b/>
      <sz val="10"/>
      <color theme="1"/>
      <name val="Arial"/>
      <family val="2"/>
    </font>
    <font>
      <u/>
      <sz val="10"/>
      <color theme="10"/>
      <name val="Arial"/>
      <family val="2"/>
    </font>
    <font>
      <sz val="9"/>
      <name val="Meta Offc Pro"/>
      <family val="2"/>
    </font>
    <font>
      <u/>
      <sz val="10"/>
      <color theme="1"/>
      <name val="Arial"/>
      <family val="2"/>
    </font>
    <font>
      <b/>
      <sz val="12"/>
      <color theme="9"/>
      <name val="Meta Offc Pro"/>
      <family val="2"/>
    </font>
    <font>
      <b/>
      <u/>
      <sz val="12"/>
      <color theme="0"/>
      <name val="Meta Offc Pro"/>
      <family val="2"/>
    </font>
    <font>
      <b/>
      <sz val="12"/>
      <name val="Meta Offc Pro"/>
      <family val="2"/>
    </font>
    <font>
      <b/>
      <sz val="11"/>
      <name val="Meta Offc Pro"/>
      <family val="2"/>
    </font>
    <font>
      <u/>
      <sz val="11"/>
      <color theme="1"/>
      <name val="Meta Offc Pro"/>
      <family val="2"/>
    </font>
    <font>
      <sz val="11"/>
      <name val="Meta Offc Pro"/>
      <family val="2"/>
    </font>
    <font>
      <i/>
      <sz val="11"/>
      <name val="Meta Offc Pro"/>
      <family val="2"/>
    </font>
    <font>
      <sz val="11"/>
      <color rgb="FFC00000"/>
      <name val="Meta Offc Pro"/>
      <family val="2"/>
    </font>
    <font>
      <sz val="8"/>
      <color theme="0" tint="-0.499984740745262"/>
      <name val="Meta Offc Pro"/>
      <family val="2"/>
    </font>
    <font>
      <sz val="8"/>
      <name val="Arial"/>
      <family val="2"/>
    </font>
    <font>
      <b/>
      <u/>
      <sz val="12"/>
      <color theme="0"/>
      <name val="Arial"/>
      <family val="2"/>
    </font>
    <font>
      <sz val="10"/>
      <color theme="1"/>
      <name val="Meta Offc Pro"/>
    </font>
    <font>
      <b/>
      <sz val="10"/>
      <color theme="0"/>
      <name val="Meta Offc Pro"/>
    </font>
    <font>
      <sz val="10"/>
      <color theme="9"/>
      <name val="Meta Offc Pro"/>
    </font>
    <font>
      <b/>
      <sz val="11"/>
      <color theme="9"/>
      <name val="Meta Offc Pro"/>
    </font>
    <font>
      <sz val="10"/>
      <color theme="1"/>
      <name val="Arial"/>
      <family val="2"/>
    </font>
    <font>
      <b/>
      <sz val="8"/>
      <color theme="0"/>
      <name val="Meta Offc Pro"/>
      <family val="2"/>
    </font>
    <font>
      <sz val="10"/>
      <color theme="0"/>
      <name val="Meta Offc Pro"/>
      <family val="2"/>
    </font>
    <font>
      <sz val="10"/>
      <name val="Meta Offc Pro"/>
    </font>
    <font>
      <b/>
      <sz val="10"/>
      <color rgb="FFFFFFFF"/>
      <name val="Meta Offc Pro"/>
      <family val="2"/>
    </font>
  </fonts>
  <fills count="2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DB91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6CB33F"/>
        <bgColor auto="1"/>
      </patternFill>
    </fill>
    <fill>
      <patternFill patternType="solid">
        <fgColor theme="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5DAA"/>
        <bgColor indexed="64"/>
      </patternFill>
    </fill>
    <fill>
      <patternFill patternType="solid">
        <fgColor theme="2" tint="0.59999389629810485"/>
        <bgColor indexed="64"/>
      </patternFill>
    </fill>
    <fill>
      <patternFill patternType="solid">
        <fgColor theme="2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EAEAEA"/>
        <bgColor indexed="64"/>
      </patternFill>
    </fill>
  </fills>
  <borders count="70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theme="9"/>
      </left>
      <right style="medium">
        <color theme="9"/>
      </right>
      <top style="medium">
        <color theme="9"/>
      </top>
      <bottom style="medium">
        <color theme="9"/>
      </bottom>
      <diagonal/>
    </border>
    <border>
      <left style="medium">
        <color theme="9"/>
      </left>
      <right/>
      <top style="medium">
        <color theme="9"/>
      </top>
      <bottom style="medium">
        <color theme="9"/>
      </bottom>
      <diagonal/>
    </border>
    <border>
      <left/>
      <right/>
      <top style="medium">
        <color theme="9"/>
      </top>
      <bottom style="medium">
        <color theme="9"/>
      </bottom>
      <diagonal/>
    </border>
    <border>
      <left style="medium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 style="medium">
        <color theme="9"/>
      </left>
      <right style="thin">
        <color theme="9"/>
      </right>
      <top style="thin">
        <color theme="9"/>
      </top>
      <bottom/>
      <diagonal/>
    </border>
    <border>
      <left style="medium">
        <color theme="2"/>
      </left>
      <right style="medium">
        <color theme="2"/>
      </right>
      <top style="medium">
        <color theme="2"/>
      </top>
      <bottom style="medium">
        <color theme="2"/>
      </bottom>
      <diagonal/>
    </border>
    <border>
      <left/>
      <right style="thin">
        <color theme="2"/>
      </right>
      <top/>
      <bottom style="thin">
        <color theme="2"/>
      </bottom>
      <diagonal/>
    </border>
    <border>
      <left/>
      <right style="thin">
        <color theme="2"/>
      </right>
      <top style="thin">
        <color theme="2"/>
      </top>
      <bottom/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  <border>
      <left style="medium">
        <color theme="2"/>
      </left>
      <right style="thin">
        <color theme="2"/>
      </right>
      <top style="medium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medium">
        <color theme="2"/>
      </left>
      <right/>
      <top style="medium">
        <color theme="2"/>
      </top>
      <bottom style="medium">
        <color theme="2"/>
      </bottom>
      <diagonal/>
    </border>
    <border>
      <left/>
      <right/>
      <top style="medium">
        <color theme="2"/>
      </top>
      <bottom style="medium">
        <color theme="2"/>
      </bottom>
      <diagonal/>
    </border>
    <border>
      <left/>
      <right style="medium">
        <color theme="2"/>
      </right>
      <top style="medium">
        <color theme="2"/>
      </top>
      <bottom style="medium">
        <color theme="2"/>
      </bottom>
      <diagonal/>
    </border>
    <border>
      <left style="medium">
        <color theme="9"/>
      </left>
      <right style="medium">
        <color theme="9"/>
      </right>
      <top/>
      <bottom style="medium">
        <color theme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9"/>
      </left>
      <right style="medium">
        <color theme="9"/>
      </right>
      <top style="medium">
        <color theme="9"/>
      </top>
      <bottom style="medium">
        <color theme="9"/>
      </bottom>
      <diagonal/>
    </border>
    <border>
      <left style="medium">
        <color theme="9"/>
      </left>
      <right style="thin">
        <color theme="2"/>
      </right>
      <top style="medium">
        <color theme="9"/>
      </top>
      <bottom style="thin">
        <color theme="2"/>
      </bottom>
      <diagonal/>
    </border>
    <border>
      <left style="thin">
        <color theme="2"/>
      </left>
      <right style="thin">
        <color theme="2"/>
      </right>
      <top style="medium">
        <color theme="9"/>
      </top>
      <bottom style="thin">
        <color theme="2"/>
      </bottom>
      <diagonal/>
    </border>
    <border>
      <left style="thin">
        <color theme="2"/>
      </left>
      <right style="medium">
        <color theme="9"/>
      </right>
      <top style="medium">
        <color theme="9"/>
      </top>
      <bottom style="thin">
        <color theme="2"/>
      </bottom>
      <diagonal/>
    </border>
    <border>
      <left style="medium">
        <color theme="9"/>
      </left>
      <right style="thin">
        <color theme="2"/>
      </right>
      <top style="thin">
        <color theme="2"/>
      </top>
      <bottom/>
      <diagonal/>
    </border>
    <border>
      <left style="medium">
        <color theme="9"/>
      </left>
      <right style="thin">
        <color theme="9"/>
      </right>
      <top/>
      <bottom style="thin">
        <color theme="9"/>
      </bottom>
      <diagonal/>
    </border>
    <border>
      <left style="thin">
        <color theme="9"/>
      </left>
      <right style="medium">
        <color theme="9"/>
      </right>
      <top/>
      <bottom style="thin">
        <color theme="9"/>
      </bottom>
      <diagonal/>
    </border>
    <border>
      <left/>
      <right style="medium">
        <color theme="2"/>
      </right>
      <top style="thin">
        <color theme="2"/>
      </top>
      <bottom style="thin">
        <color theme="2"/>
      </bottom>
      <diagonal/>
    </border>
    <border>
      <left/>
      <right style="medium">
        <color theme="2"/>
      </right>
      <top style="medium">
        <color theme="2"/>
      </top>
      <bottom style="thin">
        <color theme="2"/>
      </bottom>
      <diagonal/>
    </border>
    <border>
      <left/>
      <right style="medium">
        <color theme="2"/>
      </right>
      <top style="thin">
        <color theme="2"/>
      </top>
      <bottom style="medium">
        <color theme="2"/>
      </bottom>
      <diagonal/>
    </border>
    <border>
      <left style="medium">
        <color theme="2"/>
      </left>
      <right/>
      <top style="medium">
        <color theme="2"/>
      </top>
      <bottom style="thin">
        <color theme="2"/>
      </bottom>
      <diagonal/>
    </border>
    <border>
      <left/>
      <right style="thin">
        <color theme="2"/>
      </right>
      <top style="medium">
        <color theme="2"/>
      </top>
      <bottom style="thin">
        <color theme="2"/>
      </bottom>
      <diagonal/>
    </border>
    <border>
      <left style="medium">
        <color theme="2"/>
      </left>
      <right/>
      <top style="thin">
        <color theme="2"/>
      </top>
      <bottom style="thin">
        <color theme="2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 style="medium">
        <color theme="2"/>
      </left>
      <right/>
      <top style="thin">
        <color theme="2"/>
      </top>
      <bottom style="medium">
        <color theme="2"/>
      </bottom>
      <diagonal/>
    </border>
    <border>
      <left/>
      <right style="thin">
        <color theme="2"/>
      </right>
      <top style="thin">
        <color theme="2"/>
      </top>
      <bottom style="medium">
        <color theme="2"/>
      </bottom>
      <diagonal/>
    </border>
    <border>
      <left/>
      <right style="medium">
        <color theme="9"/>
      </right>
      <top style="medium">
        <color theme="9"/>
      </top>
      <bottom style="medium">
        <color theme="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2"/>
      </bottom>
      <diagonal/>
    </border>
    <border>
      <left/>
      <right style="thin">
        <color theme="2"/>
      </right>
      <top style="medium">
        <color theme="2"/>
      </top>
      <bottom/>
      <diagonal/>
    </border>
    <border>
      <left/>
      <right style="thin">
        <color theme="2"/>
      </right>
      <top style="medium">
        <color theme="9"/>
      </top>
      <bottom style="thin">
        <color theme="2"/>
      </bottom>
      <diagonal/>
    </border>
    <border>
      <left style="medium">
        <color theme="9"/>
      </left>
      <right style="medium">
        <color theme="9"/>
      </right>
      <top style="thin">
        <color theme="9"/>
      </top>
      <bottom style="thin">
        <color theme="9"/>
      </bottom>
      <diagonal/>
    </border>
    <border>
      <left style="medium">
        <color theme="9"/>
      </left>
      <right style="medium">
        <color theme="9"/>
      </right>
      <top style="medium">
        <color theme="9"/>
      </top>
      <bottom/>
      <diagonal/>
    </border>
    <border>
      <left style="medium">
        <color theme="9"/>
      </left>
      <right style="medium">
        <color theme="9"/>
      </right>
      <top/>
      <bottom/>
      <diagonal/>
    </border>
    <border>
      <left style="thin">
        <color theme="2"/>
      </left>
      <right/>
      <top/>
      <bottom/>
      <diagonal/>
    </border>
    <border>
      <left/>
      <right style="thin">
        <color theme="2"/>
      </right>
      <top/>
      <bottom/>
      <diagonal/>
    </border>
    <border>
      <left style="medium">
        <color theme="2"/>
      </left>
      <right/>
      <top/>
      <bottom style="thin">
        <color theme="2"/>
      </bottom>
      <diagonal/>
    </border>
    <border>
      <left style="thin">
        <color theme="9"/>
      </left>
      <right/>
      <top style="thin">
        <color theme="9"/>
      </top>
      <bottom/>
      <diagonal/>
    </border>
    <border>
      <left/>
      <right style="thin">
        <color theme="9"/>
      </right>
      <top style="thin">
        <color theme="9"/>
      </top>
      <bottom/>
      <diagonal/>
    </border>
    <border>
      <left style="thin">
        <color theme="9"/>
      </left>
      <right/>
      <top/>
      <bottom style="thin">
        <color theme="9"/>
      </bottom>
      <diagonal/>
    </border>
    <border>
      <left/>
      <right style="thin">
        <color theme="9"/>
      </right>
      <top/>
      <bottom style="thin">
        <color theme="9"/>
      </bottom>
      <diagonal/>
    </border>
    <border>
      <left style="thin">
        <color theme="2"/>
      </left>
      <right/>
      <top style="medium">
        <color theme="9"/>
      </top>
      <bottom style="thin">
        <color theme="2"/>
      </bottom>
      <diagonal/>
    </border>
    <border>
      <left style="thin">
        <color indexed="64"/>
      </left>
      <right style="thin">
        <color theme="9"/>
      </right>
      <top style="thin">
        <color theme="9"/>
      </top>
      <bottom style="thin">
        <color theme="9"/>
      </bottom>
      <diagonal/>
    </border>
    <border>
      <left/>
      <right/>
      <top/>
      <bottom style="thin">
        <color theme="9"/>
      </bottom>
      <diagonal/>
    </border>
    <border>
      <left/>
      <right style="thin">
        <color theme="9"/>
      </right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indexed="64"/>
      </bottom>
      <diagonal/>
    </border>
    <border>
      <left style="thin">
        <color theme="2"/>
      </left>
      <right/>
      <top style="thin">
        <color indexed="64"/>
      </top>
      <bottom/>
      <diagonal/>
    </border>
    <border>
      <left/>
      <right style="thin">
        <color theme="2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theme="9"/>
      </left>
      <right style="medium">
        <color theme="9"/>
      </right>
      <top style="medium">
        <color theme="9"/>
      </top>
      <bottom style="thin">
        <color theme="9"/>
      </bottom>
      <diagonal/>
    </border>
    <border>
      <left style="medium">
        <color theme="9"/>
      </left>
      <right style="medium">
        <color theme="9"/>
      </right>
      <top style="thin">
        <color theme="9"/>
      </top>
      <bottom style="medium">
        <color theme="9"/>
      </bottom>
      <diagonal/>
    </border>
  </borders>
  <cellStyleXfs count="11">
    <xf numFmtId="0" fontId="0" fillId="0" borderId="0"/>
    <xf numFmtId="0" fontId="5" fillId="0" borderId="0"/>
    <xf numFmtId="0" fontId="29" fillId="0" borderId="0" applyNumberFormat="0" applyFill="0" applyBorder="0" applyAlignment="0" applyProtection="0"/>
    <xf numFmtId="9" fontId="47" fillId="0" borderId="0" applyFont="0" applyFill="0" applyBorder="0" applyAlignment="0" applyProtection="0"/>
    <xf numFmtId="0" fontId="4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45">
    <xf numFmtId="0" fontId="0" fillId="0" borderId="0" xfId="0"/>
    <xf numFmtId="0" fontId="6" fillId="0" borderId="0" xfId="0" applyFont="1"/>
    <xf numFmtId="0" fontId="6" fillId="0" borderId="0" xfId="0" applyFont="1" applyAlignment="1">
      <alignment horizontal="center"/>
    </xf>
    <xf numFmtId="0" fontId="10" fillId="0" borderId="0" xfId="0" applyFont="1"/>
    <xf numFmtId="0" fontId="10" fillId="0" borderId="0" xfId="0" applyFont="1" applyAlignment="1">
      <alignment vertical="center" wrapText="1"/>
    </xf>
    <xf numFmtId="0" fontId="6" fillId="14" borderId="0" xfId="0" applyFont="1" applyFill="1"/>
    <xf numFmtId="0" fontId="6" fillId="14" borderId="0" xfId="0" applyFont="1" applyFill="1" applyAlignment="1">
      <alignment horizontal="left"/>
    </xf>
    <xf numFmtId="0" fontId="6" fillId="0" borderId="0" xfId="0" applyFont="1" applyAlignment="1">
      <alignment horizontal="left"/>
    </xf>
    <xf numFmtId="0" fontId="12" fillId="8" borderId="2" xfId="0" applyFont="1" applyFill="1" applyBorder="1" applyAlignment="1">
      <alignment horizontal="center" vertical="center" wrapText="1"/>
    </xf>
    <xf numFmtId="0" fontId="14" fillId="10" borderId="2" xfId="0" applyFont="1" applyFill="1" applyBorder="1" applyAlignment="1">
      <alignment horizontal="center" vertical="center" wrapText="1"/>
    </xf>
    <xf numFmtId="0" fontId="12" fillId="8" borderId="27" xfId="0" applyFont="1" applyFill="1" applyBorder="1" applyAlignment="1">
      <alignment horizontal="center" vertical="center" wrapText="1"/>
    </xf>
    <xf numFmtId="0" fontId="12" fillId="8" borderId="0" xfId="0" applyFont="1" applyFill="1" applyAlignment="1">
      <alignment horizontal="center" vertical="center"/>
    </xf>
    <xf numFmtId="0" fontId="16" fillId="0" borderId="32" xfId="0" applyFont="1" applyBorder="1" applyAlignment="1">
      <alignment horizontal="left" vertical="center" wrapText="1"/>
    </xf>
    <xf numFmtId="0" fontId="16" fillId="0" borderId="5" xfId="0" applyFont="1" applyBorder="1" applyAlignment="1">
      <alignment horizontal="left" vertical="center" wrapText="1"/>
    </xf>
    <xf numFmtId="0" fontId="16" fillId="0" borderId="33" xfId="0" applyFont="1" applyBorder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0" fontId="6" fillId="15" borderId="0" xfId="0" applyFont="1" applyFill="1"/>
    <xf numFmtId="0" fontId="6" fillId="0" borderId="0" xfId="0" quotePrefix="1" applyFont="1"/>
    <xf numFmtId="0" fontId="16" fillId="0" borderId="50" xfId="0" applyFont="1" applyBorder="1" applyAlignment="1">
      <alignment horizontal="left" vertical="center" wrapText="1"/>
    </xf>
    <xf numFmtId="0" fontId="6" fillId="7" borderId="0" xfId="0" applyFont="1" applyFill="1" applyAlignment="1">
      <alignment horizontal="center" vertical="top"/>
    </xf>
    <xf numFmtId="0" fontId="6" fillId="4" borderId="0" xfId="0" applyFont="1" applyFill="1" applyAlignment="1">
      <alignment horizontal="center" vertical="top"/>
    </xf>
    <xf numFmtId="0" fontId="6" fillId="11" borderId="0" xfId="0" applyFont="1" applyFill="1" applyAlignment="1">
      <alignment horizontal="center" vertical="top"/>
    </xf>
    <xf numFmtId="0" fontId="16" fillId="0" borderId="7" xfId="0" applyFont="1" applyBorder="1" applyAlignment="1">
      <alignment horizontal="left" vertical="center" wrapText="1"/>
    </xf>
    <xf numFmtId="2" fontId="10" fillId="8" borderId="2" xfId="0" applyNumberFormat="1" applyFont="1" applyFill="1" applyBorder="1" applyAlignment="1">
      <alignment vertical="center" wrapText="1"/>
    </xf>
    <xf numFmtId="2" fontId="18" fillId="0" borderId="0" xfId="0" applyNumberFormat="1" applyFont="1" applyAlignment="1">
      <alignment vertical="center" wrapText="1"/>
    </xf>
    <xf numFmtId="0" fontId="19" fillId="0" borderId="0" xfId="0" applyFont="1" applyAlignment="1">
      <alignment vertical="top"/>
    </xf>
    <xf numFmtId="0" fontId="19" fillId="0" borderId="0" xfId="0" applyFont="1" applyAlignment="1">
      <alignment vertical="top" wrapText="1"/>
    </xf>
    <xf numFmtId="0" fontId="6" fillId="7" borderId="1" xfId="0" applyFont="1" applyFill="1" applyBorder="1" applyAlignment="1">
      <alignment horizontal="center" vertical="top"/>
    </xf>
    <xf numFmtId="0" fontId="6" fillId="4" borderId="1" xfId="0" applyFont="1" applyFill="1" applyBorder="1" applyAlignment="1">
      <alignment horizontal="center" vertical="top"/>
    </xf>
    <xf numFmtId="0" fontId="6" fillId="6" borderId="1" xfId="0" applyFont="1" applyFill="1" applyBorder="1" applyAlignment="1">
      <alignment horizontal="center" vertical="top"/>
    </xf>
    <xf numFmtId="0" fontId="18" fillId="0" borderId="0" xfId="0" applyFont="1"/>
    <xf numFmtId="2" fontId="6" fillId="0" borderId="0" xfId="0" applyNumberFormat="1" applyFont="1"/>
    <xf numFmtId="0" fontId="8" fillId="0" borderId="0" xfId="0" applyFont="1"/>
    <xf numFmtId="0" fontId="20" fillId="0" borderId="0" xfId="0" applyFont="1" applyAlignment="1">
      <alignment horizontal="left" vertical="top"/>
    </xf>
    <xf numFmtId="0" fontId="16" fillId="0" borderId="0" xfId="0" applyFont="1" applyAlignment="1">
      <alignment horizontal="left" vertical="top"/>
    </xf>
    <xf numFmtId="0" fontId="21" fillId="0" borderId="0" xfId="0" applyFont="1" applyAlignment="1">
      <alignment horizontal="left" vertical="center"/>
    </xf>
    <xf numFmtId="0" fontId="21" fillId="0" borderId="0" xfId="0" applyFont="1" applyAlignment="1">
      <alignment horizontal="left" vertical="top"/>
    </xf>
    <xf numFmtId="0" fontId="22" fillId="8" borderId="12" xfId="0" applyFont="1" applyFill="1" applyBorder="1" applyAlignment="1">
      <alignment horizontal="left" vertical="top"/>
    </xf>
    <xf numFmtId="0" fontId="22" fillId="8" borderId="48" xfId="0" applyFont="1" applyFill="1" applyBorder="1" applyAlignment="1">
      <alignment horizontal="left" vertical="top"/>
    </xf>
    <xf numFmtId="0" fontId="24" fillId="0" borderId="0" xfId="0" applyFont="1"/>
    <xf numFmtId="0" fontId="22" fillId="8" borderId="28" xfId="0" applyFont="1" applyFill="1" applyBorder="1" applyAlignment="1">
      <alignment vertical="center"/>
    </xf>
    <xf numFmtId="0" fontId="22" fillId="8" borderId="49" xfId="0" applyFont="1" applyFill="1" applyBorder="1" applyAlignment="1">
      <alignment vertical="center"/>
    </xf>
    <xf numFmtId="0" fontId="22" fillId="8" borderId="29" xfId="0" applyFont="1" applyFill="1" applyBorder="1" applyAlignment="1">
      <alignment vertical="center"/>
    </xf>
    <xf numFmtId="0" fontId="22" fillId="8" borderId="30" xfId="0" applyFont="1" applyFill="1" applyBorder="1" applyAlignment="1">
      <alignment vertical="center"/>
    </xf>
    <xf numFmtId="0" fontId="23" fillId="8" borderId="31" xfId="0" applyFont="1" applyFill="1" applyBorder="1" applyAlignment="1">
      <alignment vertical="top"/>
    </xf>
    <xf numFmtId="0" fontId="23" fillId="8" borderId="10" xfId="0" applyFont="1" applyFill="1" applyBorder="1" applyAlignment="1">
      <alignment vertical="top"/>
    </xf>
    <xf numFmtId="0" fontId="22" fillId="8" borderId="11" xfId="0" applyFont="1" applyFill="1" applyBorder="1" applyAlignment="1">
      <alignment horizontal="center" vertical="center"/>
    </xf>
    <xf numFmtId="2" fontId="21" fillId="0" borderId="6" xfId="0" applyNumberFormat="1" applyFont="1" applyBorder="1" applyAlignment="1">
      <alignment horizontal="center" vertical="center" wrapText="1"/>
    </xf>
    <xf numFmtId="0" fontId="21" fillId="10" borderId="6" xfId="0" applyFont="1" applyFill="1" applyBorder="1" applyAlignment="1">
      <alignment horizontal="center" vertical="center"/>
    </xf>
    <xf numFmtId="2" fontId="21" fillId="10" borderId="6" xfId="0" applyNumberFormat="1" applyFont="1" applyFill="1" applyBorder="1" applyAlignment="1">
      <alignment horizontal="center" vertical="center" wrapText="1"/>
    </xf>
    <xf numFmtId="2" fontId="21" fillId="2" borderId="6" xfId="0" applyNumberFormat="1" applyFont="1" applyFill="1" applyBorder="1" applyAlignment="1">
      <alignment horizontal="center" vertical="center" wrapText="1"/>
    </xf>
    <xf numFmtId="2" fontId="23" fillId="10" borderId="6" xfId="0" applyNumberFormat="1" applyFont="1" applyFill="1" applyBorder="1" applyAlignment="1">
      <alignment horizontal="center" vertical="center"/>
    </xf>
    <xf numFmtId="0" fontId="18" fillId="14" borderId="0" xfId="0" applyFont="1" applyFill="1"/>
    <xf numFmtId="0" fontId="18" fillId="0" borderId="18" xfId="0" applyFont="1" applyBorder="1"/>
    <xf numFmtId="0" fontId="18" fillId="0" borderId="18" xfId="0" applyFont="1" applyBorder="1" applyAlignment="1">
      <alignment horizontal="left"/>
    </xf>
    <xf numFmtId="0" fontId="6" fillId="15" borderId="18" xfId="0" applyFont="1" applyFill="1" applyBorder="1" applyAlignment="1">
      <alignment horizontal="center"/>
    </xf>
    <xf numFmtId="2" fontId="6" fillId="20" borderId="18" xfId="0" applyNumberFormat="1" applyFont="1" applyFill="1" applyBorder="1" applyAlignment="1">
      <alignment horizontal="center"/>
    </xf>
    <xf numFmtId="0" fontId="6" fillId="15" borderId="18" xfId="0" applyFont="1" applyFill="1" applyBorder="1"/>
    <xf numFmtId="2" fontId="6" fillId="21" borderId="18" xfId="0" applyNumberFormat="1" applyFont="1" applyFill="1" applyBorder="1" applyAlignment="1">
      <alignment horizontal="center"/>
    </xf>
    <xf numFmtId="0" fontId="6" fillId="21" borderId="18" xfId="0" applyFont="1" applyFill="1" applyBorder="1"/>
    <xf numFmtId="0" fontId="21" fillId="2" borderId="8" xfId="0" applyFont="1" applyFill="1" applyBorder="1" applyAlignment="1">
      <alignment vertical="center"/>
    </xf>
    <xf numFmtId="1" fontId="21" fillId="2" borderId="8" xfId="0" applyNumberFormat="1" applyFont="1" applyFill="1" applyBorder="1" applyAlignment="1">
      <alignment vertical="center" wrapText="1"/>
    </xf>
    <xf numFmtId="0" fontId="22" fillId="8" borderId="8" xfId="0" applyFont="1" applyFill="1" applyBorder="1"/>
    <xf numFmtId="0" fontId="22" fillId="8" borderId="15" xfId="0" applyFont="1" applyFill="1" applyBorder="1" applyAlignment="1">
      <alignment horizontal="left" vertical="center"/>
    </xf>
    <xf numFmtId="0" fontId="22" fillId="8" borderId="16" xfId="0" applyFont="1" applyFill="1" applyBorder="1" applyAlignment="1">
      <alignment horizontal="left" vertical="center"/>
    </xf>
    <xf numFmtId="2" fontId="22" fillId="8" borderId="8" xfId="0" applyNumberFormat="1" applyFont="1" applyFill="1" applyBorder="1" applyAlignment="1">
      <alignment vertical="center" wrapText="1"/>
    </xf>
    <xf numFmtId="0" fontId="22" fillId="8" borderId="55" xfId="0" applyFont="1" applyFill="1" applyBorder="1" applyAlignment="1">
      <alignment vertical="top"/>
    </xf>
    <xf numFmtId="0" fontId="22" fillId="8" borderId="9" xfId="0" applyFont="1" applyFill="1" applyBorder="1" applyAlignment="1">
      <alignment vertical="top"/>
    </xf>
    <xf numFmtId="0" fontId="21" fillId="0" borderId="47" xfId="0" applyFont="1" applyBorder="1" applyAlignment="1">
      <alignment vertical="center"/>
    </xf>
    <xf numFmtId="2" fontId="22" fillId="8" borderId="53" xfId="0" applyNumberFormat="1" applyFont="1" applyFill="1" applyBorder="1" applyAlignment="1">
      <alignment vertical="top"/>
    </xf>
    <xf numFmtId="2" fontId="22" fillId="8" borderId="54" xfId="0" applyNumberFormat="1" applyFont="1" applyFill="1" applyBorder="1" applyAlignment="1">
      <alignment vertical="top"/>
    </xf>
    <xf numFmtId="0" fontId="22" fillId="8" borderId="41" xfId="0" applyFont="1" applyFill="1" applyBorder="1" applyAlignment="1">
      <alignment vertical="top"/>
    </xf>
    <xf numFmtId="0" fontId="22" fillId="8" borderId="42" xfId="0" applyFont="1" applyFill="1" applyBorder="1" applyAlignment="1">
      <alignment vertical="top"/>
    </xf>
    <xf numFmtId="0" fontId="23" fillId="11" borderId="39" xfId="0" applyFont="1" applyFill="1" applyBorder="1" applyAlignment="1">
      <alignment vertical="top"/>
    </xf>
    <xf numFmtId="0" fontId="23" fillId="11" borderId="40" xfId="0" applyFont="1" applyFill="1" applyBorder="1" applyAlignment="1">
      <alignment vertical="top"/>
    </xf>
    <xf numFmtId="0" fontId="23" fillId="3" borderId="39" xfId="0" applyFont="1" applyFill="1" applyBorder="1" applyAlignment="1">
      <alignment vertical="top"/>
    </xf>
    <xf numFmtId="0" fontId="23" fillId="3" borderId="40" xfId="0" applyFont="1" applyFill="1" applyBorder="1" applyAlignment="1">
      <alignment vertical="top"/>
    </xf>
    <xf numFmtId="0" fontId="23" fillId="9" borderId="39" xfId="0" applyFont="1" applyFill="1" applyBorder="1" applyAlignment="1">
      <alignment vertical="top"/>
    </xf>
    <xf numFmtId="0" fontId="23" fillId="9" borderId="40" xfId="0" applyFont="1" applyFill="1" applyBorder="1" applyAlignment="1">
      <alignment vertical="top"/>
    </xf>
    <xf numFmtId="0" fontId="22" fillId="8" borderId="53" xfId="0" applyFont="1" applyFill="1" applyBorder="1" applyAlignment="1">
      <alignment vertical="center"/>
    </xf>
    <xf numFmtId="0" fontId="22" fillId="8" borderId="54" xfId="0" applyFont="1" applyFill="1" applyBorder="1" applyAlignment="1">
      <alignment vertical="center"/>
    </xf>
    <xf numFmtId="0" fontId="21" fillId="2" borderId="13" xfId="0" applyFont="1" applyFill="1" applyBorder="1" applyAlignment="1">
      <alignment vertical="top"/>
    </xf>
    <xf numFmtId="0" fontId="23" fillId="8" borderId="53" xfId="0" applyFont="1" applyFill="1" applyBorder="1" applyAlignment="1">
      <alignment vertical="top"/>
    </xf>
    <xf numFmtId="0" fontId="23" fillId="8" borderId="0" xfId="0" applyFont="1" applyFill="1" applyAlignment="1">
      <alignment vertical="top"/>
    </xf>
    <xf numFmtId="0" fontId="23" fillId="8" borderId="54" xfId="0" applyFont="1" applyFill="1" applyBorder="1" applyAlignment="1">
      <alignment vertical="top"/>
    </xf>
    <xf numFmtId="0" fontId="25" fillId="8" borderId="56" xfId="0" applyFont="1" applyFill="1" applyBorder="1" applyAlignment="1">
      <alignment vertical="center"/>
    </xf>
    <xf numFmtId="0" fontId="25" fillId="8" borderId="58" xfId="0" applyFont="1" applyFill="1" applyBorder="1" applyAlignment="1">
      <alignment vertical="center"/>
    </xf>
    <xf numFmtId="0" fontId="22" fillId="8" borderId="60" xfId="0" applyFont="1" applyFill="1" applyBorder="1" applyAlignment="1">
      <alignment vertical="center"/>
    </xf>
    <xf numFmtId="0" fontId="20" fillId="2" borderId="56" xfId="0" applyFont="1" applyFill="1" applyBorder="1" applyAlignment="1">
      <alignment vertical="center"/>
    </xf>
    <xf numFmtId="0" fontId="20" fillId="2" borderId="57" xfId="0" applyFont="1" applyFill="1" applyBorder="1" applyAlignment="1">
      <alignment vertical="center"/>
    </xf>
    <xf numFmtId="0" fontId="20" fillId="2" borderId="58" xfId="0" applyFont="1" applyFill="1" applyBorder="1" applyAlignment="1">
      <alignment vertical="center"/>
    </xf>
    <xf numFmtId="0" fontId="20" fillId="2" borderId="59" xfId="0" applyFont="1" applyFill="1" applyBorder="1" applyAlignment="1">
      <alignment vertical="center"/>
    </xf>
    <xf numFmtId="0" fontId="22" fillId="8" borderId="14" xfId="0" applyFont="1" applyFill="1" applyBorder="1"/>
    <xf numFmtId="0" fontId="22" fillId="8" borderId="14" xfId="0" applyFont="1" applyFill="1" applyBorder="1" applyAlignment="1">
      <alignment vertical="center"/>
    </xf>
    <xf numFmtId="0" fontId="22" fillId="8" borderId="15" xfId="0" applyFont="1" applyFill="1" applyBorder="1" applyAlignment="1">
      <alignment vertical="center"/>
    </xf>
    <xf numFmtId="0" fontId="20" fillId="2" borderId="63" xfId="0" applyFont="1" applyFill="1" applyBorder="1" applyAlignment="1">
      <alignment vertical="center"/>
    </xf>
    <xf numFmtId="0" fontId="20" fillId="2" borderId="0" xfId="0" applyFont="1" applyFill="1" applyAlignment="1">
      <alignment vertical="center"/>
    </xf>
    <xf numFmtId="0" fontId="23" fillId="8" borderId="64" xfId="0" applyFont="1" applyFill="1" applyBorder="1" applyAlignment="1">
      <alignment vertical="top"/>
    </xf>
    <xf numFmtId="0" fontId="20" fillId="2" borderId="25" xfId="0" applyFont="1" applyFill="1" applyBorder="1" applyAlignment="1">
      <alignment vertical="center"/>
    </xf>
    <xf numFmtId="0" fontId="25" fillId="8" borderId="0" xfId="0" applyFont="1" applyFill="1" applyAlignment="1">
      <alignment vertical="center"/>
    </xf>
    <xf numFmtId="0" fontId="25" fillId="8" borderId="62" xfId="0" applyFont="1" applyFill="1" applyBorder="1" applyAlignment="1">
      <alignment vertical="center"/>
    </xf>
    <xf numFmtId="2" fontId="21" fillId="0" borderId="61" xfId="0" applyNumberFormat="1" applyFont="1" applyBorder="1" applyAlignment="1">
      <alignment horizontal="center" vertical="center" wrapText="1"/>
    </xf>
    <xf numFmtId="0" fontId="25" fillId="8" borderId="19" xfId="0" applyFont="1" applyFill="1" applyBorder="1" applyAlignment="1">
      <alignment vertical="center"/>
    </xf>
    <xf numFmtId="0" fontId="21" fillId="10" borderId="61" xfId="0" applyFont="1" applyFill="1" applyBorder="1" applyAlignment="1">
      <alignment horizontal="center" vertical="center"/>
    </xf>
    <xf numFmtId="0" fontId="22" fillId="8" borderId="65" xfId="0" applyFont="1" applyFill="1" applyBorder="1" applyAlignment="1">
      <alignment vertical="center"/>
    </xf>
    <xf numFmtId="0" fontId="22" fillId="8" borderId="66" xfId="0" applyFont="1" applyFill="1" applyBorder="1" applyAlignment="1">
      <alignment vertical="center"/>
    </xf>
    <xf numFmtId="0" fontId="22" fillId="8" borderId="65" xfId="0" applyFont="1" applyFill="1" applyBorder="1" applyAlignment="1">
      <alignment vertical="top"/>
    </xf>
    <xf numFmtId="0" fontId="22" fillId="8" borderId="66" xfId="0" applyFont="1" applyFill="1" applyBorder="1" applyAlignment="1">
      <alignment vertical="top"/>
    </xf>
    <xf numFmtId="0" fontId="22" fillId="8" borderId="21" xfId="0" applyFont="1" applyFill="1" applyBorder="1" applyAlignment="1">
      <alignment vertical="top"/>
    </xf>
    <xf numFmtId="0" fontId="27" fillId="0" borderId="0" xfId="0" applyFont="1" applyAlignment="1">
      <alignment horizontal="left" vertical="top"/>
    </xf>
    <xf numFmtId="0" fontId="20" fillId="0" borderId="67" xfId="0" applyFont="1" applyBorder="1" applyAlignment="1">
      <alignment horizontal="left" vertical="top"/>
    </xf>
    <xf numFmtId="0" fontId="6" fillId="0" borderId="18" xfId="0" applyFont="1" applyBorder="1" applyAlignment="1">
      <alignment horizontal="left"/>
    </xf>
    <xf numFmtId="0" fontId="25" fillId="22" borderId="26" xfId="0" applyFont="1" applyFill="1" applyBorder="1" applyAlignment="1">
      <alignment horizontal="left" vertical="top" wrapText="1"/>
    </xf>
    <xf numFmtId="0" fontId="28" fillId="5" borderId="23" xfId="0" applyFont="1" applyFill="1" applyBorder="1" applyAlignment="1">
      <alignment horizontal="left" vertical="top"/>
    </xf>
    <xf numFmtId="0" fontId="28" fillId="5" borderId="24" xfId="0" applyFont="1" applyFill="1" applyBorder="1" applyAlignment="1">
      <alignment horizontal="left" vertical="top"/>
    </xf>
    <xf numFmtId="0" fontId="0" fillId="26" borderId="19" xfId="0" applyFill="1" applyBorder="1" applyAlignment="1">
      <alignment horizontal="left" vertical="top" wrapText="1"/>
    </xf>
    <xf numFmtId="0" fontId="0" fillId="26" borderId="26" xfId="0" applyFill="1" applyBorder="1" applyAlignment="1">
      <alignment horizontal="left" vertical="top" wrapText="1"/>
    </xf>
    <xf numFmtId="0" fontId="0" fillId="5" borderId="25" xfId="0" applyFill="1" applyBorder="1"/>
    <xf numFmtId="0" fontId="29" fillId="26" borderId="26" xfId="2" applyFill="1" applyBorder="1" applyAlignment="1">
      <alignment horizontal="left" vertical="top" wrapText="1"/>
    </xf>
    <xf numFmtId="0" fontId="28" fillId="5" borderId="44" xfId="0" applyFont="1" applyFill="1" applyBorder="1"/>
    <xf numFmtId="0" fontId="28" fillId="5" borderId="46" xfId="0" applyFont="1" applyFill="1" applyBorder="1"/>
    <xf numFmtId="0" fontId="16" fillId="0" borderId="68" xfId="0" applyFont="1" applyBorder="1" applyAlignment="1">
      <alignment horizontal="left" vertical="center" wrapText="1"/>
    </xf>
    <xf numFmtId="0" fontId="16" fillId="0" borderId="69" xfId="0" applyFont="1" applyBorder="1" applyAlignment="1">
      <alignment horizontal="left" vertical="center" wrapText="1"/>
    </xf>
    <xf numFmtId="0" fontId="16" fillId="0" borderId="35" xfId="0" applyFont="1" applyBorder="1" applyAlignment="1">
      <alignment horizontal="center" vertical="top"/>
    </xf>
    <xf numFmtId="0" fontId="16" fillId="0" borderId="34" xfId="0" applyFont="1" applyBorder="1" applyAlignment="1">
      <alignment horizontal="center" vertical="top"/>
    </xf>
    <xf numFmtId="0" fontId="16" fillId="0" borderId="36" xfId="0" applyFont="1" applyBorder="1" applyAlignment="1">
      <alignment horizontal="center" vertical="top"/>
    </xf>
    <xf numFmtId="0" fontId="8" fillId="5" borderId="0" xfId="1" applyFont="1" applyFill="1"/>
    <xf numFmtId="0" fontId="8" fillId="0" borderId="0" xfId="1" applyFont="1"/>
    <xf numFmtId="0" fontId="9" fillId="5" borderId="0" xfId="1" applyFont="1" applyFill="1" applyAlignment="1">
      <alignment horizontal="center" vertical="center" wrapText="1"/>
    </xf>
    <xf numFmtId="0" fontId="16" fillId="5" borderId="0" xfId="0" applyFont="1" applyFill="1" applyAlignment="1">
      <alignment horizontal="left" vertical="top"/>
    </xf>
    <xf numFmtId="0" fontId="36" fillId="5" borderId="20" xfId="1" applyFont="1" applyFill="1" applyBorder="1"/>
    <xf numFmtId="0" fontId="8" fillId="5" borderId="21" xfId="1" applyFont="1" applyFill="1" applyBorder="1"/>
    <xf numFmtId="0" fontId="8" fillId="5" borderId="22" xfId="1" applyFont="1" applyFill="1" applyBorder="1"/>
    <xf numFmtId="0" fontId="6" fillId="5" borderId="0" xfId="0" applyFont="1" applyFill="1" applyAlignment="1">
      <alignment horizontal="left" vertical="center" wrapText="1"/>
    </xf>
    <xf numFmtId="0" fontId="8" fillId="5" borderId="0" xfId="1" applyFont="1" applyFill="1" applyAlignment="1">
      <alignment horizontal="left" vertical="center" wrapText="1"/>
    </xf>
    <xf numFmtId="0" fontId="9" fillId="5" borderId="0" xfId="1" applyFont="1" applyFill="1" applyAlignment="1">
      <alignment horizontal="left" vertical="center" wrapText="1"/>
    </xf>
    <xf numFmtId="0" fontId="37" fillId="5" borderId="18" xfId="1" applyFont="1" applyFill="1" applyBorder="1" applyAlignment="1">
      <alignment horizontal="left" wrapText="1"/>
    </xf>
    <xf numFmtId="0" fontId="8" fillId="5" borderId="0" xfId="1" applyFont="1" applyFill="1" applyAlignment="1">
      <alignment horizontal="left" vertical="top" wrapText="1"/>
    </xf>
    <xf numFmtId="164" fontId="37" fillId="5" borderId="18" xfId="1" applyNumberFormat="1" applyFont="1" applyFill="1" applyBorder="1" applyAlignment="1">
      <alignment horizontal="left" wrapText="1"/>
    </xf>
    <xf numFmtId="15" fontId="37" fillId="5" borderId="18" xfId="1" applyNumberFormat="1" applyFont="1" applyFill="1" applyBorder="1" applyAlignment="1">
      <alignment horizontal="left" wrapText="1"/>
    </xf>
    <xf numFmtId="0" fontId="8" fillId="5" borderId="0" xfId="1" applyFont="1" applyFill="1" applyAlignment="1">
      <alignment horizontal="left" wrapText="1"/>
    </xf>
    <xf numFmtId="0" fontId="9" fillId="5" borderId="20" xfId="1" applyFont="1" applyFill="1" applyBorder="1" applyAlignment="1">
      <alignment vertical="center"/>
    </xf>
    <xf numFmtId="0" fontId="8" fillId="5" borderId="21" xfId="1" applyFont="1" applyFill="1" applyBorder="1" applyAlignment="1">
      <alignment vertical="center"/>
    </xf>
    <xf numFmtId="0" fontId="8" fillId="5" borderId="22" xfId="1" applyFont="1" applyFill="1" applyBorder="1" applyAlignment="1">
      <alignment vertical="center"/>
    </xf>
    <xf numFmtId="0" fontId="8" fillId="5" borderId="0" xfId="1" applyFont="1" applyFill="1" applyAlignment="1">
      <alignment vertical="center"/>
    </xf>
    <xf numFmtId="0" fontId="8" fillId="5" borderId="23" xfId="1" applyFont="1" applyFill="1" applyBorder="1" applyAlignment="1">
      <alignment vertical="center"/>
    </xf>
    <xf numFmtId="0" fontId="8" fillId="5" borderId="19" xfId="1" applyFont="1" applyFill="1" applyBorder="1" applyAlignment="1">
      <alignment vertical="center"/>
    </xf>
    <xf numFmtId="0" fontId="9" fillId="5" borderId="0" xfId="1" applyFont="1" applyFill="1" applyAlignment="1">
      <alignment vertical="center"/>
    </xf>
    <xf numFmtId="0" fontId="9" fillId="5" borderId="0" xfId="1" applyFont="1" applyFill="1" applyAlignment="1">
      <alignment horizontal="center" vertical="top" wrapText="1"/>
    </xf>
    <xf numFmtId="0" fontId="39" fillId="5" borderId="0" xfId="1" applyFont="1" applyFill="1" applyAlignment="1">
      <alignment horizontal="left" vertical="center"/>
    </xf>
    <xf numFmtId="0" fontId="37" fillId="5" borderId="0" xfId="1" applyFont="1" applyFill="1" applyAlignment="1">
      <alignment horizontal="left" vertical="center" wrapText="1"/>
    </xf>
    <xf numFmtId="0" fontId="10" fillId="8" borderId="43" xfId="0" applyFont="1" applyFill="1" applyBorder="1" applyAlignment="1">
      <alignment horizontal="center" vertical="center" wrapText="1"/>
    </xf>
    <xf numFmtId="0" fontId="20" fillId="0" borderId="24" xfId="0" applyFont="1" applyBorder="1" applyAlignment="1">
      <alignment horizontal="left" vertical="top"/>
    </xf>
    <xf numFmtId="0" fontId="7" fillId="0" borderId="44" xfId="0" applyFont="1" applyBorder="1" applyAlignment="1">
      <alignment horizontal="center" vertical="top"/>
    </xf>
    <xf numFmtId="0" fontId="6" fillId="0" borderId="44" xfId="0" applyFont="1" applyBorder="1"/>
    <xf numFmtId="0" fontId="37" fillId="5" borderId="18" xfId="1" applyFont="1" applyFill="1" applyBorder="1" applyAlignment="1">
      <alignment horizontal="left" vertical="center" wrapText="1"/>
    </xf>
    <xf numFmtId="49" fontId="42" fillId="22" borderId="25" xfId="2" applyNumberFormat="1" applyFont="1" applyFill="1" applyBorder="1" applyAlignment="1">
      <alignment vertical="top" wrapText="1"/>
    </xf>
    <xf numFmtId="0" fontId="42" fillId="22" borderId="25" xfId="2" applyFont="1" applyFill="1" applyBorder="1" applyAlignment="1">
      <alignment vertical="top" wrapText="1"/>
    </xf>
    <xf numFmtId="0" fontId="42" fillId="22" borderId="24" xfId="2" applyFont="1" applyFill="1" applyBorder="1" applyAlignment="1">
      <alignment vertical="top"/>
    </xf>
    <xf numFmtId="49" fontId="42" fillId="22" borderId="24" xfId="2" applyNumberFormat="1" applyFont="1" applyFill="1" applyBorder="1" applyAlignment="1">
      <alignment vertical="top"/>
    </xf>
    <xf numFmtId="2" fontId="48" fillId="8" borderId="2" xfId="0" applyNumberFormat="1" applyFont="1" applyFill="1" applyBorder="1" applyAlignment="1">
      <alignment vertical="center" wrapText="1"/>
    </xf>
    <xf numFmtId="0" fontId="45" fillId="0" borderId="17" xfId="0" quotePrefix="1" applyFont="1" applyBorder="1" applyAlignment="1">
      <alignment vertical="center" wrapText="1"/>
    </xf>
    <xf numFmtId="0" fontId="44" fillId="8" borderId="2" xfId="0" applyFont="1" applyFill="1" applyBorder="1" applyAlignment="1">
      <alignment vertical="center" wrapText="1"/>
    </xf>
    <xf numFmtId="0" fontId="44" fillId="8" borderId="17" xfId="0" applyFont="1" applyFill="1" applyBorder="1" applyAlignment="1">
      <alignment vertical="center" wrapText="1"/>
    </xf>
    <xf numFmtId="0" fontId="17" fillId="5" borderId="2" xfId="0" applyFont="1" applyFill="1" applyBorder="1" applyAlignment="1">
      <alignment vertical="center" wrapText="1"/>
    </xf>
    <xf numFmtId="0" fontId="46" fillId="5" borderId="17" xfId="0" applyFont="1" applyFill="1" applyBorder="1" applyAlignment="1">
      <alignment vertical="center" wrapText="1"/>
    </xf>
    <xf numFmtId="0" fontId="45" fillId="5" borderId="17" xfId="0" applyFont="1" applyFill="1" applyBorder="1" applyAlignment="1">
      <alignment vertical="center" wrapText="1"/>
    </xf>
    <xf numFmtId="0" fontId="17" fillId="5" borderId="17" xfId="0" applyFont="1" applyFill="1" applyBorder="1" applyAlignment="1">
      <alignment vertical="center" wrapText="1"/>
    </xf>
    <xf numFmtId="0" fontId="45" fillId="0" borderId="32" xfId="0" applyFont="1" applyBorder="1" applyAlignment="1">
      <alignment horizontal="left" vertical="center" wrapText="1"/>
    </xf>
    <xf numFmtId="0" fontId="45" fillId="0" borderId="7" xfId="0" applyFont="1" applyBorder="1" applyAlignment="1">
      <alignment horizontal="left" vertical="center" wrapText="1"/>
    </xf>
    <xf numFmtId="0" fontId="45" fillId="0" borderId="5" xfId="0" applyFont="1" applyBorder="1" applyAlignment="1">
      <alignment horizontal="left" vertical="center" wrapText="1"/>
    </xf>
    <xf numFmtId="0" fontId="46" fillId="28" borderId="17" xfId="0" applyFont="1" applyFill="1" applyBorder="1" applyAlignment="1">
      <alignment vertical="center" wrapText="1"/>
    </xf>
    <xf numFmtId="0" fontId="45" fillId="28" borderId="17" xfId="0" applyFont="1" applyFill="1" applyBorder="1" applyAlignment="1">
      <alignment vertical="center" wrapText="1"/>
    </xf>
    <xf numFmtId="0" fontId="17" fillId="28" borderId="2" xfId="0" applyFont="1" applyFill="1" applyBorder="1" applyAlignment="1">
      <alignment vertical="center" wrapText="1"/>
    </xf>
    <xf numFmtId="0" fontId="11" fillId="28" borderId="3" xfId="0" applyFont="1" applyFill="1" applyBorder="1" applyAlignment="1">
      <alignment vertical="center"/>
    </xf>
    <xf numFmtId="0" fontId="11" fillId="28" borderId="4" xfId="0" applyFont="1" applyFill="1" applyBorder="1"/>
    <xf numFmtId="0" fontId="11" fillId="28" borderId="43" xfId="0" applyFont="1" applyFill="1" applyBorder="1" applyAlignment="1">
      <alignment vertical="center"/>
    </xf>
    <xf numFmtId="0" fontId="18" fillId="0" borderId="0" xfId="0" applyFont="1" applyAlignment="1">
      <alignment horizontal="left"/>
    </xf>
    <xf numFmtId="0" fontId="49" fillId="14" borderId="0" xfId="0" applyFont="1" applyFill="1"/>
    <xf numFmtId="0" fontId="49" fillId="0" borderId="0" xfId="0" applyFont="1"/>
    <xf numFmtId="0" fontId="49" fillId="0" borderId="0" xfId="0" applyFont="1" applyAlignment="1">
      <alignment vertical="center" wrapText="1"/>
    </xf>
    <xf numFmtId="0" fontId="11" fillId="14" borderId="0" xfId="0" applyFont="1" applyFill="1" applyAlignment="1">
      <alignment vertical="center"/>
    </xf>
    <xf numFmtId="0" fontId="11" fillId="14" borderId="0" xfId="0" applyFont="1" applyFill="1" applyAlignment="1">
      <alignment vertical="center" wrapText="1"/>
    </xf>
    <xf numFmtId="0" fontId="11" fillId="14" borderId="0" xfId="0" applyFont="1" applyFill="1" applyAlignment="1">
      <alignment horizontal="left"/>
    </xf>
    <xf numFmtId="0" fontId="6" fillId="16" borderId="0" xfId="0" applyFont="1" applyFill="1"/>
    <xf numFmtId="2" fontId="6" fillId="16" borderId="0" xfId="0" applyNumberFormat="1" applyFont="1" applyFill="1"/>
    <xf numFmtId="2" fontId="49" fillId="16" borderId="0" xfId="0" applyNumberFormat="1" applyFont="1" applyFill="1"/>
    <xf numFmtId="0" fontId="49" fillId="16" borderId="0" xfId="0" applyFont="1" applyFill="1"/>
    <xf numFmtId="2" fontId="49" fillId="0" borderId="0" xfId="0" applyNumberFormat="1" applyFont="1"/>
    <xf numFmtId="0" fontId="15" fillId="13" borderId="0" xfId="0" applyFont="1" applyFill="1" applyAlignment="1">
      <alignment horizontal="center" vertical="center" wrapText="1"/>
    </xf>
    <xf numFmtId="0" fontId="15" fillId="10" borderId="0" xfId="0" applyFont="1" applyFill="1" applyAlignment="1">
      <alignment horizontal="center" vertical="center" wrapText="1"/>
    </xf>
    <xf numFmtId="0" fontId="15" fillId="27" borderId="0" xfId="0" applyFont="1" applyFill="1" applyAlignment="1">
      <alignment horizontal="center" vertical="center" wrapText="1"/>
    </xf>
    <xf numFmtId="2" fontId="8" fillId="17" borderId="0" xfId="0" applyNumberFormat="1" applyFont="1" applyFill="1" applyAlignment="1">
      <alignment vertical="center"/>
    </xf>
    <xf numFmtId="2" fontId="8" fillId="18" borderId="0" xfId="0" applyNumberFormat="1" applyFont="1" applyFill="1" applyAlignment="1">
      <alignment vertical="center"/>
    </xf>
    <xf numFmtId="2" fontId="8" fillId="19" borderId="0" xfId="0" applyNumberFormat="1" applyFont="1" applyFill="1" applyAlignment="1">
      <alignment vertical="center"/>
    </xf>
    <xf numFmtId="2" fontId="8" fillId="0" borderId="0" xfId="0" applyNumberFormat="1" applyFont="1" applyAlignment="1">
      <alignment vertical="center"/>
    </xf>
    <xf numFmtId="2" fontId="8" fillId="0" borderId="0" xfId="0" applyNumberFormat="1" applyFont="1" applyAlignment="1">
      <alignment vertical="center" wrapText="1"/>
    </xf>
    <xf numFmtId="0" fontId="6" fillId="15" borderId="0" xfId="0" applyFont="1" applyFill="1" applyAlignment="1">
      <alignment horizontal="right"/>
    </xf>
    <xf numFmtId="2" fontId="8" fillId="16" borderId="0" xfId="0" applyNumberFormat="1" applyFont="1" applyFill="1" applyAlignment="1">
      <alignment vertical="center"/>
    </xf>
    <xf numFmtId="0" fontId="43" fillId="15" borderId="0" xfId="0" applyFont="1" applyFill="1"/>
    <xf numFmtId="0" fontId="43" fillId="15" borderId="0" xfId="0" applyFont="1" applyFill="1" applyAlignment="1">
      <alignment horizontal="left"/>
    </xf>
    <xf numFmtId="1" fontId="6" fillId="15" borderId="0" xfId="0" applyNumberFormat="1" applyFont="1" applyFill="1"/>
    <xf numFmtId="2" fontId="6" fillId="15" borderId="0" xfId="3" applyNumberFormat="1" applyFont="1" applyFill="1" applyBorder="1"/>
    <xf numFmtId="15" fontId="8" fillId="5" borderId="18" xfId="1" applyNumberFormat="1" applyFont="1" applyFill="1" applyBorder="1" applyAlignment="1">
      <alignment horizontal="left" vertical="center"/>
    </xf>
    <xf numFmtId="0" fontId="28" fillId="5" borderId="24" xfId="0" applyFont="1" applyFill="1" applyBorder="1" applyAlignment="1">
      <alignment horizontal="left" vertical="top" wrapText="1"/>
    </xf>
    <xf numFmtId="0" fontId="0" fillId="26" borderId="19" xfId="0" applyFill="1" applyBorder="1" applyAlignment="1">
      <alignment vertical="top" wrapText="1"/>
    </xf>
    <xf numFmtId="0" fontId="13" fillId="8" borderId="3" xfId="0" applyFont="1" applyFill="1" applyBorder="1" applyAlignment="1">
      <alignment horizontal="center" vertical="center" wrapText="1"/>
    </xf>
    <xf numFmtId="0" fontId="13" fillId="8" borderId="2" xfId="0" applyFont="1" applyFill="1" applyBorder="1" applyAlignment="1">
      <alignment horizontal="center" vertical="center" wrapText="1"/>
    </xf>
    <xf numFmtId="0" fontId="51" fillId="8" borderId="2" xfId="0" applyFont="1" applyFill="1" applyBorder="1" applyAlignment="1">
      <alignment horizontal="center" vertical="center" wrapText="1"/>
    </xf>
    <xf numFmtId="0" fontId="30" fillId="17" borderId="3" xfId="0" applyFont="1" applyFill="1" applyBorder="1" applyAlignment="1">
      <alignment horizontal="center" vertical="center" wrapText="1"/>
    </xf>
    <xf numFmtId="0" fontId="30" fillId="17" borderId="2" xfId="0" applyFont="1" applyFill="1" applyBorder="1" applyAlignment="1">
      <alignment horizontal="center" vertical="center" wrapText="1"/>
    </xf>
    <xf numFmtId="0" fontId="30" fillId="23" borderId="3" xfId="0" applyFont="1" applyFill="1" applyBorder="1" applyAlignment="1">
      <alignment horizontal="center" vertical="center" wrapText="1"/>
    </xf>
    <xf numFmtId="0" fontId="13" fillId="25" borderId="3" xfId="0" applyFont="1" applyFill="1" applyBorder="1" applyAlignment="1">
      <alignment horizontal="center" vertical="center" wrapText="1"/>
    </xf>
    <xf numFmtId="0" fontId="14" fillId="25" borderId="2" xfId="0" applyFont="1" applyFill="1" applyBorder="1" applyAlignment="1">
      <alignment horizontal="center" vertical="center" wrapText="1"/>
    </xf>
    <xf numFmtId="0" fontId="30" fillId="23" borderId="2" xfId="0" applyFont="1" applyFill="1" applyBorder="1" applyAlignment="1">
      <alignment horizontal="center" vertical="center" wrapText="1"/>
    </xf>
    <xf numFmtId="0" fontId="14" fillId="8" borderId="2" xfId="0" applyFont="1" applyFill="1" applyBorder="1" applyAlignment="1">
      <alignment horizontal="center" vertical="center" wrapText="1"/>
    </xf>
    <xf numFmtId="0" fontId="30" fillId="24" borderId="3" xfId="0" applyFont="1" applyFill="1" applyBorder="1" applyAlignment="1">
      <alignment horizontal="center" vertical="center" wrapText="1"/>
    </xf>
    <xf numFmtId="0" fontId="30" fillId="24" borderId="2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center" vertical="center" wrapText="1"/>
    </xf>
    <xf numFmtId="0" fontId="33" fillId="22" borderId="24" xfId="2" applyFont="1" applyFill="1" applyBorder="1" applyAlignment="1">
      <alignment horizontal="left" vertical="top" wrapText="1"/>
    </xf>
    <xf numFmtId="0" fontId="33" fillId="22" borderId="25" xfId="2" applyFont="1" applyFill="1" applyBorder="1" applyAlignment="1">
      <alignment horizontal="left" vertical="top" wrapText="1"/>
    </xf>
    <xf numFmtId="0" fontId="32" fillId="0" borderId="37" xfId="0" applyFont="1" applyBorder="1" applyAlignment="1">
      <alignment horizontal="left" vertical="top"/>
    </xf>
    <xf numFmtId="0" fontId="32" fillId="0" borderId="38" xfId="0" applyFont="1" applyBorder="1" applyAlignment="1">
      <alignment horizontal="left" vertical="top"/>
    </xf>
    <xf numFmtId="0" fontId="32" fillId="0" borderId="39" xfId="0" applyFont="1" applyBorder="1" applyAlignment="1">
      <alignment horizontal="left" vertical="top"/>
    </xf>
    <xf numFmtId="0" fontId="32" fillId="0" borderId="40" xfId="0" applyFont="1" applyBorder="1" applyAlignment="1">
      <alignment horizontal="left" vertical="top"/>
    </xf>
    <xf numFmtId="0" fontId="32" fillId="0" borderId="41" xfId="0" applyFont="1" applyBorder="1" applyAlignment="1">
      <alignment horizontal="left" vertical="top" wrapText="1"/>
    </xf>
    <xf numFmtId="0" fontId="32" fillId="0" borderId="42" xfId="0" applyFont="1" applyBorder="1" applyAlignment="1">
      <alignment horizontal="left" vertical="top" wrapText="1"/>
    </xf>
    <xf numFmtId="0" fontId="37" fillId="5" borderId="24" xfId="1" applyFont="1" applyFill="1" applyBorder="1" applyAlignment="1">
      <alignment horizontal="left" vertical="center" wrapText="1"/>
    </xf>
    <xf numFmtId="0" fontId="8" fillId="0" borderId="25" xfId="1" applyFont="1" applyBorder="1" applyAlignment="1">
      <alignment horizontal="left" vertical="center" wrapText="1"/>
    </xf>
    <xf numFmtId="0" fontId="8" fillId="0" borderId="26" xfId="1" applyFont="1" applyBorder="1" applyAlignment="1">
      <alignment horizontal="left" vertical="center" wrapText="1"/>
    </xf>
    <xf numFmtId="0" fontId="9" fillId="5" borderId="20" xfId="1" applyFont="1" applyFill="1" applyBorder="1" applyAlignment="1">
      <alignment horizontal="center" vertical="center" wrapText="1"/>
    </xf>
    <xf numFmtId="0" fontId="9" fillId="5" borderId="21" xfId="1" applyFont="1" applyFill="1" applyBorder="1" applyAlignment="1">
      <alignment horizontal="center" vertical="center" wrapText="1"/>
    </xf>
    <xf numFmtId="0" fontId="9" fillId="5" borderId="22" xfId="1" applyFont="1" applyFill="1" applyBorder="1" applyAlignment="1">
      <alignment horizontal="center" vertical="center" wrapText="1"/>
    </xf>
    <xf numFmtId="0" fontId="9" fillId="5" borderId="24" xfId="1" applyFont="1" applyFill="1" applyBorder="1" applyAlignment="1">
      <alignment horizontal="center" vertical="center" wrapText="1"/>
    </xf>
    <xf numFmtId="0" fontId="9" fillId="5" borderId="25" xfId="1" applyFont="1" applyFill="1" applyBorder="1" applyAlignment="1">
      <alignment horizontal="center" vertical="center" wrapText="1"/>
    </xf>
    <xf numFmtId="0" fontId="9" fillId="5" borderId="26" xfId="1" applyFont="1" applyFill="1" applyBorder="1" applyAlignment="1">
      <alignment horizontal="center" vertical="center" wrapText="1"/>
    </xf>
    <xf numFmtId="0" fontId="9" fillId="5" borderId="20" xfId="1" applyFont="1" applyFill="1" applyBorder="1" applyAlignment="1">
      <alignment horizontal="center" vertical="top" wrapText="1"/>
    </xf>
    <xf numFmtId="0" fontId="9" fillId="5" borderId="21" xfId="1" applyFont="1" applyFill="1" applyBorder="1" applyAlignment="1">
      <alignment horizontal="center" vertical="top" wrapText="1"/>
    </xf>
    <xf numFmtId="0" fontId="9" fillId="5" borderId="22" xfId="1" applyFont="1" applyFill="1" applyBorder="1" applyAlignment="1">
      <alignment horizontal="center" vertical="top" wrapText="1"/>
    </xf>
    <xf numFmtId="0" fontId="9" fillId="5" borderId="23" xfId="1" applyFont="1" applyFill="1" applyBorder="1" applyAlignment="1">
      <alignment horizontal="center" vertical="top" wrapText="1"/>
    </xf>
    <xf numFmtId="0" fontId="9" fillId="5" borderId="0" xfId="1" applyFont="1" applyFill="1" applyAlignment="1">
      <alignment horizontal="center" vertical="top" wrapText="1"/>
    </xf>
    <xf numFmtId="0" fontId="9" fillId="5" borderId="19" xfId="1" applyFont="1" applyFill="1" applyBorder="1" applyAlignment="1">
      <alignment horizontal="center" vertical="top" wrapText="1"/>
    </xf>
    <xf numFmtId="0" fontId="9" fillId="5" borderId="24" xfId="1" applyFont="1" applyFill="1" applyBorder="1" applyAlignment="1">
      <alignment horizontal="center" vertical="top" wrapText="1"/>
    </xf>
    <xf numFmtId="0" fontId="9" fillId="5" borderId="25" xfId="1" applyFont="1" applyFill="1" applyBorder="1" applyAlignment="1">
      <alignment horizontal="center" vertical="top" wrapText="1"/>
    </xf>
    <xf numFmtId="0" fontId="9" fillId="5" borderId="26" xfId="1" applyFont="1" applyFill="1" applyBorder="1" applyAlignment="1">
      <alignment horizontal="center" vertical="top" wrapText="1"/>
    </xf>
    <xf numFmtId="0" fontId="9" fillId="26" borderId="20" xfId="1" applyFont="1" applyFill="1" applyBorder="1" applyAlignment="1">
      <alignment horizontal="center" vertical="top" wrapText="1"/>
    </xf>
    <xf numFmtId="0" fontId="9" fillId="26" borderId="21" xfId="1" applyFont="1" applyFill="1" applyBorder="1" applyAlignment="1">
      <alignment horizontal="center" vertical="top" wrapText="1"/>
    </xf>
    <xf numFmtId="0" fontId="9" fillId="26" borderId="22" xfId="1" applyFont="1" applyFill="1" applyBorder="1" applyAlignment="1">
      <alignment horizontal="center" vertical="top" wrapText="1"/>
    </xf>
    <xf numFmtId="0" fontId="9" fillId="26" borderId="23" xfId="1" applyFont="1" applyFill="1" applyBorder="1" applyAlignment="1">
      <alignment horizontal="center" vertical="top" wrapText="1"/>
    </xf>
    <xf numFmtId="0" fontId="9" fillId="26" borderId="0" xfId="1" applyFont="1" applyFill="1" applyAlignment="1">
      <alignment horizontal="center" vertical="top" wrapText="1"/>
    </xf>
    <xf numFmtId="0" fontId="9" fillId="26" borderId="19" xfId="1" applyFont="1" applyFill="1" applyBorder="1" applyAlignment="1">
      <alignment horizontal="center" vertical="top" wrapText="1"/>
    </xf>
    <xf numFmtId="0" fontId="9" fillId="26" borderId="24" xfId="1" applyFont="1" applyFill="1" applyBorder="1" applyAlignment="1">
      <alignment horizontal="center" vertical="top" wrapText="1"/>
    </xf>
    <xf numFmtId="0" fontId="9" fillId="26" borderId="25" xfId="1" applyFont="1" applyFill="1" applyBorder="1" applyAlignment="1">
      <alignment horizontal="center" vertical="top" wrapText="1"/>
    </xf>
    <xf numFmtId="0" fontId="9" fillId="26" borderId="26" xfId="1" applyFont="1" applyFill="1" applyBorder="1" applyAlignment="1">
      <alignment horizontal="center" vertical="top" wrapText="1"/>
    </xf>
    <xf numFmtId="0" fontId="37" fillId="5" borderId="23" xfId="1" applyFont="1" applyFill="1" applyBorder="1" applyAlignment="1">
      <alignment horizontal="left" vertical="center"/>
    </xf>
    <xf numFmtId="0" fontId="39" fillId="5" borderId="0" xfId="1" applyFont="1" applyFill="1" applyAlignment="1">
      <alignment horizontal="left" vertical="center"/>
    </xf>
    <xf numFmtId="0" fontId="39" fillId="5" borderId="19" xfId="1" applyFont="1" applyFill="1" applyBorder="1" applyAlignment="1">
      <alignment horizontal="left" vertical="center"/>
    </xf>
    <xf numFmtId="0" fontId="37" fillId="5" borderId="23" xfId="1" applyFont="1" applyFill="1" applyBorder="1" applyAlignment="1">
      <alignment horizontal="left" vertical="center" wrapText="1"/>
    </xf>
    <xf numFmtId="0" fontId="37" fillId="5" borderId="0" xfId="1" applyFont="1" applyFill="1" applyAlignment="1">
      <alignment horizontal="left" vertical="center" wrapText="1"/>
    </xf>
    <xf numFmtId="0" fontId="37" fillId="5" borderId="19" xfId="1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35" fillId="12" borderId="44" xfId="1" applyFont="1" applyFill="1" applyBorder="1" applyAlignment="1">
      <alignment horizontal="left" vertical="center" wrapText="1"/>
    </xf>
    <xf numFmtId="0" fontId="9" fillId="12" borderId="45" xfId="1" applyFont="1" applyFill="1" applyBorder="1" applyAlignment="1">
      <alignment horizontal="left" vertical="center" wrapText="1"/>
    </xf>
    <xf numFmtId="0" fontId="9" fillId="12" borderId="46" xfId="1" applyFont="1" applyFill="1" applyBorder="1" applyAlignment="1">
      <alignment horizontal="left" vertical="center" wrapText="1"/>
    </xf>
    <xf numFmtId="0" fontId="37" fillId="5" borderId="18" xfId="1" applyFont="1" applyFill="1" applyBorder="1" applyAlignment="1">
      <alignment horizontal="left" vertical="top" wrapText="1"/>
    </xf>
    <xf numFmtId="0" fontId="8" fillId="5" borderId="18" xfId="1" applyFont="1" applyFill="1" applyBorder="1" applyAlignment="1">
      <alignment horizontal="left" vertical="top" wrapText="1"/>
    </xf>
    <xf numFmtId="0" fontId="8" fillId="5" borderId="44" xfId="1" applyFont="1" applyFill="1" applyBorder="1"/>
    <xf numFmtId="0" fontId="8" fillId="0" borderId="45" xfId="1" applyFont="1" applyBorder="1"/>
    <xf numFmtId="0" fontId="8" fillId="0" borderId="46" xfId="1" applyFont="1" applyBorder="1"/>
    <xf numFmtId="0" fontId="8" fillId="5" borderId="44" xfId="1" applyFont="1" applyFill="1" applyBorder="1" applyAlignment="1">
      <alignment horizontal="left" vertical="center" wrapText="1"/>
    </xf>
    <xf numFmtId="0" fontId="8" fillId="5" borderId="45" xfId="1" applyFont="1" applyFill="1" applyBorder="1" applyAlignment="1">
      <alignment horizontal="left" vertical="center" wrapText="1"/>
    </xf>
    <xf numFmtId="0" fontId="8" fillId="5" borderId="46" xfId="1" applyFont="1" applyFill="1" applyBorder="1" applyAlignment="1">
      <alignment horizontal="left" vertical="center" wrapText="1"/>
    </xf>
    <xf numFmtId="0" fontId="40" fillId="5" borderId="20" xfId="1" applyFont="1" applyFill="1" applyBorder="1" applyAlignment="1">
      <alignment horizontal="center" vertical="top" wrapText="1"/>
    </xf>
    <xf numFmtId="0" fontId="40" fillId="5" borderId="21" xfId="1" applyFont="1" applyFill="1" applyBorder="1" applyAlignment="1">
      <alignment horizontal="center" vertical="top" wrapText="1"/>
    </xf>
    <xf numFmtId="0" fontId="40" fillId="5" borderId="22" xfId="1" applyFont="1" applyFill="1" applyBorder="1" applyAlignment="1">
      <alignment horizontal="center" vertical="top" wrapText="1"/>
    </xf>
    <xf numFmtId="0" fontId="40" fillId="5" borderId="23" xfId="1" applyFont="1" applyFill="1" applyBorder="1" applyAlignment="1">
      <alignment horizontal="center" vertical="top" wrapText="1"/>
    </xf>
    <xf numFmtId="0" fontId="40" fillId="5" borderId="0" xfId="1" applyFont="1" applyFill="1" applyAlignment="1">
      <alignment horizontal="center" vertical="top" wrapText="1"/>
    </xf>
    <xf numFmtId="0" fontId="40" fillId="5" borderId="19" xfId="1" applyFont="1" applyFill="1" applyBorder="1" applyAlignment="1">
      <alignment horizontal="center" vertical="top" wrapText="1"/>
    </xf>
    <xf numFmtId="0" fontId="40" fillId="5" borderId="24" xfId="1" applyFont="1" applyFill="1" applyBorder="1" applyAlignment="1">
      <alignment horizontal="center" vertical="top" wrapText="1"/>
    </xf>
    <xf numFmtId="0" fontId="40" fillId="5" borderId="25" xfId="1" applyFont="1" applyFill="1" applyBorder="1" applyAlignment="1">
      <alignment horizontal="center" vertical="top" wrapText="1"/>
    </xf>
    <xf numFmtId="0" fontId="40" fillId="5" borderId="26" xfId="1" applyFont="1" applyFill="1" applyBorder="1" applyAlignment="1">
      <alignment horizontal="center" vertical="top" wrapText="1"/>
    </xf>
    <xf numFmtId="0" fontId="8" fillId="5" borderId="45" xfId="1" applyFont="1" applyFill="1" applyBorder="1"/>
    <xf numFmtId="0" fontId="8" fillId="5" borderId="46" xfId="1" applyFont="1" applyFill="1" applyBorder="1"/>
    <xf numFmtId="0" fontId="37" fillId="5" borderId="44" xfId="1" applyFont="1" applyFill="1" applyBorder="1" applyAlignment="1">
      <alignment horizontal="left" vertical="top" wrapText="1"/>
    </xf>
    <xf numFmtId="0" fontId="0" fillId="0" borderId="45" xfId="0" applyBorder="1" applyAlignment="1">
      <alignment horizontal="left" vertical="top" wrapText="1"/>
    </xf>
    <xf numFmtId="0" fontId="0" fillId="0" borderId="46" xfId="0" applyBorder="1" applyAlignment="1">
      <alignment horizontal="left" vertical="top" wrapText="1"/>
    </xf>
    <xf numFmtId="0" fontId="50" fillId="28" borderId="3" xfId="0" applyFont="1" applyFill="1" applyBorder="1" applyAlignment="1">
      <alignment horizontal="center" vertical="center" wrapText="1"/>
    </xf>
    <xf numFmtId="0" fontId="50" fillId="28" borderId="4" xfId="0" applyFont="1" applyFill="1" applyBorder="1" applyAlignment="1">
      <alignment horizontal="center" vertical="center" wrapText="1"/>
    </xf>
    <xf numFmtId="0" fontId="50" fillId="28" borderId="43" xfId="0" applyFont="1" applyFill="1" applyBorder="1" applyAlignment="1">
      <alignment horizontal="center" vertical="center" wrapText="1"/>
    </xf>
    <xf numFmtId="0" fontId="43" fillId="28" borderId="26" xfId="0" applyFont="1" applyFill="1" applyBorder="1" applyAlignment="1">
      <alignment horizontal="left" vertical="top" wrapText="1"/>
    </xf>
    <xf numFmtId="0" fontId="43" fillId="28" borderId="67" xfId="0" applyFont="1" applyFill="1" applyBorder="1" applyAlignment="1">
      <alignment horizontal="left" vertical="top" wrapText="1"/>
    </xf>
    <xf numFmtId="0" fontId="44" fillId="8" borderId="4" xfId="0" applyFont="1" applyFill="1" applyBorder="1" applyAlignment="1">
      <alignment horizontal="center" vertical="center" wrapText="1"/>
    </xf>
    <xf numFmtId="0" fontId="44" fillId="8" borderId="43" xfId="0" applyFont="1" applyFill="1" applyBorder="1" applyAlignment="1">
      <alignment horizontal="center" vertical="center" wrapText="1"/>
    </xf>
    <xf numFmtId="0" fontId="44" fillId="8" borderId="3" xfId="0" applyFont="1" applyFill="1" applyBorder="1" applyAlignment="1">
      <alignment horizontal="center" vertical="center" wrapText="1"/>
    </xf>
    <xf numFmtId="0" fontId="43" fillId="28" borderId="18" xfId="0" applyFont="1" applyFill="1" applyBorder="1" applyAlignment="1">
      <alignment horizontal="left" vertical="top" wrapText="1"/>
    </xf>
    <xf numFmtId="0" fontId="43" fillId="28" borderId="46" xfId="0" applyFont="1" applyFill="1" applyBorder="1" applyAlignment="1">
      <alignment horizontal="left" vertical="top" wrapText="1"/>
    </xf>
    <xf numFmtId="0" fontId="12" fillId="8" borderId="3" xfId="0" applyFont="1" applyFill="1" applyBorder="1" applyAlignment="1">
      <alignment horizontal="center" vertical="center"/>
    </xf>
    <xf numFmtId="0" fontId="12" fillId="8" borderId="43" xfId="0" applyFont="1" applyFill="1" applyBorder="1" applyAlignment="1">
      <alignment horizontal="center" vertical="center"/>
    </xf>
    <xf numFmtId="0" fontId="12" fillId="8" borderId="4" xfId="0" applyFont="1" applyFill="1" applyBorder="1" applyAlignment="1">
      <alignment horizontal="center" vertical="center"/>
    </xf>
    <xf numFmtId="0" fontId="37" fillId="28" borderId="3" xfId="0" applyFont="1" applyFill="1" applyBorder="1" applyAlignment="1">
      <alignment horizontal="center" vertical="center" wrapText="1"/>
    </xf>
    <xf numFmtId="0" fontId="37" fillId="28" borderId="4" xfId="0" applyFont="1" applyFill="1" applyBorder="1" applyAlignment="1">
      <alignment horizontal="center" vertical="center" wrapText="1"/>
    </xf>
    <xf numFmtId="0" fontId="37" fillId="28" borderId="43" xfId="0" applyFont="1" applyFill="1" applyBorder="1" applyAlignment="1">
      <alignment horizontal="center" vertical="center" wrapText="1"/>
    </xf>
    <xf numFmtId="0" fontId="37" fillId="28" borderId="51" xfId="0" applyFont="1" applyFill="1" applyBorder="1" applyAlignment="1">
      <alignment horizontal="center" vertical="center" wrapText="1"/>
    </xf>
    <xf numFmtId="0" fontId="37" fillId="28" borderId="52" xfId="0" applyFont="1" applyFill="1" applyBorder="1" applyAlignment="1">
      <alignment horizontal="center" vertical="center" wrapText="1"/>
    </xf>
    <xf numFmtId="0" fontId="37" fillId="28" borderId="17" xfId="0" applyFont="1" applyFill="1" applyBorder="1" applyAlignment="1">
      <alignment horizontal="center" vertical="center" wrapText="1"/>
    </xf>
    <xf numFmtId="0" fontId="11" fillId="28" borderId="3" xfId="0" applyFont="1" applyFill="1" applyBorder="1" applyAlignment="1">
      <alignment horizontal="center" vertical="center" wrapText="1"/>
    </xf>
    <xf numFmtId="0" fontId="11" fillId="28" borderId="43" xfId="0" applyFont="1" applyFill="1" applyBorder="1" applyAlignment="1">
      <alignment horizontal="center" vertical="center" wrapText="1"/>
    </xf>
    <xf numFmtId="0" fontId="11" fillId="28" borderId="3" xfId="0" applyFont="1" applyFill="1" applyBorder="1" applyAlignment="1">
      <alignment horizontal="center" vertical="center"/>
    </xf>
    <xf numFmtId="0" fontId="11" fillId="28" borderId="43" xfId="0" applyFont="1" applyFill="1" applyBorder="1" applyAlignment="1">
      <alignment horizontal="center" vertical="center"/>
    </xf>
    <xf numFmtId="0" fontId="10" fillId="8" borderId="3" xfId="0" applyFont="1" applyFill="1" applyBorder="1" applyAlignment="1">
      <alignment horizontal="center" vertical="center" wrapText="1"/>
    </xf>
    <xf numFmtId="0" fontId="10" fillId="8" borderId="4" xfId="0" applyFont="1" applyFill="1" applyBorder="1" applyAlignment="1">
      <alignment horizontal="center" vertical="center" wrapText="1"/>
    </xf>
    <xf numFmtId="0" fontId="10" fillId="8" borderId="43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left"/>
    </xf>
    <xf numFmtId="0" fontId="25" fillId="22" borderId="23" xfId="0" applyFont="1" applyFill="1" applyBorder="1" applyAlignment="1">
      <alignment horizontal="left" vertical="top" wrapText="1"/>
    </xf>
    <xf numFmtId="0" fontId="25" fillId="22" borderId="0" xfId="0" applyFont="1" applyFill="1" applyAlignment="1">
      <alignment horizontal="left" vertical="top" wrapText="1"/>
    </xf>
    <xf numFmtId="0" fontId="25" fillId="22" borderId="19" xfId="0" applyFont="1" applyFill="1" applyBorder="1" applyAlignment="1">
      <alignment horizontal="left" vertical="top" wrapText="1"/>
    </xf>
    <xf numFmtId="0" fontId="20" fillId="0" borderId="44" xfId="0" applyFont="1" applyBorder="1" applyAlignment="1">
      <alignment horizontal="left" vertical="top"/>
    </xf>
    <xf numFmtId="0" fontId="20" fillId="0" borderId="45" xfId="0" applyFont="1" applyBorder="1" applyAlignment="1">
      <alignment horizontal="left" vertical="top"/>
    </xf>
    <xf numFmtId="0" fontId="20" fillId="0" borderId="46" xfId="0" applyFont="1" applyBorder="1" applyAlignment="1">
      <alignment horizontal="left" vertical="top"/>
    </xf>
    <xf numFmtId="0" fontId="20" fillId="0" borderId="24" xfId="0" applyFont="1" applyBorder="1" applyAlignment="1">
      <alignment horizontal="left" vertical="top"/>
    </xf>
    <xf numFmtId="0" fontId="20" fillId="0" borderId="25" xfId="0" applyFont="1" applyBorder="1" applyAlignment="1">
      <alignment horizontal="left" vertical="top"/>
    </xf>
    <xf numFmtId="0" fontId="20" fillId="0" borderId="26" xfId="0" applyFont="1" applyBorder="1" applyAlignment="1">
      <alignment horizontal="left" vertical="top"/>
    </xf>
    <xf numFmtId="0" fontId="7" fillId="0" borderId="44" xfId="0" applyFont="1" applyBorder="1" applyAlignment="1">
      <alignment horizontal="center" vertical="top"/>
    </xf>
    <xf numFmtId="0" fontId="6" fillId="0" borderId="45" xfId="0" applyFont="1" applyBorder="1" applyAlignment="1">
      <alignment horizontal="center" vertical="top"/>
    </xf>
    <xf numFmtId="0" fontId="6" fillId="0" borderId="46" xfId="0" applyFont="1" applyBorder="1" applyAlignment="1">
      <alignment horizontal="center" vertical="top"/>
    </xf>
    <xf numFmtId="0" fontId="6" fillId="0" borderId="44" xfId="0" applyFont="1" applyBorder="1"/>
    <xf numFmtId="0" fontId="6" fillId="0" borderId="45" xfId="0" applyFont="1" applyBorder="1"/>
    <xf numFmtId="0" fontId="6" fillId="0" borderId="46" xfId="0" applyFont="1" applyBorder="1"/>
    <xf numFmtId="0" fontId="6" fillId="0" borderId="44" xfId="0" applyFont="1" applyBorder="1" applyAlignment="1">
      <alignment horizontal="left"/>
    </xf>
    <xf numFmtId="0" fontId="37" fillId="28" borderId="3" xfId="0" applyFont="1" applyFill="1" applyBorder="1" applyAlignment="1">
      <alignment horizontal="left" vertical="center" wrapText="1"/>
    </xf>
    <xf numFmtId="0" fontId="37" fillId="28" borderId="4" xfId="0" applyFont="1" applyFill="1" applyBorder="1" applyAlignment="1">
      <alignment horizontal="left" vertical="center" wrapText="1"/>
    </xf>
    <xf numFmtId="0" fontId="37" fillId="28" borderId="43" xfId="0" applyFont="1" applyFill="1" applyBorder="1" applyAlignment="1">
      <alignment horizontal="left" vertical="center" wrapText="1"/>
    </xf>
    <xf numFmtId="0" fontId="6" fillId="0" borderId="20" xfId="0" applyFont="1" applyBorder="1" applyAlignment="1">
      <alignment horizontal="left" vertical="top" wrapText="1"/>
    </xf>
    <xf numFmtId="0" fontId="6" fillId="0" borderId="21" xfId="0" applyFont="1" applyBorder="1" applyAlignment="1">
      <alignment horizontal="left" vertical="top" wrapText="1"/>
    </xf>
    <xf numFmtId="0" fontId="6" fillId="0" borderId="22" xfId="0" applyFont="1" applyBorder="1" applyAlignment="1">
      <alignment horizontal="left" vertical="top" wrapText="1"/>
    </xf>
    <xf numFmtId="0" fontId="6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6" fillId="0" borderId="19" xfId="0" applyFont="1" applyBorder="1" applyAlignment="1">
      <alignment horizontal="left" vertical="top" wrapText="1"/>
    </xf>
    <xf numFmtId="0" fontId="6" fillId="0" borderId="24" xfId="0" applyFont="1" applyBorder="1" applyAlignment="1">
      <alignment horizontal="left" vertical="top" wrapText="1"/>
    </xf>
    <xf numFmtId="0" fontId="6" fillId="0" borderId="25" xfId="0" applyFont="1" applyBorder="1" applyAlignment="1">
      <alignment horizontal="left" vertical="top" wrapText="1"/>
    </xf>
    <xf numFmtId="0" fontId="6" fillId="0" borderId="26" xfId="0" applyFont="1" applyBorder="1" applyAlignment="1">
      <alignment horizontal="left" vertical="top" wrapText="1"/>
    </xf>
    <xf numFmtId="0" fontId="51" fillId="8" borderId="3" xfId="0" applyFont="1" applyFill="1" applyBorder="1" applyAlignment="1">
      <alignment horizontal="center" vertical="center"/>
    </xf>
    <xf numFmtId="0" fontId="51" fillId="8" borderId="43" xfId="0" applyFont="1" applyFill="1" applyBorder="1" applyAlignment="1">
      <alignment horizontal="center" vertical="center"/>
    </xf>
    <xf numFmtId="0" fontId="51" fillId="8" borderId="4" xfId="0" applyFont="1" applyFill="1" applyBorder="1" applyAlignment="1">
      <alignment horizontal="center" vertical="center"/>
    </xf>
  </cellXfs>
  <cellStyles count="11">
    <cellStyle name="Hiperligação" xfId="2" builtinId="8"/>
    <cellStyle name="Normal" xfId="0" builtinId="0"/>
    <cellStyle name="Normal 2" xfId="1" xr:uid="{15F5D65C-57D9-4EDA-B0A6-8C1B1B04C1DA}"/>
    <cellStyle name="Normal 2 2" xfId="4" xr:uid="{D7D86FE7-94AC-4FBF-BA67-3BE68F047BA6}"/>
    <cellStyle name="Normal 2 2 2" xfId="8" xr:uid="{8BC4E7A0-A21E-40E8-A38F-FCABAE032317}"/>
    <cellStyle name="Normal 2 3" xfId="5" xr:uid="{6E2B2DF8-D0D5-40C0-8140-5AB594D06E2D}"/>
    <cellStyle name="Normal 2 3 2" xfId="9" xr:uid="{E65E86DF-2A27-44DD-864D-143DC33A5E8C}"/>
    <cellStyle name="Normal 2 4" xfId="6" xr:uid="{D24D5763-6E69-4DFB-9AE4-E537054D6413}"/>
    <cellStyle name="Normal 2 4 2" xfId="10" xr:uid="{1DC6EA65-EA2B-47D0-95E1-3A0EE6678599}"/>
    <cellStyle name="Normal 2 5" xfId="7" xr:uid="{46B1D1C4-A57F-42C1-B486-F82D907B0E31}"/>
    <cellStyle name="Percentagem" xfId="3" builtinId="5"/>
  </cellStyles>
  <dxfs count="147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4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4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4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4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4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4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4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4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4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4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4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4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4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4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4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4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4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4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4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4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4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4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4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4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4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4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4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4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4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4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4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4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4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4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4"/>
        </patternFill>
      </fill>
    </dxf>
    <dxf>
      <font>
        <color theme="0"/>
      </font>
    </dxf>
    <dxf>
      <font>
        <strike val="0"/>
        <outline val="0"/>
        <shadow val="0"/>
        <u val="none"/>
        <vertAlign val="baseline"/>
        <name val="Meta Offc Pro"/>
        <family val="2"/>
        <scheme val="none"/>
      </font>
    </dxf>
    <dxf>
      <font>
        <strike val="0"/>
        <outline val="0"/>
        <shadow val="0"/>
        <u val="none"/>
        <vertAlign val="baseline"/>
        <name val="Meta Offc Pro"/>
        <family val="2"/>
        <scheme val="none"/>
      </font>
    </dxf>
    <dxf>
      <font>
        <strike val="0"/>
        <outline val="0"/>
        <shadow val="0"/>
        <u val="none"/>
        <vertAlign val="baseline"/>
        <name val="Meta Offc Pro"/>
        <family val="2"/>
        <scheme val="none"/>
      </font>
    </dxf>
    <dxf>
      <font>
        <strike val="0"/>
        <outline val="0"/>
        <shadow val="0"/>
        <u val="none"/>
        <vertAlign val="baseline"/>
        <name val="Meta Offc Pro"/>
        <family val="2"/>
        <scheme val="none"/>
      </font>
    </dxf>
    <dxf>
      <font>
        <strike val="0"/>
        <outline val="0"/>
        <shadow val="0"/>
        <u val="none"/>
        <vertAlign val="baseline"/>
        <name val="Meta Offc Pro"/>
        <family val="2"/>
        <scheme val="none"/>
      </font>
    </dxf>
    <dxf>
      <font>
        <strike val="0"/>
        <outline val="0"/>
        <shadow val="0"/>
        <u val="none"/>
        <vertAlign val="baseline"/>
        <name val="Meta Offc Pro"/>
        <family val="2"/>
        <scheme val="none"/>
      </font>
    </dxf>
    <dxf>
      <font>
        <strike val="0"/>
        <outline val="0"/>
        <shadow val="0"/>
        <u val="none"/>
        <vertAlign val="baseline"/>
        <name val="Meta Offc Pro"/>
        <family val="2"/>
        <scheme val="none"/>
      </font>
    </dxf>
    <dxf>
      <font>
        <strike val="0"/>
        <outline val="0"/>
        <shadow val="0"/>
        <u val="none"/>
        <vertAlign val="baseline"/>
        <name val="Meta Offc Pro"/>
        <family val="2"/>
        <scheme val="none"/>
      </font>
    </dxf>
    <dxf>
      <font>
        <strike val="0"/>
        <outline val="0"/>
        <shadow val="0"/>
        <u val="none"/>
        <vertAlign val="baseline"/>
        <name val="Meta Offc Pro"/>
        <family val="2"/>
        <scheme val="none"/>
      </font>
    </dxf>
    <dxf>
      <font>
        <strike val="0"/>
        <outline val="0"/>
        <shadow val="0"/>
        <u val="none"/>
        <vertAlign val="baseline"/>
        <name val="Meta Offc Pro"/>
        <family val="2"/>
        <scheme val="none"/>
      </font>
    </dxf>
    <dxf>
      <font>
        <strike val="0"/>
        <outline val="0"/>
        <shadow val="0"/>
        <u val="none"/>
        <vertAlign val="baseline"/>
        <name val="Meta Offc Pro"/>
        <family val="2"/>
        <scheme val="none"/>
      </font>
    </dxf>
    <dxf>
      <font>
        <strike val="0"/>
        <outline val="0"/>
        <shadow val="0"/>
        <u val="none"/>
        <vertAlign val="baseline"/>
        <name val="Meta Offc Pro"/>
        <family val="2"/>
        <scheme val="none"/>
      </font>
    </dxf>
    <dxf>
      <font>
        <strike val="0"/>
        <outline val="0"/>
        <shadow val="0"/>
        <u val="none"/>
        <vertAlign val="baseline"/>
        <name val="Meta Offc Pro"/>
        <family val="2"/>
        <scheme val="none"/>
      </font>
    </dxf>
    <dxf>
      <font>
        <strike val="0"/>
        <outline val="0"/>
        <shadow val="0"/>
        <u val="none"/>
        <vertAlign val="baseline"/>
        <name val="Meta Offc Pro"/>
        <family val="2"/>
        <scheme val="none"/>
      </font>
    </dxf>
    <dxf>
      <font>
        <strike val="0"/>
        <outline val="0"/>
        <shadow val="0"/>
        <u val="none"/>
        <vertAlign val="baseline"/>
        <name val="Meta Offc Pro"/>
        <family val="2"/>
        <scheme val="none"/>
      </font>
    </dxf>
    <dxf>
      <font>
        <strike val="0"/>
        <outline val="0"/>
        <shadow val="0"/>
        <u val="none"/>
        <vertAlign val="baseline"/>
        <name val="Meta Offc Pro"/>
        <family val="2"/>
        <scheme val="none"/>
      </font>
    </dxf>
    <dxf>
      <font>
        <strike val="0"/>
        <outline val="0"/>
        <shadow val="0"/>
        <u val="none"/>
        <vertAlign val="baseline"/>
        <name val="Meta Offc Pro"/>
        <family val="2"/>
        <scheme val="none"/>
      </font>
    </dxf>
    <dxf>
      <font>
        <strike val="0"/>
        <outline val="0"/>
        <shadow val="0"/>
        <u val="none"/>
        <vertAlign val="baseline"/>
        <name val="Meta Offc Pro"/>
        <family val="2"/>
        <scheme val="none"/>
      </font>
    </dxf>
    <dxf>
      <font>
        <strike val="0"/>
        <outline val="0"/>
        <shadow val="0"/>
        <u val="none"/>
        <vertAlign val="baseline"/>
        <name val="Meta Offc Pro"/>
        <family val="2"/>
        <scheme val="none"/>
      </font>
    </dxf>
    <dxf>
      <font>
        <strike val="0"/>
        <outline val="0"/>
        <shadow val="0"/>
        <u val="none"/>
        <vertAlign val="baseline"/>
        <name val="Meta Offc Pro"/>
        <family val="2"/>
        <scheme val="none"/>
      </font>
    </dxf>
    <dxf>
      <font>
        <strike val="0"/>
        <outline val="0"/>
        <shadow val="0"/>
        <u val="none"/>
        <vertAlign val="baseline"/>
        <name val="Meta Offc Pro"/>
        <family val="2"/>
        <scheme val="none"/>
      </font>
    </dxf>
    <dxf>
      <font>
        <strike val="0"/>
        <outline val="0"/>
        <shadow val="0"/>
        <u val="none"/>
        <vertAlign val="baseline"/>
        <name val="Meta Offc Pro"/>
        <family val="2"/>
        <scheme val="none"/>
      </font>
    </dxf>
    <dxf>
      <font>
        <strike val="0"/>
        <outline val="0"/>
        <shadow val="0"/>
        <u val="none"/>
        <vertAlign val="baseline"/>
        <name val="Meta Offc Pro"/>
        <family val="2"/>
        <scheme val="none"/>
      </font>
    </dxf>
    <dxf>
      <font>
        <strike val="0"/>
        <outline val="0"/>
        <shadow val="0"/>
        <u val="none"/>
        <vertAlign val="baseline"/>
        <name val="Meta Offc Pro"/>
        <family val="2"/>
        <scheme val="none"/>
      </font>
    </dxf>
    <dxf>
      <font>
        <strike val="0"/>
        <outline val="0"/>
        <shadow val="0"/>
        <u val="none"/>
        <vertAlign val="baseline"/>
        <name val="Meta Offc Pro"/>
        <family val="2"/>
        <scheme val="none"/>
      </font>
    </dxf>
    <dxf>
      <font>
        <strike val="0"/>
        <outline val="0"/>
        <shadow val="0"/>
        <u val="none"/>
        <vertAlign val="baseline"/>
        <name val="Meta Offc Pro"/>
        <family val="2"/>
        <scheme val="none"/>
      </font>
    </dxf>
    <dxf>
      <font>
        <strike val="0"/>
        <outline val="0"/>
        <shadow val="0"/>
        <u val="none"/>
        <vertAlign val="baseline"/>
        <name val="Meta Offc Pro"/>
        <family val="2"/>
        <scheme val="none"/>
      </font>
    </dxf>
    <dxf>
      <font>
        <strike val="0"/>
        <outline val="0"/>
        <shadow val="0"/>
        <u val="none"/>
        <vertAlign val="baseline"/>
        <name val="Meta Offc Pro"/>
        <family val="2"/>
        <scheme val="none"/>
      </font>
    </dxf>
  </dxfs>
  <tableStyles count="0" defaultTableStyle="TableStyleMedium2" defaultPivotStyle="PivotStyleLight16"/>
  <colors>
    <mruColors>
      <color rgb="FF005DAA"/>
      <color rgb="FF6CB33F"/>
      <color rgb="FFFDB913"/>
      <color rgb="FF009AC7"/>
      <color rgb="FF8DC63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chemeClr val="accent6"/>
                </a:solidFill>
              </a:defRPr>
            </a:pPr>
            <a:r>
              <a:rPr lang="en-GB">
                <a:solidFill>
                  <a:schemeClr val="accent6"/>
                </a:solidFill>
              </a:rPr>
              <a:t>Seguimento do Progresso BMT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7229332465003769E-2"/>
          <c:y val="0.14629365261760041"/>
          <c:w val="0.73264274968659981"/>
          <c:h val="0.76847598065908984"/>
        </c:manualLayout>
      </c:layout>
      <c:lineChart>
        <c:grouping val="standard"/>
        <c:varyColors val="0"/>
        <c:ser>
          <c:idx val="0"/>
          <c:order val="0"/>
          <c:tx>
            <c:strRef>
              <c:f>'1. BMT UoA 1'!$P$104</c:f>
              <c:strCache>
                <c:ptCount val="1"/>
                <c:pt idx="0">
                  <c:v>Geral Esperado</c:v>
                </c:pt>
              </c:strCache>
            </c:strRef>
          </c:tx>
          <c:spPr>
            <a:ln>
              <a:solidFill>
                <a:schemeClr val="tx2"/>
              </a:solidFill>
            </a:ln>
          </c:spPr>
          <c:marker>
            <c:symbol val="diamond"/>
            <c:size val="10"/>
            <c:spPr>
              <a:solidFill>
                <a:schemeClr val="tx2"/>
              </a:solidFill>
              <a:ln>
                <a:solidFill>
                  <a:schemeClr val="tx2"/>
                </a:solidFill>
              </a:ln>
            </c:spPr>
          </c:marker>
          <c:dLbls>
            <c:dLbl>
              <c:idx val="1"/>
              <c:layout>
                <c:manualLayout>
                  <c:x val="-3.0254048231850881E-2"/>
                  <c:y val="5.22135245362452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D62-4BB3-B842-B3D088214007}"/>
                </c:ext>
              </c:extLst>
            </c:dLbl>
            <c:dLbl>
              <c:idx val="2"/>
              <c:layout>
                <c:manualLayout>
                  <c:x val="-3.0254048231850829E-2"/>
                  <c:y val="5.53307498816927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D62-4BB3-B842-B3D088214007}"/>
                </c:ext>
              </c:extLst>
            </c:dLbl>
            <c:dLbl>
              <c:idx val="3"/>
              <c:layout>
                <c:manualLayout>
                  <c:x val="-2.8794615128529624E-2"/>
                  <c:y val="4.597907384535016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D62-4BB3-B842-B3D088214007}"/>
                </c:ext>
              </c:extLst>
            </c:dLbl>
            <c:dLbl>
              <c:idx val="4"/>
              <c:layout>
                <c:manualLayout>
                  <c:x val="-3.1713481335172253E-2"/>
                  <c:y val="5.22135245362452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D62-4BB3-B842-B3D088214007}"/>
                </c:ext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 BMT UoA 1'!$O$105:$O$110</c:f>
              <c:strCache>
                <c:ptCount val="6"/>
                <c:pt idx="0">
                  <c:v>Ano 0</c:v>
                </c:pt>
                <c:pt idx="1">
                  <c:v>Ano 1</c:v>
                </c:pt>
                <c:pt idx="2">
                  <c:v>Ano 2</c:v>
                </c:pt>
                <c:pt idx="3">
                  <c:v>Ano 3</c:v>
                </c:pt>
                <c:pt idx="4">
                  <c:v>Ano 4</c:v>
                </c:pt>
                <c:pt idx="5">
                  <c:v>Ano 5</c:v>
                </c:pt>
              </c:strCache>
            </c:strRef>
          </c:cat>
          <c:val>
            <c:numRef>
              <c:f>'1. BMT UoA 1'!$P$105:$P$110</c:f>
              <c:numCache>
                <c:formatCode>0.00</c:formatCode>
                <c:ptCount val="6"/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D62-4BB3-B842-B3D088214007}"/>
            </c:ext>
          </c:extLst>
        </c:ser>
        <c:ser>
          <c:idx val="1"/>
          <c:order val="1"/>
          <c:tx>
            <c:strRef>
              <c:f>'1. BMT UoA 1'!$Q$104</c:f>
              <c:strCache>
                <c:ptCount val="1"/>
                <c:pt idx="0">
                  <c:v>Geral Real</c:v>
                </c:pt>
              </c:strCache>
            </c:strRef>
          </c:tx>
          <c:spPr>
            <a:ln>
              <a:solidFill>
                <a:schemeClr val="bg2"/>
              </a:solidFill>
            </a:ln>
          </c:spPr>
          <c:marker>
            <c:symbol val="square"/>
            <c:size val="8"/>
            <c:spPr>
              <a:solidFill>
                <a:schemeClr val="bg2"/>
              </a:solidFill>
              <a:ln>
                <a:solidFill>
                  <a:schemeClr val="bg2"/>
                </a:solidFill>
              </a:ln>
            </c:spPr>
          </c:marker>
          <c:dLbls>
            <c:dLbl>
              <c:idx val="0"/>
              <c:layout>
                <c:manualLayout>
                  <c:x val="-3.1713481335172142E-2"/>
                  <c:y val="-5.37721372089689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D62-4BB3-B842-B3D08821400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2">
                        <a:lumMod val="75000"/>
                      </a:schemeClr>
                    </a:solidFill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 BMT UoA 1'!$O$105:$O$110</c:f>
              <c:strCache>
                <c:ptCount val="6"/>
                <c:pt idx="0">
                  <c:v>Ano 0</c:v>
                </c:pt>
                <c:pt idx="1">
                  <c:v>Ano 1</c:v>
                </c:pt>
                <c:pt idx="2">
                  <c:v>Ano 2</c:v>
                </c:pt>
                <c:pt idx="3">
                  <c:v>Ano 3</c:v>
                </c:pt>
                <c:pt idx="4">
                  <c:v>Ano 4</c:v>
                </c:pt>
                <c:pt idx="5">
                  <c:v>Ano 5</c:v>
                </c:pt>
              </c:strCache>
            </c:strRef>
          </c:cat>
          <c:val>
            <c:numRef>
              <c:f>'1. BMT UoA 1'!$Q$105:$Q$110</c:f>
              <c:numCache>
                <c:formatCode>0.00</c:formatCode>
                <c:ptCount val="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D62-4BB3-B842-B3D0882140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9347080"/>
        <c:axId val="409347472"/>
      </c:lineChart>
      <c:catAx>
        <c:axId val="4093470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09347472"/>
        <c:crosses val="autoZero"/>
        <c:auto val="1"/>
        <c:lblAlgn val="ctr"/>
        <c:lblOffset val="100"/>
        <c:noMultiLvlLbl val="0"/>
      </c:catAx>
      <c:valAx>
        <c:axId val="40934747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409347080"/>
        <c:crosses val="autoZero"/>
        <c:crossBetween val="between"/>
      </c:valAx>
    </c:plotArea>
    <c:legend>
      <c:legendPos val="r"/>
      <c:overlay val="0"/>
      <c:spPr>
        <a:noFill/>
      </c:spPr>
    </c:legend>
    <c:plotVisOnly val="0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>
                <a:solidFill>
                  <a:schemeClr val="accent6"/>
                </a:solidFill>
              </a:defRPr>
            </a:pPr>
            <a:r>
              <a:rPr lang="en-GB" sz="1600" b="1" i="0" u="none" strike="noStrike" kern="1200" baseline="0">
                <a:solidFill>
                  <a:schemeClr val="accent6"/>
                </a:solidFill>
              </a:rPr>
              <a:t>Visão Geral dos intervalos de pontuação mais recentes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0302533183073413E-2"/>
          <c:y val="0.13226762714024959"/>
          <c:w val="0.73189786176528937"/>
          <c:h val="0.7742033647313449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'1. BMT UoA 1'!$B$62</c:f>
              <c:strCache>
                <c:ptCount val="1"/>
                <c:pt idx="0">
                  <c:v>≥80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 BMT UoA 1'!$D$60:$K$60</c:f>
              <c:strCache>
                <c:ptCount val="7"/>
                <c:pt idx="0">
                  <c:v>Todos os PIs</c:v>
                </c:pt>
                <c:pt idx="2">
                  <c:v>Princípio 1</c:v>
                </c:pt>
                <c:pt idx="4">
                  <c:v>Princípio 2</c:v>
                </c:pt>
                <c:pt idx="6">
                  <c:v>Princípio 3</c:v>
                </c:pt>
              </c:strCache>
            </c:strRef>
          </c:cat>
          <c:val>
            <c:numRef>
              <c:f>'1. BMT UoA 1'!$D$62:$K$62</c:f>
              <c:numCache>
                <c:formatCode>General</c:formatCode>
                <c:ptCount val="8"/>
                <c:pt idx="0">
                  <c:v>#N/A</c:v>
                </c:pt>
                <c:pt idx="2">
                  <c:v>#N/A</c:v>
                </c:pt>
                <c:pt idx="4">
                  <c:v>#N/A</c:v>
                </c:pt>
                <c:pt idx="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2C-4A9E-AD8F-A6664E2E7E3E}"/>
            </c:ext>
          </c:extLst>
        </c:ser>
        <c:ser>
          <c:idx val="1"/>
          <c:order val="1"/>
          <c:tx>
            <c:strRef>
              <c:f>'1. BMT UoA 1'!$B$63</c:f>
              <c:strCache>
                <c:ptCount val="1"/>
                <c:pt idx="0">
                  <c:v>60-79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 BMT UoA 1'!$D$60:$K$60</c:f>
              <c:strCache>
                <c:ptCount val="7"/>
                <c:pt idx="0">
                  <c:v>Todos os PIs</c:v>
                </c:pt>
                <c:pt idx="2">
                  <c:v>Princípio 1</c:v>
                </c:pt>
                <c:pt idx="4">
                  <c:v>Princípio 2</c:v>
                </c:pt>
                <c:pt idx="6">
                  <c:v>Princípio 3</c:v>
                </c:pt>
              </c:strCache>
            </c:strRef>
          </c:cat>
          <c:val>
            <c:numRef>
              <c:f>'1. BMT UoA 1'!$D$63:$K$63</c:f>
              <c:numCache>
                <c:formatCode>General</c:formatCode>
                <c:ptCount val="8"/>
                <c:pt idx="0">
                  <c:v>#N/A</c:v>
                </c:pt>
                <c:pt idx="2">
                  <c:v>#N/A</c:v>
                </c:pt>
                <c:pt idx="4">
                  <c:v>#N/A</c:v>
                </c:pt>
                <c:pt idx="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2C-4A9E-AD8F-A6664E2E7E3E}"/>
            </c:ext>
          </c:extLst>
        </c:ser>
        <c:ser>
          <c:idx val="2"/>
          <c:order val="2"/>
          <c:tx>
            <c:strRef>
              <c:f>'1. BMT UoA 1'!$B$64</c:f>
              <c:strCache>
                <c:ptCount val="1"/>
                <c:pt idx="0">
                  <c:v>&lt;60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 BMT UoA 1'!$D$60:$K$60</c:f>
              <c:strCache>
                <c:ptCount val="7"/>
                <c:pt idx="0">
                  <c:v>Todos os PIs</c:v>
                </c:pt>
                <c:pt idx="2">
                  <c:v>Princípio 1</c:v>
                </c:pt>
                <c:pt idx="4">
                  <c:v>Princípio 2</c:v>
                </c:pt>
                <c:pt idx="6">
                  <c:v>Princípio 3</c:v>
                </c:pt>
              </c:strCache>
            </c:strRef>
          </c:cat>
          <c:val>
            <c:numRef>
              <c:f>'1. BMT UoA 1'!$D$64:$K$64</c:f>
              <c:numCache>
                <c:formatCode>General</c:formatCode>
                <c:ptCount val="8"/>
                <c:pt idx="0">
                  <c:v>#N/A</c:v>
                </c:pt>
                <c:pt idx="2">
                  <c:v>#N/A</c:v>
                </c:pt>
                <c:pt idx="4">
                  <c:v>#N/A</c:v>
                </c:pt>
                <c:pt idx="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D2C-4A9E-AD8F-A6664E2E7E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09345904"/>
        <c:axId val="409346296"/>
      </c:barChart>
      <c:catAx>
        <c:axId val="4093459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 b="1">
                <a:solidFill>
                  <a:schemeClr val="accent6"/>
                </a:solidFill>
              </a:defRPr>
            </a:pPr>
            <a:endParaRPr lang="en-US"/>
          </a:p>
        </c:txPr>
        <c:crossAx val="409346296"/>
        <c:crosses val="autoZero"/>
        <c:auto val="1"/>
        <c:lblAlgn val="ctr"/>
        <c:lblOffset val="100"/>
        <c:noMultiLvlLbl val="0"/>
      </c:catAx>
      <c:valAx>
        <c:axId val="409346296"/>
        <c:scaling>
          <c:orientation val="minMax"/>
          <c:min val="0"/>
        </c:scaling>
        <c:delete val="1"/>
        <c:axPos val="l"/>
        <c:numFmt formatCode="0%" sourceLinked="0"/>
        <c:majorTickMark val="out"/>
        <c:minorTickMark val="none"/>
        <c:tickLblPos val="nextTo"/>
        <c:crossAx val="409345904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1200">
              <a:solidFill>
                <a:schemeClr val="accent6"/>
              </a:solidFill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chemeClr val="accent6"/>
                </a:solidFill>
              </a:defRPr>
            </a:pPr>
            <a:r>
              <a:rPr lang="en-GB">
                <a:solidFill>
                  <a:schemeClr val="accent6"/>
                </a:solidFill>
              </a:rPr>
              <a:t>BMT Progress</a:t>
            </a:r>
            <a:r>
              <a:rPr lang="en-GB" baseline="0">
                <a:solidFill>
                  <a:schemeClr val="accent6"/>
                </a:solidFill>
              </a:rPr>
              <a:t> Tracker</a:t>
            </a:r>
            <a:endParaRPr lang="en-GB">
              <a:solidFill>
                <a:schemeClr val="accent6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7229332465003769E-2"/>
          <c:y val="0.14629365261760041"/>
          <c:w val="0.73264274968659981"/>
          <c:h val="0.76847598065908984"/>
        </c:manualLayout>
      </c:layout>
      <c:lineChart>
        <c:grouping val="standard"/>
        <c:varyColors val="0"/>
        <c:ser>
          <c:idx val="0"/>
          <c:order val="0"/>
          <c:tx>
            <c:strRef>
              <c:f>'4. BMT UoA 4'!$P$104</c:f>
              <c:strCache>
                <c:ptCount val="1"/>
                <c:pt idx="0">
                  <c:v>Geral Esperado</c:v>
                </c:pt>
              </c:strCache>
            </c:strRef>
          </c:tx>
          <c:spPr>
            <a:ln>
              <a:solidFill>
                <a:schemeClr val="tx2"/>
              </a:solidFill>
            </a:ln>
          </c:spPr>
          <c:marker>
            <c:symbol val="diamond"/>
            <c:size val="10"/>
            <c:spPr>
              <a:solidFill>
                <a:schemeClr val="tx2"/>
              </a:solidFill>
              <a:ln>
                <a:solidFill>
                  <a:schemeClr val="tx2"/>
                </a:solidFill>
              </a:ln>
            </c:spPr>
          </c:marker>
          <c:dLbls>
            <c:dLbl>
              <c:idx val="1"/>
              <c:layout>
                <c:manualLayout>
                  <c:x val="-3.0254048231850881E-2"/>
                  <c:y val="5.22135245362452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2BC-44DF-B090-F0579C04BF82}"/>
                </c:ext>
              </c:extLst>
            </c:dLbl>
            <c:dLbl>
              <c:idx val="2"/>
              <c:layout>
                <c:manualLayout>
                  <c:x val="-3.0254048231850829E-2"/>
                  <c:y val="5.53307498816927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BC-44DF-B090-F0579C04BF82}"/>
                </c:ext>
              </c:extLst>
            </c:dLbl>
            <c:dLbl>
              <c:idx val="3"/>
              <c:layout>
                <c:manualLayout>
                  <c:x val="-2.8794615128529624E-2"/>
                  <c:y val="4.597907384535016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2BC-44DF-B090-F0579C04BF82}"/>
                </c:ext>
              </c:extLst>
            </c:dLbl>
            <c:dLbl>
              <c:idx val="4"/>
              <c:layout>
                <c:manualLayout>
                  <c:x val="-3.1713481335172253E-2"/>
                  <c:y val="5.22135245362452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2BC-44DF-B090-F0579C04BF82}"/>
                </c:ext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'4. BMT UoA 4'!$O$105:$O$110</c:f>
              <c:strCache>
                <c:ptCount val="6"/>
                <c:pt idx="0">
                  <c:v>Ano 0</c:v>
                </c:pt>
                <c:pt idx="1">
                  <c:v>Ano 1</c:v>
                </c:pt>
                <c:pt idx="2">
                  <c:v>Ano 2</c:v>
                </c:pt>
                <c:pt idx="3">
                  <c:v>Ano 3</c:v>
                </c:pt>
                <c:pt idx="4">
                  <c:v>Ano 4</c:v>
                </c:pt>
                <c:pt idx="5">
                  <c:v>Ano 5</c:v>
                </c:pt>
              </c:strCache>
            </c:strRef>
          </c:cat>
          <c:val>
            <c:numRef>
              <c:f>'4. BMT UoA 4'!$P$105:$P$110</c:f>
              <c:numCache>
                <c:formatCode>0.00</c:formatCode>
                <c:ptCount val="6"/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2BC-44DF-B090-F0579C04BF82}"/>
            </c:ext>
          </c:extLst>
        </c:ser>
        <c:ser>
          <c:idx val="1"/>
          <c:order val="1"/>
          <c:tx>
            <c:strRef>
              <c:f>'4. BMT UoA 4'!$Q$104</c:f>
              <c:strCache>
                <c:ptCount val="1"/>
                <c:pt idx="0">
                  <c:v>Geral Real</c:v>
                </c:pt>
              </c:strCache>
            </c:strRef>
          </c:tx>
          <c:spPr>
            <a:ln>
              <a:solidFill>
                <a:schemeClr val="bg2"/>
              </a:solidFill>
            </a:ln>
          </c:spPr>
          <c:marker>
            <c:symbol val="square"/>
            <c:size val="8"/>
            <c:spPr>
              <a:solidFill>
                <a:schemeClr val="bg2"/>
              </a:solidFill>
              <a:ln>
                <a:solidFill>
                  <a:schemeClr val="bg2"/>
                </a:solidFill>
              </a:ln>
            </c:spPr>
          </c:marker>
          <c:dLbls>
            <c:dLbl>
              <c:idx val="0"/>
              <c:layout>
                <c:manualLayout>
                  <c:x val="-3.1713481335172142E-2"/>
                  <c:y val="-5.37721372089689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2BC-44DF-B090-F0579C04BF8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2">
                        <a:lumMod val="75000"/>
                      </a:schemeClr>
                    </a:solidFill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'4. BMT UoA 4'!$O$105:$O$110</c:f>
              <c:strCache>
                <c:ptCount val="6"/>
                <c:pt idx="0">
                  <c:v>Ano 0</c:v>
                </c:pt>
                <c:pt idx="1">
                  <c:v>Ano 1</c:v>
                </c:pt>
                <c:pt idx="2">
                  <c:v>Ano 2</c:v>
                </c:pt>
                <c:pt idx="3">
                  <c:v>Ano 3</c:v>
                </c:pt>
                <c:pt idx="4">
                  <c:v>Ano 4</c:v>
                </c:pt>
                <c:pt idx="5">
                  <c:v>Ano 5</c:v>
                </c:pt>
              </c:strCache>
            </c:strRef>
          </c:cat>
          <c:val>
            <c:numRef>
              <c:f>'4. BMT UoA 4'!$Q$105:$Q$110</c:f>
              <c:numCache>
                <c:formatCode>0.00</c:formatCode>
                <c:ptCount val="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2BC-44DF-B090-F0579C04BF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9347080"/>
        <c:axId val="409347472"/>
      </c:lineChart>
      <c:catAx>
        <c:axId val="4093470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09347472"/>
        <c:crosses val="autoZero"/>
        <c:auto val="1"/>
        <c:lblAlgn val="ctr"/>
        <c:lblOffset val="100"/>
        <c:noMultiLvlLbl val="0"/>
      </c:catAx>
      <c:valAx>
        <c:axId val="40934747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409347080"/>
        <c:crosses val="autoZero"/>
        <c:crossBetween val="between"/>
      </c:valAx>
    </c:plotArea>
    <c:legend>
      <c:legendPos val="r"/>
      <c:overlay val="0"/>
      <c:spPr>
        <a:noFill/>
      </c:spPr>
    </c:legend>
    <c:plotVisOnly val="0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>
                <a:solidFill>
                  <a:schemeClr val="accent6"/>
                </a:solidFill>
              </a:defRPr>
            </a:pPr>
            <a:r>
              <a:rPr lang="en-GB" sz="1600">
                <a:solidFill>
                  <a:schemeClr val="accent6"/>
                </a:solidFill>
              </a:rPr>
              <a:t>Draft scoring range overview - most recent scores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0302533183073413E-2"/>
          <c:y val="0.13226762714024959"/>
          <c:w val="0.73189786176528937"/>
          <c:h val="0.7742033647313449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'4. BMT UoA 4'!$B$62</c:f>
              <c:strCache>
                <c:ptCount val="1"/>
                <c:pt idx="0">
                  <c:v>≥80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'4. BMT UoA 4'!$D$60:$K$60</c:f>
              <c:strCache>
                <c:ptCount val="7"/>
                <c:pt idx="0">
                  <c:v>Todos os PIs</c:v>
                </c:pt>
                <c:pt idx="2">
                  <c:v>Princípio 1</c:v>
                </c:pt>
                <c:pt idx="4">
                  <c:v>Princípio 2</c:v>
                </c:pt>
                <c:pt idx="6">
                  <c:v>Princípio 3</c:v>
                </c:pt>
              </c:strCache>
            </c:strRef>
          </c:cat>
          <c:val>
            <c:numRef>
              <c:f>'4. BMT UoA 4'!$D$62:$K$62</c:f>
              <c:numCache>
                <c:formatCode>General</c:formatCode>
                <c:ptCount val="8"/>
                <c:pt idx="0">
                  <c:v>#N/A</c:v>
                </c:pt>
                <c:pt idx="2">
                  <c:v>#N/A</c:v>
                </c:pt>
                <c:pt idx="4">
                  <c:v>#N/A</c:v>
                </c:pt>
                <c:pt idx="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26-4E22-893A-3002310A3435}"/>
            </c:ext>
          </c:extLst>
        </c:ser>
        <c:ser>
          <c:idx val="1"/>
          <c:order val="1"/>
          <c:tx>
            <c:strRef>
              <c:f>'4. BMT UoA 4'!$B$63</c:f>
              <c:strCache>
                <c:ptCount val="1"/>
                <c:pt idx="0">
                  <c:v>60-79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'4. BMT UoA 4'!$D$60:$K$60</c:f>
              <c:strCache>
                <c:ptCount val="7"/>
                <c:pt idx="0">
                  <c:v>Todos os PIs</c:v>
                </c:pt>
                <c:pt idx="2">
                  <c:v>Princípio 1</c:v>
                </c:pt>
                <c:pt idx="4">
                  <c:v>Princípio 2</c:v>
                </c:pt>
                <c:pt idx="6">
                  <c:v>Princípio 3</c:v>
                </c:pt>
              </c:strCache>
            </c:strRef>
          </c:cat>
          <c:val>
            <c:numRef>
              <c:f>'4. BMT UoA 4'!$D$63:$K$63</c:f>
              <c:numCache>
                <c:formatCode>General</c:formatCode>
                <c:ptCount val="8"/>
                <c:pt idx="0">
                  <c:v>#N/A</c:v>
                </c:pt>
                <c:pt idx="2">
                  <c:v>#N/A</c:v>
                </c:pt>
                <c:pt idx="4">
                  <c:v>#N/A</c:v>
                </c:pt>
                <c:pt idx="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26-4E22-893A-3002310A3435}"/>
            </c:ext>
          </c:extLst>
        </c:ser>
        <c:ser>
          <c:idx val="2"/>
          <c:order val="2"/>
          <c:tx>
            <c:strRef>
              <c:f>'4. BMT UoA 4'!$B$64</c:f>
              <c:strCache>
                <c:ptCount val="1"/>
                <c:pt idx="0">
                  <c:v>&lt;60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'4. BMT UoA 4'!$D$60:$K$60</c:f>
              <c:strCache>
                <c:ptCount val="7"/>
                <c:pt idx="0">
                  <c:v>Todos os PIs</c:v>
                </c:pt>
                <c:pt idx="2">
                  <c:v>Princípio 1</c:v>
                </c:pt>
                <c:pt idx="4">
                  <c:v>Princípio 2</c:v>
                </c:pt>
                <c:pt idx="6">
                  <c:v>Princípio 3</c:v>
                </c:pt>
              </c:strCache>
            </c:strRef>
          </c:cat>
          <c:val>
            <c:numRef>
              <c:f>'4. BMT UoA 4'!$D$64:$K$64</c:f>
              <c:numCache>
                <c:formatCode>General</c:formatCode>
                <c:ptCount val="8"/>
                <c:pt idx="0">
                  <c:v>#N/A</c:v>
                </c:pt>
                <c:pt idx="2">
                  <c:v>#N/A</c:v>
                </c:pt>
                <c:pt idx="4">
                  <c:v>#N/A</c:v>
                </c:pt>
                <c:pt idx="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26-4E22-893A-3002310A34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09345904"/>
        <c:axId val="409346296"/>
      </c:barChart>
      <c:catAx>
        <c:axId val="4093459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 b="1">
                <a:solidFill>
                  <a:schemeClr val="accent6"/>
                </a:solidFill>
              </a:defRPr>
            </a:pPr>
            <a:endParaRPr lang="en-US"/>
          </a:p>
        </c:txPr>
        <c:crossAx val="409346296"/>
        <c:crosses val="autoZero"/>
        <c:auto val="1"/>
        <c:lblAlgn val="ctr"/>
        <c:lblOffset val="100"/>
        <c:noMultiLvlLbl val="0"/>
      </c:catAx>
      <c:valAx>
        <c:axId val="409346296"/>
        <c:scaling>
          <c:orientation val="minMax"/>
          <c:min val="0"/>
        </c:scaling>
        <c:delete val="1"/>
        <c:axPos val="l"/>
        <c:numFmt formatCode="0%" sourceLinked="0"/>
        <c:majorTickMark val="out"/>
        <c:minorTickMark val="none"/>
        <c:tickLblPos val="nextTo"/>
        <c:crossAx val="409345904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1200">
              <a:solidFill>
                <a:schemeClr val="accent6"/>
              </a:solidFill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chemeClr val="accent6"/>
                </a:solidFill>
              </a:defRPr>
            </a:pPr>
            <a:r>
              <a:rPr lang="en-GB">
                <a:solidFill>
                  <a:schemeClr val="accent6"/>
                </a:solidFill>
              </a:rPr>
              <a:t>Seguimento do Progresso</a:t>
            </a:r>
            <a:r>
              <a:rPr lang="en-GB" baseline="0">
                <a:solidFill>
                  <a:schemeClr val="accent6"/>
                </a:solidFill>
              </a:rPr>
              <a:t> </a:t>
            </a:r>
            <a:r>
              <a:rPr lang="en-GB">
                <a:solidFill>
                  <a:schemeClr val="accent6"/>
                </a:solidFill>
              </a:rPr>
              <a:t>BMT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7229332465003769E-2"/>
          <c:y val="0.14629365261760041"/>
          <c:w val="0.73264274968659981"/>
          <c:h val="0.76847598065908984"/>
        </c:manualLayout>
      </c:layout>
      <c:lineChart>
        <c:grouping val="standard"/>
        <c:varyColors val="0"/>
        <c:ser>
          <c:idx val="0"/>
          <c:order val="0"/>
          <c:tx>
            <c:strRef>
              <c:f>'1. BMT UoA 1'!$P$104</c:f>
              <c:strCache>
                <c:ptCount val="1"/>
                <c:pt idx="0">
                  <c:v>Geral Esperado</c:v>
                </c:pt>
              </c:strCache>
            </c:strRef>
          </c:tx>
          <c:spPr>
            <a:ln>
              <a:solidFill>
                <a:schemeClr val="tx2"/>
              </a:solidFill>
            </a:ln>
          </c:spPr>
          <c:marker>
            <c:symbol val="diamond"/>
            <c:size val="10"/>
            <c:spPr>
              <a:solidFill>
                <a:schemeClr val="tx2"/>
              </a:solidFill>
              <a:ln>
                <a:solidFill>
                  <a:schemeClr val="tx2"/>
                </a:solidFill>
              </a:ln>
            </c:spPr>
          </c:marker>
          <c:dLbls>
            <c:dLbl>
              <c:idx val="1"/>
              <c:layout>
                <c:manualLayout>
                  <c:x val="-3.0254048231850881E-2"/>
                  <c:y val="5.22135245362452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6EA-43CE-8D0D-8184E7716636}"/>
                </c:ext>
              </c:extLst>
            </c:dLbl>
            <c:dLbl>
              <c:idx val="2"/>
              <c:layout>
                <c:manualLayout>
                  <c:x val="-3.0254048231850829E-2"/>
                  <c:y val="5.53307498816927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6EA-43CE-8D0D-8184E7716636}"/>
                </c:ext>
              </c:extLst>
            </c:dLbl>
            <c:dLbl>
              <c:idx val="3"/>
              <c:layout>
                <c:manualLayout>
                  <c:x val="-2.8794615128529624E-2"/>
                  <c:y val="4.597907384535016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6EA-43CE-8D0D-8184E7716636}"/>
                </c:ext>
              </c:extLst>
            </c:dLbl>
            <c:dLbl>
              <c:idx val="4"/>
              <c:layout>
                <c:manualLayout>
                  <c:x val="-3.1713481335172253E-2"/>
                  <c:y val="5.22135245362452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6EA-43CE-8D0D-8184E7716636}"/>
                </c:ext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 BMT UoA 1'!$O$105:$O$110</c:f>
              <c:strCache>
                <c:ptCount val="6"/>
                <c:pt idx="0">
                  <c:v>Ano 0</c:v>
                </c:pt>
                <c:pt idx="1">
                  <c:v>Ano 1</c:v>
                </c:pt>
                <c:pt idx="2">
                  <c:v>Ano 2</c:v>
                </c:pt>
                <c:pt idx="3">
                  <c:v>Ano 3</c:v>
                </c:pt>
                <c:pt idx="4">
                  <c:v>Ano 4</c:v>
                </c:pt>
                <c:pt idx="5">
                  <c:v>Ano 5</c:v>
                </c:pt>
              </c:strCache>
            </c:strRef>
          </c:cat>
          <c:val>
            <c:numRef>
              <c:f>'1. BMT UoA 1'!$P$105:$P$110</c:f>
              <c:numCache>
                <c:formatCode>0.00</c:formatCode>
                <c:ptCount val="6"/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6EA-43CE-8D0D-8184E7716636}"/>
            </c:ext>
          </c:extLst>
        </c:ser>
        <c:ser>
          <c:idx val="1"/>
          <c:order val="1"/>
          <c:tx>
            <c:strRef>
              <c:f>'1. BMT UoA 1'!$Q$104</c:f>
              <c:strCache>
                <c:ptCount val="1"/>
                <c:pt idx="0">
                  <c:v>Geral Real</c:v>
                </c:pt>
              </c:strCache>
            </c:strRef>
          </c:tx>
          <c:spPr>
            <a:ln>
              <a:solidFill>
                <a:schemeClr val="bg2"/>
              </a:solidFill>
            </a:ln>
          </c:spPr>
          <c:marker>
            <c:symbol val="square"/>
            <c:size val="8"/>
            <c:spPr>
              <a:solidFill>
                <a:schemeClr val="bg2"/>
              </a:solidFill>
              <a:ln>
                <a:solidFill>
                  <a:schemeClr val="bg2"/>
                </a:solidFill>
              </a:ln>
            </c:spPr>
          </c:marker>
          <c:dLbls>
            <c:dLbl>
              <c:idx val="0"/>
              <c:layout>
                <c:manualLayout>
                  <c:x val="-3.1713481335172142E-2"/>
                  <c:y val="-5.37721372089689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6EA-43CE-8D0D-8184E771663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2">
                        <a:lumMod val="75000"/>
                      </a:schemeClr>
                    </a:solidFill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 BMT UoA 1'!$O$105:$O$110</c:f>
              <c:strCache>
                <c:ptCount val="6"/>
                <c:pt idx="0">
                  <c:v>Ano 0</c:v>
                </c:pt>
                <c:pt idx="1">
                  <c:v>Ano 1</c:v>
                </c:pt>
                <c:pt idx="2">
                  <c:v>Ano 2</c:v>
                </c:pt>
                <c:pt idx="3">
                  <c:v>Ano 3</c:v>
                </c:pt>
                <c:pt idx="4">
                  <c:v>Ano 4</c:v>
                </c:pt>
                <c:pt idx="5">
                  <c:v>Ano 5</c:v>
                </c:pt>
              </c:strCache>
            </c:strRef>
          </c:cat>
          <c:val>
            <c:numRef>
              <c:f>'1. BMT UoA 1'!$Q$105:$Q$110</c:f>
              <c:numCache>
                <c:formatCode>0.00</c:formatCode>
                <c:ptCount val="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6EA-43CE-8D0D-8184E77166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9347080"/>
        <c:axId val="409347472"/>
      </c:lineChart>
      <c:catAx>
        <c:axId val="4093470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09347472"/>
        <c:crosses val="autoZero"/>
        <c:auto val="1"/>
        <c:lblAlgn val="ctr"/>
        <c:lblOffset val="100"/>
        <c:noMultiLvlLbl val="0"/>
      </c:catAx>
      <c:valAx>
        <c:axId val="40934747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409347080"/>
        <c:crosses val="autoZero"/>
        <c:crossBetween val="between"/>
      </c:valAx>
    </c:plotArea>
    <c:legend>
      <c:legendPos val="r"/>
      <c:overlay val="0"/>
      <c:spPr>
        <a:noFill/>
      </c:spPr>
    </c:legend>
    <c:plotVisOnly val="0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>
                <a:solidFill>
                  <a:schemeClr val="accent6"/>
                </a:solidFill>
              </a:defRPr>
            </a:pPr>
            <a:r>
              <a:rPr lang="en-GB" sz="1600" b="1" i="0" u="none" strike="noStrike" kern="1200" baseline="0">
                <a:solidFill>
                  <a:schemeClr val="accent6"/>
                </a:solidFill>
              </a:rPr>
              <a:t>Visão Geral dos intervalos de pontuação mais recentes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0302533183073413E-2"/>
          <c:y val="0.13226762714024959"/>
          <c:w val="0.73189786176528937"/>
          <c:h val="0.7742033647313449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'1. BMT UoA 1'!$B$62</c:f>
              <c:strCache>
                <c:ptCount val="1"/>
                <c:pt idx="0">
                  <c:v>≥80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 BMT UoA 1'!$D$60:$K$60</c:f>
              <c:strCache>
                <c:ptCount val="7"/>
                <c:pt idx="0">
                  <c:v>Todos os PIs</c:v>
                </c:pt>
                <c:pt idx="2">
                  <c:v>Princípio 1</c:v>
                </c:pt>
                <c:pt idx="4">
                  <c:v>Princípio 2</c:v>
                </c:pt>
                <c:pt idx="6">
                  <c:v>Princípio 3</c:v>
                </c:pt>
              </c:strCache>
            </c:strRef>
          </c:cat>
          <c:val>
            <c:numRef>
              <c:f>'1. BMT UoA 1'!$D$62:$K$62</c:f>
              <c:numCache>
                <c:formatCode>General</c:formatCode>
                <c:ptCount val="8"/>
                <c:pt idx="0">
                  <c:v>#N/A</c:v>
                </c:pt>
                <c:pt idx="2">
                  <c:v>#N/A</c:v>
                </c:pt>
                <c:pt idx="4">
                  <c:v>#N/A</c:v>
                </c:pt>
                <c:pt idx="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1D-43C0-8060-281186CF0EC7}"/>
            </c:ext>
          </c:extLst>
        </c:ser>
        <c:ser>
          <c:idx val="1"/>
          <c:order val="1"/>
          <c:tx>
            <c:strRef>
              <c:f>'1. BMT UoA 1'!$B$63</c:f>
              <c:strCache>
                <c:ptCount val="1"/>
                <c:pt idx="0">
                  <c:v>60-79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 BMT UoA 1'!$D$60:$K$60</c:f>
              <c:strCache>
                <c:ptCount val="7"/>
                <c:pt idx="0">
                  <c:v>Todos os PIs</c:v>
                </c:pt>
                <c:pt idx="2">
                  <c:v>Princípio 1</c:v>
                </c:pt>
                <c:pt idx="4">
                  <c:v>Princípio 2</c:v>
                </c:pt>
                <c:pt idx="6">
                  <c:v>Princípio 3</c:v>
                </c:pt>
              </c:strCache>
            </c:strRef>
          </c:cat>
          <c:val>
            <c:numRef>
              <c:f>'1. BMT UoA 1'!$D$63:$K$63</c:f>
              <c:numCache>
                <c:formatCode>General</c:formatCode>
                <c:ptCount val="8"/>
                <c:pt idx="0">
                  <c:v>#N/A</c:v>
                </c:pt>
                <c:pt idx="2">
                  <c:v>#N/A</c:v>
                </c:pt>
                <c:pt idx="4">
                  <c:v>#N/A</c:v>
                </c:pt>
                <c:pt idx="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1D-43C0-8060-281186CF0EC7}"/>
            </c:ext>
          </c:extLst>
        </c:ser>
        <c:ser>
          <c:idx val="2"/>
          <c:order val="2"/>
          <c:tx>
            <c:strRef>
              <c:f>'1. BMT UoA 1'!$B$64</c:f>
              <c:strCache>
                <c:ptCount val="1"/>
                <c:pt idx="0">
                  <c:v>&lt;60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 BMT UoA 1'!$D$60:$K$60</c:f>
              <c:strCache>
                <c:ptCount val="7"/>
                <c:pt idx="0">
                  <c:v>Todos os PIs</c:v>
                </c:pt>
                <c:pt idx="2">
                  <c:v>Princípio 1</c:v>
                </c:pt>
                <c:pt idx="4">
                  <c:v>Princípio 2</c:v>
                </c:pt>
                <c:pt idx="6">
                  <c:v>Princípio 3</c:v>
                </c:pt>
              </c:strCache>
            </c:strRef>
          </c:cat>
          <c:val>
            <c:numRef>
              <c:f>'1. BMT UoA 1'!$D$64:$K$64</c:f>
              <c:numCache>
                <c:formatCode>General</c:formatCode>
                <c:ptCount val="8"/>
                <c:pt idx="0">
                  <c:v>#N/A</c:v>
                </c:pt>
                <c:pt idx="2">
                  <c:v>#N/A</c:v>
                </c:pt>
                <c:pt idx="4">
                  <c:v>#N/A</c:v>
                </c:pt>
                <c:pt idx="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51D-43C0-8060-281186CF0E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09345904"/>
        <c:axId val="409346296"/>
      </c:barChart>
      <c:catAx>
        <c:axId val="4093459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 b="1">
                <a:solidFill>
                  <a:schemeClr val="accent6"/>
                </a:solidFill>
              </a:defRPr>
            </a:pPr>
            <a:endParaRPr lang="en-US"/>
          </a:p>
        </c:txPr>
        <c:crossAx val="409346296"/>
        <c:crosses val="autoZero"/>
        <c:auto val="1"/>
        <c:lblAlgn val="ctr"/>
        <c:lblOffset val="100"/>
        <c:noMultiLvlLbl val="0"/>
      </c:catAx>
      <c:valAx>
        <c:axId val="409346296"/>
        <c:scaling>
          <c:orientation val="minMax"/>
          <c:min val="0"/>
        </c:scaling>
        <c:delete val="1"/>
        <c:axPos val="l"/>
        <c:numFmt formatCode="0%" sourceLinked="0"/>
        <c:majorTickMark val="out"/>
        <c:minorTickMark val="none"/>
        <c:tickLblPos val="nextTo"/>
        <c:crossAx val="409345904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1200">
              <a:solidFill>
                <a:schemeClr val="accent6"/>
              </a:solidFill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chemeClr val="accent6"/>
                </a:solidFill>
              </a:defRPr>
            </a:pPr>
            <a:r>
              <a:rPr lang="en-GB">
                <a:solidFill>
                  <a:schemeClr val="accent6"/>
                </a:solidFill>
              </a:rPr>
              <a:t>BMT Progress</a:t>
            </a:r>
            <a:r>
              <a:rPr lang="en-GB" baseline="0">
                <a:solidFill>
                  <a:schemeClr val="accent6"/>
                </a:solidFill>
              </a:rPr>
              <a:t> Tracker</a:t>
            </a:r>
            <a:endParaRPr lang="en-GB">
              <a:solidFill>
                <a:schemeClr val="accent6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7229332465003769E-2"/>
          <c:y val="0.14629365261760041"/>
          <c:w val="0.73264274968659981"/>
          <c:h val="0.76847598065908984"/>
        </c:manualLayout>
      </c:layout>
      <c:lineChart>
        <c:grouping val="standard"/>
        <c:varyColors val="0"/>
        <c:ser>
          <c:idx val="0"/>
          <c:order val="0"/>
          <c:tx>
            <c:strRef>
              <c:f>'5. BMT UoA 5'!$P$104</c:f>
              <c:strCache>
                <c:ptCount val="1"/>
                <c:pt idx="0">
                  <c:v>Geral Esperado</c:v>
                </c:pt>
              </c:strCache>
            </c:strRef>
          </c:tx>
          <c:spPr>
            <a:ln>
              <a:solidFill>
                <a:schemeClr val="tx2"/>
              </a:solidFill>
            </a:ln>
          </c:spPr>
          <c:marker>
            <c:symbol val="diamond"/>
            <c:size val="10"/>
            <c:spPr>
              <a:solidFill>
                <a:schemeClr val="tx2"/>
              </a:solidFill>
              <a:ln>
                <a:solidFill>
                  <a:schemeClr val="tx2"/>
                </a:solidFill>
              </a:ln>
            </c:spPr>
          </c:marker>
          <c:dLbls>
            <c:dLbl>
              <c:idx val="1"/>
              <c:layout>
                <c:manualLayout>
                  <c:x val="-3.0254048231850881E-2"/>
                  <c:y val="5.22135245362452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715-4F53-849D-2C61A799D6C8}"/>
                </c:ext>
              </c:extLst>
            </c:dLbl>
            <c:dLbl>
              <c:idx val="2"/>
              <c:layout>
                <c:manualLayout>
                  <c:x val="-3.0254048231850829E-2"/>
                  <c:y val="5.53307498816927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715-4F53-849D-2C61A799D6C8}"/>
                </c:ext>
              </c:extLst>
            </c:dLbl>
            <c:dLbl>
              <c:idx val="3"/>
              <c:layout>
                <c:manualLayout>
                  <c:x val="-2.8794615128529624E-2"/>
                  <c:y val="4.597907384535016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715-4F53-849D-2C61A799D6C8}"/>
                </c:ext>
              </c:extLst>
            </c:dLbl>
            <c:dLbl>
              <c:idx val="4"/>
              <c:layout>
                <c:manualLayout>
                  <c:x val="-3.1713481335172253E-2"/>
                  <c:y val="5.22135245362452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715-4F53-849D-2C61A799D6C8}"/>
                </c:ext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 BMT UoA 5'!$O$105:$O$110</c:f>
              <c:strCache>
                <c:ptCount val="6"/>
                <c:pt idx="0">
                  <c:v>Ano 0</c:v>
                </c:pt>
                <c:pt idx="1">
                  <c:v>Ano 1</c:v>
                </c:pt>
                <c:pt idx="2">
                  <c:v>Ano 2</c:v>
                </c:pt>
                <c:pt idx="3">
                  <c:v>Ano 3</c:v>
                </c:pt>
                <c:pt idx="4">
                  <c:v>Ano 4</c:v>
                </c:pt>
                <c:pt idx="5">
                  <c:v>Ano 5</c:v>
                </c:pt>
              </c:strCache>
            </c:strRef>
          </c:cat>
          <c:val>
            <c:numRef>
              <c:f>'5. BMT UoA 5'!$P$105:$P$110</c:f>
              <c:numCache>
                <c:formatCode>0.00</c:formatCode>
                <c:ptCount val="6"/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715-4F53-849D-2C61A799D6C8}"/>
            </c:ext>
          </c:extLst>
        </c:ser>
        <c:ser>
          <c:idx val="1"/>
          <c:order val="1"/>
          <c:tx>
            <c:strRef>
              <c:f>'5. BMT UoA 5'!$Q$104</c:f>
              <c:strCache>
                <c:ptCount val="1"/>
                <c:pt idx="0">
                  <c:v>Geral Real</c:v>
                </c:pt>
              </c:strCache>
            </c:strRef>
          </c:tx>
          <c:spPr>
            <a:ln>
              <a:solidFill>
                <a:schemeClr val="bg2"/>
              </a:solidFill>
            </a:ln>
          </c:spPr>
          <c:marker>
            <c:symbol val="square"/>
            <c:size val="8"/>
            <c:spPr>
              <a:solidFill>
                <a:schemeClr val="bg2"/>
              </a:solidFill>
              <a:ln>
                <a:solidFill>
                  <a:schemeClr val="bg2"/>
                </a:solidFill>
              </a:ln>
            </c:spPr>
          </c:marker>
          <c:dLbls>
            <c:dLbl>
              <c:idx val="0"/>
              <c:layout>
                <c:manualLayout>
                  <c:x val="-3.1713481335172142E-2"/>
                  <c:y val="-5.37721372089689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715-4F53-849D-2C61A799D6C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2">
                        <a:lumMod val="75000"/>
                      </a:schemeClr>
                    </a:solidFill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 BMT UoA 5'!$O$105:$O$110</c:f>
              <c:strCache>
                <c:ptCount val="6"/>
                <c:pt idx="0">
                  <c:v>Ano 0</c:v>
                </c:pt>
                <c:pt idx="1">
                  <c:v>Ano 1</c:v>
                </c:pt>
                <c:pt idx="2">
                  <c:v>Ano 2</c:v>
                </c:pt>
                <c:pt idx="3">
                  <c:v>Ano 3</c:v>
                </c:pt>
                <c:pt idx="4">
                  <c:v>Ano 4</c:v>
                </c:pt>
                <c:pt idx="5">
                  <c:v>Ano 5</c:v>
                </c:pt>
              </c:strCache>
            </c:strRef>
          </c:cat>
          <c:val>
            <c:numRef>
              <c:f>'5. BMT UoA 5'!$Q$105:$Q$110</c:f>
              <c:numCache>
                <c:formatCode>0.00</c:formatCode>
                <c:ptCount val="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715-4F53-849D-2C61A799D6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9347080"/>
        <c:axId val="409347472"/>
      </c:lineChart>
      <c:catAx>
        <c:axId val="4093470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09347472"/>
        <c:crosses val="autoZero"/>
        <c:auto val="1"/>
        <c:lblAlgn val="ctr"/>
        <c:lblOffset val="100"/>
        <c:noMultiLvlLbl val="0"/>
      </c:catAx>
      <c:valAx>
        <c:axId val="40934747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409347080"/>
        <c:crosses val="autoZero"/>
        <c:crossBetween val="between"/>
      </c:valAx>
    </c:plotArea>
    <c:legend>
      <c:legendPos val="r"/>
      <c:overlay val="0"/>
      <c:spPr>
        <a:noFill/>
      </c:spPr>
    </c:legend>
    <c:plotVisOnly val="0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>
                <a:solidFill>
                  <a:schemeClr val="accent6"/>
                </a:solidFill>
              </a:defRPr>
            </a:pPr>
            <a:r>
              <a:rPr lang="en-GB" sz="1600">
                <a:solidFill>
                  <a:schemeClr val="accent6"/>
                </a:solidFill>
              </a:rPr>
              <a:t>Draft scoring range overview - most recent scores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0302533183073413E-2"/>
          <c:y val="0.13226762714024959"/>
          <c:w val="0.73189786176528937"/>
          <c:h val="0.7742033647313449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'5. BMT UoA 5'!$B$62</c:f>
              <c:strCache>
                <c:ptCount val="1"/>
                <c:pt idx="0">
                  <c:v>≥80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 BMT UoA 5'!$D$60:$K$60</c:f>
              <c:strCache>
                <c:ptCount val="7"/>
                <c:pt idx="0">
                  <c:v>Todos os PIs</c:v>
                </c:pt>
                <c:pt idx="2">
                  <c:v>Princípio 1</c:v>
                </c:pt>
                <c:pt idx="4">
                  <c:v>Princípio 2</c:v>
                </c:pt>
                <c:pt idx="6">
                  <c:v>Princípio 3</c:v>
                </c:pt>
              </c:strCache>
            </c:strRef>
          </c:cat>
          <c:val>
            <c:numRef>
              <c:f>'5. BMT UoA 5'!$D$62:$K$62</c:f>
              <c:numCache>
                <c:formatCode>General</c:formatCode>
                <c:ptCount val="8"/>
                <c:pt idx="0">
                  <c:v>#N/A</c:v>
                </c:pt>
                <c:pt idx="2">
                  <c:v>#N/A</c:v>
                </c:pt>
                <c:pt idx="4">
                  <c:v>#N/A</c:v>
                </c:pt>
                <c:pt idx="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C4-4E6D-8165-E299A0ABFDD9}"/>
            </c:ext>
          </c:extLst>
        </c:ser>
        <c:ser>
          <c:idx val="1"/>
          <c:order val="1"/>
          <c:tx>
            <c:strRef>
              <c:f>'5. BMT UoA 5'!$B$63</c:f>
              <c:strCache>
                <c:ptCount val="1"/>
                <c:pt idx="0">
                  <c:v>60-79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 BMT UoA 5'!$D$60:$K$60</c:f>
              <c:strCache>
                <c:ptCount val="7"/>
                <c:pt idx="0">
                  <c:v>Todos os PIs</c:v>
                </c:pt>
                <c:pt idx="2">
                  <c:v>Princípio 1</c:v>
                </c:pt>
                <c:pt idx="4">
                  <c:v>Princípio 2</c:v>
                </c:pt>
                <c:pt idx="6">
                  <c:v>Princípio 3</c:v>
                </c:pt>
              </c:strCache>
            </c:strRef>
          </c:cat>
          <c:val>
            <c:numRef>
              <c:f>'5. BMT UoA 5'!$D$63:$K$63</c:f>
              <c:numCache>
                <c:formatCode>General</c:formatCode>
                <c:ptCount val="8"/>
                <c:pt idx="0">
                  <c:v>#N/A</c:v>
                </c:pt>
                <c:pt idx="2">
                  <c:v>#N/A</c:v>
                </c:pt>
                <c:pt idx="4">
                  <c:v>#N/A</c:v>
                </c:pt>
                <c:pt idx="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C4-4E6D-8165-E299A0ABFDD9}"/>
            </c:ext>
          </c:extLst>
        </c:ser>
        <c:ser>
          <c:idx val="2"/>
          <c:order val="2"/>
          <c:tx>
            <c:strRef>
              <c:f>'5. BMT UoA 5'!$B$64</c:f>
              <c:strCache>
                <c:ptCount val="1"/>
                <c:pt idx="0">
                  <c:v>&lt;60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 BMT UoA 5'!$D$60:$K$60</c:f>
              <c:strCache>
                <c:ptCount val="7"/>
                <c:pt idx="0">
                  <c:v>Todos os PIs</c:v>
                </c:pt>
                <c:pt idx="2">
                  <c:v>Princípio 1</c:v>
                </c:pt>
                <c:pt idx="4">
                  <c:v>Princípio 2</c:v>
                </c:pt>
                <c:pt idx="6">
                  <c:v>Princípio 3</c:v>
                </c:pt>
              </c:strCache>
            </c:strRef>
          </c:cat>
          <c:val>
            <c:numRef>
              <c:f>'5. BMT UoA 5'!$D$64:$K$64</c:f>
              <c:numCache>
                <c:formatCode>General</c:formatCode>
                <c:ptCount val="8"/>
                <c:pt idx="0">
                  <c:v>#N/A</c:v>
                </c:pt>
                <c:pt idx="2">
                  <c:v>#N/A</c:v>
                </c:pt>
                <c:pt idx="4">
                  <c:v>#N/A</c:v>
                </c:pt>
                <c:pt idx="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C4-4E6D-8165-E299A0ABFD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09345904"/>
        <c:axId val="409346296"/>
      </c:barChart>
      <c:catAx>
        <c:axId val="4093459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 b="1">
                <a:solidFill>
                  <a:schemeClr val="accent6"/>
                </a:solidFill>
              </a:defRPr>
            </a:pPr>
            <a:endParaRPr lang="en-US"/>
          </a:p>
        </c:txPr>
        <c:crossAx val="409346296"/>
        <c:crosses val="autoZero"/>
        <c:auto val="1"/>
        <c:lblAlgn val="ctr"/>
        <c:lblOffset val="100"/>
        <c:noMultiLvlLbl val="0"/>
      </c:catAx>
      <c:valAx>
        <c:axId val="409346296"/>
        <c:scaling>
          <c:orientation val="minMax"/>
          <c:min val="0"/>
        </c:scaling>
        <c:delete val="1"/>
        <c:axPos val="l"/>
        <c:numFmt formatCode="0%" sourceLinked="0"/>
        <c:majorTickMark val="out"/>
        <c:minorTickMark val="none"/>
        <c:tickLblPos val="nextTo"/>
        <c:crossAx val="409345904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1200">
              <a:solidFill>
                <a:schemeClr val="accent6"/>
              </a:solidFill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chemeClr val="accent6"/>
                </a:solidFill>
              </a:defRPr>
            </a:pPr>
            <a:r>
              <a:rPr lang="en-GB">
                <a:solidFill>
                  <a:schemeClr val="accent6"/>
                </a:solidFill>
              </a:rPr>
              <a:t>Seguimento do Progresso</a:t>
            </a:r>
            <a:r>
              <a:rPr lang="en-GB" baseline="0">
                <a:solidFill>
                  <a:schemeClr val="accent6"/>
                </a:solidFill>
              </a:rPr>
              <a:t> </a:t>
            </a:r>
            <a:r>
              <a:rPr lang="en-GB">
                <a:solidFill>
                  <a:schemeClr val="accent6"/>
                </a:solidFill>
              </a:rPr>
              <a:t>BMT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7229332465003769E-2"/>
          <c:y val="0.14629365261760041"/>
          <c:w val="0.73264274968659981"/>
          <c:h val="0.76847598065908984"/>
        </c:manualLayout>
      </c:layout>
      <c:lineChart>
        <c:grouping val="standard"/>
        <c:varyColors val="0"/>
        <c:ser>
          <c:idx val="0"/>
          <c:order val="0"/>
          <c:tx>
            <c:strRef>
              <c:f>'1. BMT UoA 1'!$P$104</c:f>
              <c:strCache>
                <c:ptCount val="1"/>
                <c:pt idx="0">
                  <c:v>Geral Esperado</c:v>
                </c:pt>
              </c:strCache>
            </c:strRef>
          </c:tx>
          <c:spPr>
            <a:ln>
              <a:solidFill>
                <a:schemeClr val="tx2"/>
              </a:solidFill>
            </a:ln>
          </c:spPr>
          <c:marker>
            <c:symbol val="diamond"/>
            <c:size val="10"/>
            <c:spPr>
              <a:solidFill>
                <a:schemeClr val="tx2"/>
              </a:solidFill>
              <a:ln>
                <a:solidFill>
                  <a:schemeClr val="tx2"/>
                </a:solidFill>
              </a:ln>
            </c:spPr>
          </c:marker>
          <c:dLbls>
            <c:dLbl>
              <c:idx val="1"/>
              <c:layout>
                <c:manualLayout>
                  <c:x val="-3.0254048231850881E-2"/>
                  <c:y val="5.22135245362452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9B9-4968-B9BC-70FF6CECBB33}"/>
                </c:ext>
              </c:extLst>
            </c:dLbl>
            <c:dLbl>
              <c:idx val="2"/>
              <c:layout>
                <c:manualLayout>
                  <c:x val="-3.0254048231850829E-2"/>
                  <c:y val="5.53307498816927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9B9-4968-B9BC-70FF6CECBB33}"/>
                </c:ext>
              </c:extLst>
            </c:dLbl>
            <c:dLbl>
              <c:idx val="3"/>
              <c:layout>
                <c:manualLayout>
                  <c:x val="-2.8794615128529624E-2"/>
                  <c:y val="4.597907384535016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9B9-4968-B9BC-70FF6CECBB33}"/>
                </c:ext>
              </c:extLst>
            </c:dLbl>
            <c:dLbl>
              <c:idx val="4"/>
              <c:layout>
                <c:manualLayout>
                  <c:x val="-3.1713481335172253E-2"/>
                  <c:y val="5.22135245362452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9B9-4968-B9BC-70FF6CECBB33}"/>
                </c:ext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 BMT UoA 1'!$O$105:$O$110</c:f>
              <c:strCache>
                <c:ptCount val="6"/>
                <c:pt idx="0">
                  <c:v>Ano 0</c:v>
                </c:pt>
                <c:pt idx="1">
                  <c:v>Ano 1</c:v>
                </c:pt>
                <c:pt idx="2">
                  <c:v>Ano 2</c:v>
                </c:pt>
                <c:pt idx="3">
                  <c:v>Ano 3</c:v>
                </c:pt>
                <c:pt idx="4">
                  <c:v>Ano 4</c:v>
                </c:pt>
                <c:pt idx="5">
                  <c:v>Ano 5</c:v>
                </c:pt>
              </c:strCache>
            </c:strRef>
          </c:cat>
          <c:val>
            <c:numRef>
              <c:f>'1. BMT UoA 1'!$P$105:$P$110</c:f>
              <c:numCache>
                <c:formatCode>0.00</c:formatCode>
                <c:ptCount val="6"/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9B9-4968-B9BC-70FF6CECBB33}"/>
            </c:ext>
          </c:extLst>
        </c:ser>
        <c:ser>
          <c:idx val="1"/>
          <c:order val="1"/>
          <c:tx>
            <c:strRef>
              <c:f>'1. BMT UoA 1'!$Q$104</c:f>
              <c:strCache>
                <c:ptCount val="1"/>
                <c:pt idx="0">
                  <c:v>Geral Real</c:v>
                </c:pt>
              </c:strCache>
            </c:strRef>
          </c:tx>
          <c:spPr>
            <a:ln>
              <a:solidFill>
                <a:schemeClr val="bg2"/>
              </a:solidFill>
            </a:ln>
          </c:spPr>
          <c:marker>
            <c:symbol val="square"/>
            <c:size val="8"/>
            <c:spPr>
              <a:solidFill>
                <a:schemeClr val="bg2"/>
              </a:solidFill>
              <a:ln>
                <a:solidFill>
                  <a:schemeClr val="bg2"/>
                </a:solidFill>
              </a:ln>
            </c:spPr>
          </c:marker>
          <c:dLbls>
            <c:dLbl>
              <c:idx val="0"/>
              <c:layout>
                <c:manualLayout>
                  <c:x val="-3.1713481335172142E-2"/>
                  <c:y val="-5.37721372089689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9B9-4968-B9BC-70FF6CECBB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2">
                        <a:lumMod val="75000"/>
                      </a:schemeClr>
                    </a:solidFill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 BMT UoA 1'!$O$105:$O$110</c:f>
              <c:strCache>
                <c:ptCount val="6"/>
                <c:pt idx="0">
                  <c:v>Ano 0</c:v>
                </c:pt>
                <c:pt idx="1">
                  <c:v>Ano 1</c:v>
                </c:pt>
                <c:pt idx="2">
                  <c:v>Ano 2</c:v>
                </c:pt>
                <c:pt idx="3">
                  <c:v>Ano 3</c:v>
                </c:pt>
                <c:pt idx="4">
                  <c:v>Ano 4</c:v>
                </c:pt>
                <c:pt idx="5">
                  <c:v>Ano 5</c:v>
                </c:pt>
              </c:strCache>
            </c:strRef>
          </c:cat>
          <c:val>
            <c:numRef>
              <c:f>'1. BMT UoA 1'!$Q$105:$Q$110</c:f>
              <c:numCache>
                <c:formatCode>0.00</c:formatCode>
                <c:ptCount val="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29B9-4968-B9BC-70FF6CECBB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9347080"/>
        <c:axId val="409347472"/>
      </c:lineChart>
      <c:catAx>
        <c:axId val="4093470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09347472"/>
        <c:crosses val="autoZero"/>
        <c:auto val="1"/>
        <c:lblAlgn val="ctr"/>
        <c:lblOffset val="100"/>
        <c:noMultiLvlLbl val="0"/>
      </c:catAx>
      <c:valAx>
        <c:axId val="40934747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409347080"/>
        <c:crosses val="autoZero"/>
        <c:crossBetween val="between"/>
      </c:valAx>
    </c:plotArea>
    <c:legend>
      <c:legendPos val="r"/>
      <c:overlay val="0"/>
      <c:spPr>
        <a:noFill/>
      </c:spPr>
    </c:legend>
    <c:plotVisOnly val="0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>
                <a:solidFill>
                  <a:schemeClr val="accent6"/>
                </a:solidFill>
              </a:defRPr>
            </a:pPr>
            <a:r>
              <a:rPr lang="en-GB" sz="1600" b="1" i="0" u="none" strike="noStrike" kern="1200" baseline="0">
                <a:solidFill>
                  <a:schemeClr val="accent6"/>
                </a:solidFill>
              </a:rPr>
              <a:t>Visão Geral dos intervalos de pontuação mais recentes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0302533183073413E-2"/>
          <c:y val="0.13226762714024959"/>
          <c:w val="0.73189786176528937"/>
          <c:h val="0.7742033647313449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'1. BMT UoA 1'!$B$62</c:f>
              <c:strCache>
                <c:ptCount val="1"/>
                <c:pt idx="0">
                  <c:v>≥80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 BMT UoA 1'!$D$60:$K$60</c:f>
              <c:strCache>
                <c:ptCount val="7"/>
                <c:pt idx="0">
                  <c:v>Todos os PIs</c:v>
                </c:pt>
                <c:pt idx="2">
                  <c:v>Princípio 1</c:v>
                </c:pt>
                <c:pt idx="4">
                  <c:v>Princípio 2</c:v>
                </c:pt>
                <c:pt idx="6">
                  <c:v>Princípio 3</c:v>
                </c:pt>
              </c:strCache>
            </c:strRef>
          </c:cat>
          <c:val>
            <c:numRef>
              <c:f>'1. BMT UoA 1'!$D$62:$K$62</c:f>
              <c:numCache>
                <c:formatCode>General</c:formatCode>
                <c:ptCount val="8"/>
                <c:pt idx="0">
                  <c:v>#N/A</c:v>
                </c:pt>
                <c:pt idx="2">
                  <c:v>#N/A</c:v>
                </c:pt>
                <c:pt idx="4">
                  <c:v>#N/A</c:v>
                </c:pt>
                <c:pt idx="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26-423E-AC5B-E83E67EC15CF}"/>
            </c:ext>
          </c:extLst>
        </c:ser>
        <c:ser>
          <c:idx val="1"/>
          <c:order val="1"/>
          <c:tx>
            <c:strRef>
              <c:f>'1. BMT UoA 1'!$B$63</c:f>
              <c:strCache>
                <c:ptCount val="1"/>
                <c:pt idx="0">
                  <c:v>60-79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 BMT UoA 1'!$D$60:$K$60</c:f>
              <c:strCache>
                <c:ptCount val="7"/>
                <c:pt idx="0">
                  <c:v>Todos os PIs</c:v>
                </c:pt>
                <c:pt idx="2">
                  <c:v>Princípio 1</c:v>
                </c:pt>
                <c:pt idx="4">
                  <c:v>Princípio 2</c:v>
                </c:pt>
                <c:pt idx="6">
                  <c:v>Princípio 3</c:v>
                </c:pt>
              </c:strCache>
            </c:strRef>
          </c:cat>
          <c:val>
            <c:numRef>
              <c:f>'1. BMT UoA 1'!$D$63:$K$63</c:f>
              <c:numCache>
                <c:formatCode>General</c:formatCode>
                <c:ptCount val="8"/>
                <c:pt idx="0">
                  <c:v>#N/A</c:v>
                </c:pt>
                <c:pt idx="2">
                  <c:v>#N/A</c:v>
                </c:pt>
                <c:pt idx="4">
                  <c:v>#N/A</c:v>
                </c:pt>
                <c:pt idx="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26-423E-AC5B-E83E67EC15CF}"/>
            </c:ext>
          </c:extLst>
        </c:ser>
        <c:ser>
          <c:idx val="2"/>
          <c:order val="2"/>
          <c:tx>
            <c:strRef>
              <c:f>'1. BMT UoA 1'!$B$64</c:f>
              <c:strCache>
                <c:ptCount val="1"/>
                <c:pt idx="0">
                  <c:v>&lt;60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 BMT UoA 1'!$D$60:$K$60</c:f>
              <c:strCache>
                <c:ptCount val="7"/>
                <c:pt idx="0">
                  <c:v>Todos os PIs</c:v>
                </c:pt>
                <c:pt idx="2">
                  <c:v>Princípio 1</c:v>
                </c:pt>
                <c:pt idx="4">
                  <c:v>Princípio 2</c:v>
                </c:pt>
                <c:pt idx="6">
                  <c:v>Princípio 3</c:v>
                </c:pt>
              </c:strCache>
            </c:strRef>
          </c:cat>
          <c:val>
            <c:numRef>
              <c:f>'1. BMT UoA 1'!$D$64:$K$64</c:f>
              <c:numCache>
                <c:formatCode>General</c:formatCode>
                <c:ptCount val="8"/>
                <c:pt idx="0">
                  <c:v>#N/A</c:v>
                </c:pt>
                <c:pt idx="2">
                  <c:v>#N/A</c:v>
                </c:pt>
                <c:pt idx="4">
                  <c:v>#N/A</c:v>
                </c:pt>
                <c:pt idx="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26-423E-AC5B-E83E67EC15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09345904"/>
        <c:axId val="409346296"/>
      </c:barChart>
      <c:catAx>
        <c:axId val="4093459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 b="1">
                <a:solidFill>
                  <a:schemeClr val="accent6"/>
                </a:solidFill>
              </a:defRPr>
            </a:pPr>
            <a:endParaRPr lang="en-US"/>
          </a:p>
        </c:txPr>
        <c:crossAx val="409346296"/>
        <c:crosses val="autoZero"/>
        <c:auto val="1"/>
        <c:lblAlgn val="ctr"/>
        <c:lblOffset val="100"/>
        <c:noMultiLvlLbl val="0"/>
      </c:catAx>
      <c:valAx>
        <c:axId val="409346296"/>
        <c:scaling>
          <c:orientation val="minMax"/>
          <c:min val="0"/>
        </c:scaling>
        <c:delete val="1"/>
        <c:axPos val="l"/>
        <c:numFmt formatCode="0%" sourceLinked="0"/>
        <c:majorTickMark val="out"/>
        <c:minorTickMark val="none"/>
        <c:tickLblPos val="nextTo"/>
        <c:crossAx val="409345904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1200">
              <a:solidFill>
                <a:schemeClr val="accent6"/>
              </a:solidFill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chemeClr val="accent6"/>
                </a:solidFill>
              </a:defRPr>
            </a:pPr>
            <a:r>
              <a:rPr lang="en-GB">
                <a:solidFill>
                  <a:schemeClr val="accent6"/>
                </a:solidFill>
              </a:rPr>
              <a:t>BMT Progress</a:t>
            </a:r>
            <a:r>
              <a:rPr lang="en-GB" baseline="0">
                <a:solidFill>
                  <a:schemeClr val="accent6"/>
                </a:solidFill>
              </a:rPr>
              <a:t> Tracker</a:t>
            </a:r>
            <a:endParaRPr lang="en-GB">
              <a:solidFill>
                <a:schemeClr val="accent6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7229332465003769E-2"/>
          <c:y val="0.14629365261760041"/>
          <c:w val="0.73264274968659981"/>
          <c:h val="0.76847598065908984"/>
        </c:manualLayout>
      </c:layout>
      <c:lineChart>
        <c:grouping val="standard"/>
        <c:varyColors val="0"/>
        <c:ser>
          <c:idx val="0"/>
          <c:order val="0"/>
          <c:tx>
            <c:strRef>
              <c:f>'6. BMT UoA 6'!$P$104</c:f>
              <c:strCache>
                <c:ptCount val="1"/>
                <c:pt idx="0">
                  <c:v>Geral Esperado</c:v>
                </c:pt>
              </c:strCache>
            </c:strRef>
          </c:tx>
          <c:spPr>
            <a:ln>
              <a:solidFill>
                <a:schemeClr val="tx2"/>
              </a:solidFill>
            </a:ln>
          </c:spPr>
          <c:marker>
            <c:symbol val="diamond"/>
            <c:size val="10"/>
            <c:spPr>
              <a:solidFill>
                <a:schemeClr val="tx2"/>
              </a:solidFill>
              <a:ln>
                <a:solidFill>
                  <a:schemeClr val="tx2"/>
                </a:solidFill>
              </a:ln>
            </c:spPr>
          </c:marker>
          <c:dLbls>
            <c:dLbl>
              <c:idx val="1"/>
              <c:layout>
                <c:manualLayout>
                  <c:x val="-3.0254048231850881E-2"/>
                  <c:y val="5.22135245362452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3BC-47B7-A5F6-61EFAF100485}"/>
                </c:ext>
              </c:extLst>
            </c:dLbl>
            <c:dLbl>
              <c:idx val="2"/>
              <c:layout>
                <c:manualLayout>
                  <c:x val="-3.0254048231850829E-2"/>
                  <c:y val="5.53307498816927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3BC-47B7-A5F6-61EFAF100485}"/>
                </c:ext>
              </c:extLst>
            </c:dLbl>
            <c:dLbl>
              <c:idx val="3"/>
              <c:layout>
                <c:manualLayout>
                  <c:x val="-2.8794615128529624E-2"/>
                  <c:y val="4.597907384535016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3BC-47B7-A5F6-61EFAF100485}"/>
                </c:ext>
              </c:extLst>
            </c:dLbl>
            <c:dLbl>
              <c:idx val="4"/>
              <c:layout>
                <c:manualLayout>
                  <c:x val="-3.1713481335172253E-2"/>
                  <c:y val="5.22135245362452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3BC-47B7-A5F6-61EFAF100485}"/>
                </c:ext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'6. BMT UoA 6'!$O$105:$O$110</c:f>
              <c:strCache>
                <c:ptCount val="6"/>
                <c:pt idx="0">
                  <c:v>Ano 0</c:v>
                </c:pt>
                <c:pt idx="1">
                  <c:v>Ano 1</c:v>
                </c:pt>
                <c:pt idx="2">
                  <c:v>Ano 2</c:v>
                </c:pt>
                <c:pt idx="3">
                  <c:v>Ano 3</c:v>
                </c:pt>
                <c:pt idx="4">
                  <c:v>Ano 4</c:v>
                </c:pt>
                <c:pt idx="5">
                  <c:v>Ano 5</c:v>
                </c:pt>
              </c:strCache>
            </c:strRef>
          </c:cat>
          <c:val>
            <c:numRef>
              <c:f>'6. BMT UoA 6'!$P$105:$P$110</c:f>
              <c:numCache>
                <c:formatCode>0.00</c:formatCode>
                <c:ptCount val="6"/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3BC-47B7-A5F6-61EFAF100485}"/>
            </c:ext>
          </c:extLst>
        </c:ser>
        <c:ser>
          <c:idx val="1"/>
          <c:order val="1"/>
          <c:tx>
            <c:strRef>
              <c:f>'6. BMT UoA 6'!$Q$104</c:f>
              <c:strCache>
                <c:ptCount val="1"/>
                <c:pt idx="0">
                  <c:v>Geral Real</c:v>
                </c:pt>
              </c:strCache>
            </c:strRef>
          </c:tx>
          <c:spPr>
            <a:ln>
              <a:solidFill>
                <a:schemeClr val="bg2"/>
              </a:solidFill>
            </a:ln>
          </c:spPr>
          <c:marker>
            <c:symbol val="square"/>
            <c:size val="8"/>
            <c:spPr>
              <a:solidFill>
                <a:schemeClr val="bg2"/>
              </a:solidFill>
              <a:ln>
                <a:solidFill>
                  <a:schemeClr val="bg2"/>
                </a:solidFill>
              </a:ln>
            </c:spPr>
          </c:marker>
          <c:dLbls>
            <c:dLbl>
              <c:idx val="0"/>
              <c:layout>
                <c:manualLayout>
                  <c:x val="-3.1713481335172142E-2"/>
                  <c:y val="-5.37721372089689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3BC-47B7-A5F6-61EFAF1004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2">
                        <a:lumMod val="75000"/>
                      </a:schemeClr>
                    </a:solidFill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'6. BMT UoA 6'!$O$105:$O$110</c:f>
              <c:strCache>
                <c:ptCount val="6"/>
                <c:pt idx="0">
                  <c:v>Ano 0</c:v>
                </c:pt>
                <c:pt idx="1">
                  <c:v>Ano 1</c:v>
                </c:pt>
                <c:pt idx="2">
                  <c:v>Ano 2</c:v>
                </c:pt>
                <c:pt idx="3">
                  <c:v>Ano 3</c:v>
                </c:pt>
                <c:pt idx="4">
                  <c:v>Ano 4</c:v>
                </c:pt>
                <c:pt idx="5">
                  <c:v>Ano 5</c:v>
                </c:pt>
              </c:strCache>
            </c:strRef>
          </c:cat>
          <c:val>
            <c:numRef>
              <c:f>'6. BMT UoA 6'!$Q$105:$Q$110</c:f>
              <c:numCache>
                <c:formatCode>0.00</c:formatCode>
                <c:ptCount val="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23BC-47B7-A5F6-61EFAF1004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9347080"/>
        <c:axId val="409347472"/>
      </c:lineChart>
      <c:catAx>
        <c:axId val="4093470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09347472"/>
        <c:crosses val="autoZero"/>
        <c:auto val="1"/>
        <c:lblAlgn val="ctr"/>
        <c:lblOffset val="100"/>
        <c:noMultiLvlLbl val="0"/>
      </c:catAx>
      <c:valAx>
        <c:axId val="40934747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409347080"/>
        <c:crosses val="autoZero"/>
        <c:crossBetween val="between"/>
      </c:valAx>
    </c:plotArea>
    <c:legend>
      <c:legendPos val="r"/>
      <c:overlay val="0"/>
      <c:spPr>
        <a:noFill/>
      </c:spPr>
    </c:legend>
    <c:plotVisOnly val="0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>
                <a:solidFill>
                  <a:schemeClr val="accent6"/>
                </a:solidFill>
              </a:defRPr>
            </a:pPr>
            <a:r>
              <a:rPr lang="en-GB" sz="1600" b="1" i="0" u="none" strike="noStrike" kern="1200" baseline="0">
                <a:solidFill>
                  <a:schemeClr val="accent6"/>
                </a:solidFill>
              </a:rPr>
              <a:t>Visão Geral dos intervalos de pontuação mais recentes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0302533183073413E-2"/>
          <c:y val="0.13226762714024959"/>
          <c:w val="0.73189786176528937"/>
          <c:h val="0.7742033647313449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'1. BMT UoA 1'!$B$62</c:f>
              <c:strCache>
                <c:ptCount val="1"/>
                <c:pt idx="0">
                  <c:v>≥80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 BMT UoA 1'!$D$60:$K$60</c:f>
              <c:strCache>
                <c:ptCount val="7"/>
                <c:pt idx="0">
                  <c:v>Todos os PIs</c:v>
                </c:pt>
                <c:pt idx="2">
                  <c:v>Princípio 1</c:v>
                </c:pt>
                <c:pt idx="4">
                  <c:v>Princípio 2</c:v>
                </c:pt>
                <c:pt idx="6">
                  <c:v>Princípio 3</c:v>
                </c:pt>
              </c:strCache>
            </c:strRef>
          </c:cat>
          <c:val>
            <c:numRef>
              <c:f>'1. BMT UoA 1'!$D$62:$K$62</c:f>
              <c:numCache>
                <c:formatCode>General</c:formatCode>
                <c:ptCount val="8"/>
                <c:pt idx="0">
                  <c:v>#N/A</c:v>
                </c:pt>
                <c:pt idx="2">
                  <c:v>#N/A</c:v>
                </c:pt>
                <c:pt idx="4">
                  <c:v>#N/A</c:v>
                </c:pt>
                <c:pt idx="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F8-4FF7-8008-97C90FFE69D5}"/>
            </c:ext>
          </c:extLst>
        </c:ser>
        <c:ser>
          <c:idx val="1"/>
          <c:order val="1"/>
          <c:tx>
            <c:strRef>
              <c:f>'1. BMT UoA 1'!$B$63</c:f>
              <c:strCache>
                <c:ptCount val="1"/>
                <c:pt idx="0">
                  <c:v>60-79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 BMT UoA 1'!$D$60:$K$60</c:f>
              <c:strCache>
                <c:ptCount val="7"/>
                <c:pt idx="0">
                  <c:v>Todos os PIs</c:v>
                </c:pt>
                <c:pt idx="2">
                  <c:v>Princípio 1</c:v>
                </c:pt>
                <c:pt idx="4">
                  <c:v>Princípio 2</c:v>
                </c:pt>
                <c:pt idx="6">
                  <c:v>Princípio 3</c:v>
                </c:pt>
              </c:strCache>
            </c:strRef>
          </c:cat>
          <c:val>
            <c:numRef>
              <c:f>'1. BMT UoA 1'!$D$63:$K$63</c:f>
              <c:numCache>
                <c:formatCode>General</c:formatCode>
                <c:ptCount val="8"/>
                <c:pt idx="0">
                  <c:v>#N/A</c:v>
                </c:pt>
                <c:pt idx="2">
                  <c:v>#N/A</c:v>
                </c:pt>
                <c:pt idx="4">
                  <c:v>#N/A</c:v>
                </c:pt>
                <c:pt idx="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F8-4FF7-8008-97C90FFE69D5}"/>
            </c:ext>
          </c:extLst>
        </c:ser>
        <c:ser>
          <c:idx val="2"/>
          <c:order val="2"/>
          <c:tx>
            <c:strRef>
              <c:f>'1. BMT UoA 1'!$B$64</c:f>
              <c:strCache>
                <c:ptCount val="1"/>
                <c:pt idx="0">
                  <c:v>&lt;60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 BMT UoA 1'!$D$60:$K$60</c:f>
              <c:strCache>
                <c:ptCount val="7"/>
                <c:pt idx="0">
                  <c:v>Todos os PIs</c:v>
                </c:pt>
                <c:pt idx="2">
                  <c:v>Princípio 1</c:v>
                </c:pt>
                <c:pt idx="4">
                  <c:v>Princípio 2</c:v>
                </c:pt>
                <c:pt idx="6">
                  <c:v>Princípio 3</c:v>
                </c:pt>
              </c:strCache>
            </c:strRef>
          </c:cat>
          <c:val>
            <c:numRef>
              <c:f>'1. BMT UoA 1'!$D$64:$K$64</c:f>
              <c:numCache>
                <c:formatCode>General</c:formatCode>
                <c:ptCount val="8"/>
                <c:pt idx="0">
                  <c:v>#N/A</c:v>
                </c:pt>
                <c:pt idx="2">
                  <c:v>#N/A</c:v>
                </c:pt>
                <c:pt idx="4">
                  <c:v>#N/A</c:v>
                </c:pt>
                <c:pt idx="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F8-4FF7-8008-97C90FFE69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09345904"/>
        <c:axId val="409346296"/>
      </c:barChart>
      <c:catAx>
        <c:axId val="4093459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 b="1">
                <a:solidFill>
                  <a:schemeClr val="accent6"/>
                </a:solidFill>
              </a:defRPr>
            </a:pPr>
            <a:endParaRPr lang="en-US"/>
          </a:p>
        </c:txPr>
        <c:crossAx val="409346296"/>
        <c:crosses val="autoZero"/>
        <c:auto val="1"/>
        <c:lblAlgn val="ctr"/>
        <c:lblOffset val="100"/>
        <c:noMultiLvlLbl val="0"/>
      </c:catAx>
      <c:valAx>
        <c:axId val="409346296"/>
        <c:scaling>
          <c:orientation val="minMax"/>
          <c:min val="0"/>
        </c:scaling>
        <c:delete val="1"/>
        <c:axPos val="l"/>
        <c:numFmt formatCode="0%" sourceLinked="0"/>
        <c:majorTickMark val="out"/>
        <c:minorTickMark val="none"/>
        <c:tickLblPos val="nextTo"/>
        <c:crossAx val="409345904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1200">
              <a:solidFill>
                <a:schemeClr val="accent6"/>
              </a:solidFill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>
                <a:solidFill>
                  <a:schemeClr val="accent6"/>
                </a:solidFill>
              </a:defRPr>
            </a:pPr>
            <a:r>
              <a:rPr lang="en-GB" sz="1600">
                <a:solidFill>
                  <a:schemeClr val="accent6"/>
                </a:solidFill>
              </a:rPr>
              <a:t>Draft scoring range overview - most recent scores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0302533183073413E-2"/>
          <c:y val="0.13226762714024959"/>
          <c:w val="0.73189786176528937"/>
          <c:h val="0.7742033647313449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'6. BMT UoA 6'!$B$62</c:f>
              <c:strCache>
                <c:ptCount val="1"/>
                <c:pt idx="0">
                  <c:v>≥80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'6. BMT UoA 6'!$D$60:$K$60</c:f>
              <c:strCache>
                <c:ptCount val="7"/>
                <c:pt idx="0">
                  <c:v>Todos os PIs</c:v>
                </c:pt>
                <c:pt idx="2">
                  <c:v>Princípio 1</c:v>
                </c:pt>
                <c:pt idx="4">
                  <c:v>Princípio 2</c:v>
                </c:pt>
                <c:pt idx="6">
                  <c:v>Princípio 3</c:v>
                </c:pt>
              </c:strCache>
            </c:strRef>
          </c:cat>
          <c:val>
            <c:numRef>
              <c:f>'6. BMT UoA 6'!$D$62:$K$62</c:f>
              <c:numCache>
                <c:formatCode>General</c:formatCode>
                <c:ptCount val="8"/>
                <c:pt idx="0">
                  <c:v>#N/A</c:v>
                </c:pt>
                <c:pt idx="2">
                  <c:v>#N/A</c:v>
                </c:pt>
                <c:pt idx="4">
                  <c:v>#N/A</c:v>
                </c:pt>
                <c:pt idx="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20-420B-A1FD-E1512EAE73B7}"/>
            </c:ext>
          </c:extLst>
        </c:ser>
        <c:ser>
          <c:idx val="1"/>
          <c:order val="1"/>
          <c:tx>
            <c:strRef>
              <c:f>'6. BMT UoA 6'!$B$63</c:f>
              <c:strCache>
                <c:ptCount val="1"/>
                <c:pt idx="0">
                  <c:v>60-79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'6. BMT UoA 6'!$D$60:$K$60</c:f>
              <c:strCache>
                <c:ptCount val="7"/>
                <c:pt idx="0">
                  <c:v>Todos os PIs</c:v>
                </c:pt>
                <c:pt idx="2">
                  <c:v>Princípio 1</c:v>
                </c:pt>
                <c:pt idx="4">
                  <c:v>Princípio 2</c:v>
                </c:pt>
                <c:pt idx="6">
                  <c:v>Princípio 3</c:v>
                </c:pt>
              </c:strCache>
            </c:strRef>
          </c:cat>
          <c:val>
            <c:numRef>
              <c:f>'6. BMT UoA 6'!$D$63:$K$63</c:f>
              <c:numCache>
                <c:formatCode>General</c:formatCode>
                <c:ptCount val="8"/>
                <c:pt idx="0">
                  <c:v>#N/A</c:v>
                </c:pt>
                <c:pt idx="2">
                  <c:v>#N/A</c:v>
                </c:pt>
                <c:pt idx="4">
                  <c:v>#N/A</c:v>
                </c:pt>
                <c:pt idx="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20-420B-A1FD-E1512EAE73B7}"/>
            </c:ext>
          </c:extLst>
        </c:ser>
        <c:ser>
          <c:idx val="2"/>
          <c:order val="2"/>
          <c:tx>
            <c:strRef>
              <c:f>'6. BMT UoA 6'!$B$64</c:f>
              <c:strCache>
                <c:ptCount val="1"/>
                <c:pt idx="0">
                  <c:v>&lt;60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'6. BMT UoA 6'!$D$60:$K$60</c:f>
              <c:strCache>
                <c:ptCount val="7"/>
                <c:pt idx="0">
                  <c:v>Todos os PIs</c:v>
                </c:pt>
                <c:pt idx="2">
                  <c:v>Princípio 1</c:v>
                </c:pt>
                <c:pt idx="4">
                  <c:v>Princípio 2</c:v>
                </c:pt>
                <c:pt idx="6">
                  <c:v>Princípio 3</c:v>
                </c:pt>
              </c:strCache>
            </c:strRef>
          </c:cat>
          <c:val>
            <c:numRef>
              <c:f>'6. BMT UoA 6'!$D$64:$K$64</c:f>
              <c:numCache>
                <c:formatCode>General</c:formatCode>
                <c:ptCount val="8"/>
                <c:pt idx="0">
                  <c:v>#N/A</c:v>
                </c:pt>
                <c:pt idx="2">
                  <c:v>#N/A</c:v>
                </c:pt>
                <c:pt idx="4">
                  <c:v>#N/A</c:v>
                </c:pt>
                <c:pt idx="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B20-420B-A1FD-E1512EAE73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09345904"/>
        <c:axId val="409346296"/>
      </c:barChart>
      <c:catAx>
        <c:axId val="4093459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 b="1">
                <a:solidFill>
                  <a:schemeClr val="accent6"/>
                </a:solidFill>
              </a:defRPr>
            </a:pPr>
            <a:endParaRPr lang="en-US"/>
          </a:p>
        </c:txPr>
        <c:crossAx val="409346296"/>
        <c:crosses val="autoZero"/>
        <c:auto val="1"/>
        <c:lblAlgn val="ctr"/>
        <c:lblOffset val="100"/>
        <c:noMultiLvlLbl val="0"/>
      </c:catAx>
      <c:valAx>
        <c:axId val="409346296"/>
        <c:scaling>
          <c:orientation val="minMax"/>
          <c:min val="0"/>
        </c:scaling>
        <c:delete val="1"/>
        <c:axPos val="l"/>
        <c:numFmt formatCode="0%" sourceLinked="0"/>
        <c:majorTickMark val="out"/>
        <c:minorTickMark val="none"/>
        <c:tickLblPos val="nextTo"/>
        <c:crossAx val="409345904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1200">
              <a:solidFill>
                <a:schemeClr val="accent6"/>
              </a:solidFill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chemeClr val="accent6"/>
                </a:solidFill>
              </a:defRPr>
            </a:pPr>
            <a:r>
              <a:rPr lang="en-GB">
                <a:solidFill>
                  <a:schemeClr val="accent6"/>
                </a:solidFill>
              </a:rPr>
              <a:t>Seguimento do Progresso BMT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7229332465003769E-2"/>
          <c:y val="0.14629365261760041"/>
          <c:w val="0.73264274968659981"/>
          <c:h val="0.76847598065908984"/>
        </c:manualLayout>
      </c:layout>
      <c:lineChart>
        <c:grouping val="standard"/>
        <c:varyColors val="0"/>
        <c:ser>
          <c:idx val="0"/>
          <c:order val="0"/>
          <c:tx>
            <c:strRef>
              <c:f>'1. BMT UoA 1'!$P$104</c:f>
              <c:strCache>
                <c:ptCount val="1"/>
                <c:pt idx="0">
                  <c:v>Geral Esperado</c:v>
                </c:pt>
              </c:strCache>
            </c:strRef>
          </c:tx>
          <c:spPr>
            <a:ln>
              <a:solidFill>
                <a:schemeClr val="tx2"/>
              </a:solidFill>
            </a:ln>
          </c:spPr>
          <c:marker>
            <c:symbol val="diamond"/>
            <c:size val="10"/>
            <c:spPr>
              <a:solidFill>
                <a:schemeClr val="tx2"/>
              </a:solidFill>
              <a:ln>
                <a:solidFill>
                  <a:schemeClr val="tx2"/>
                </a:solidFill>
              </a:ln>
            </c:spPr>
          </c:marker>
          <c:dLbls>
            <c:dLbl>
              <c:idx val="1"/>
              <c:layout>
                <c:manualLayout>
                  <c:x val="-3.0254048231850881E-2"/>
                  <c:y val="5.22135245362452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686-4B86-81DF-95EF948074EC}"/>
                </c:ext>
              </c:extLst>
            </c:dLbl>
            <c:dLbl>
              <c:idx val="2"/>
              <c:layout>
                <c:manualLayout>
                  <c:x val="-3.0254048231850829E-2"/>
                  <c:y val="5.53307498816927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686-4B86-81DF-95EF948074EC}"/>
                </c:ext>
              </c:extLst>
            </c:dLbl>
            <c:dLbl>
              <c:idx val="3"/>
              <c:layout>
                <c:manualLayout>
                  <c:x val="-2.8794615128529624E-2"/>
                  <c:y val="4.597907384535016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686-4B86-81DF-95EF948074EC}"/>
                </c:ext>
              </c:extLst>
            </c:dLbl>
            <c:dLbl>
              <c:idx val="4"/>
              <c:layout>
                <c:manualLayout>
                  <c:x val="-3.1713481335172253E-2"/>
                  <c:y val="5.22135245362452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686-4B86-81DF-95EF948074EC}"/>
                </c:ext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 BMT UoA 1'!$O$105:$O$110</c:f>
              <c:strCache>
                <c:ptCount val="6"/>
                <c:pt idx="0">
                  <c:v>Ano 0</c:v>
                </c:pt>
                <c:pt idx="1">
                  <c:v>Ano 1</c:v>
                </c:pt>
                <c:pt idx="2">
                  <c:v>Ano 2</c:v>
                </c:pt>
                <c:pt idx="3">
                  <c:v>Ano 3</c:v>
                </c:pt>
                <c:pt idx="4">
                  <c:v>Ano 4</c:v>
                </c:pt>
                <c:pt idx="5">
                  <c:v>Ano 5</c:v>
                </c:pt>
              </c:strCache>
            </c:strRef>
          </c:cat>
          <c:val>
            <c:numRef>
              <c:f>'1. BMT UoA 1'!$P$105:$P$110</c:f>
              <c:numCache>
                <c:formatCode>0.00</c:formatCode>
                <c:ptCount val="6"/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686-4B86-81DF-95EF948074EC}"/>
            </c:ext>
          </c:extLst>
        </c:ser>
        <c:ser>
          <c:idx val="1"/>
          <c:order val="1"/>
          <c:tx>
            <c:strRef>
              <c:f>'1. BMT UoA 1'!$Q$104</c:f>
              <c:strCache>
                <c:ptCount val="1"/>
                <c:pt idx="0">
                  <c:v>Geral Real</c:v>
                </c:pt>
              </c:strCache>
            </c:strRef>
          </c:tx>
          <c:spPr>
            <a:ln>
              <a:solidFill>
                <a:schemeClr val="bg2"/>
              </a:solidFill>
            </a:ln>
          </c:spPr>
          <c:marker>
            <c:symbol val="square"/>
            <c:size val="8"/>
            <c:spPr>
              <a:solidFill>
                <a:schemeClr val="bg2"/>
              </a:solidFill>
              <a:ln>
                <a:solidFill>
                  <a:schemeClr val="bg2"/>
                </a:solidFill>
              </a:ln>
            </c:spPr>
          </c:marker>
          <c:dLbls>
            <c:dLbl>
              <c:idx val="0"/>
              <c:layout>
                <c:manualLayout>
                  <c:x val="-3.1713481335172142E-2"/>
                  <c:y val="-5.37721372089689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686-4B86-81DF-95EF948074E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2">
                        <a:lumMod val="75000"/>
                      </a:schemeClr>
                    </a:solidFill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 BMT UoA 1'!$O$105:$O$110</c:f>
              <c:strCache>
                <c:ptCount val="6"/>
                <c:pt idx="0">
                  <c:v>Ano 0</c:v>
                </c:pt>
                <c:pt idx="1">
                  <c:v>Ano 1</c:v>
                </c:pt>
                <c:pt idx="2">
                  <c:v>Ano 2</c:v>
                </c:pt>
                <c:pt idx="3">
                  <c:v>Ano 3</c:v>
                </c:pt>
                <c:pt idx="4">
                  <c:v>Ano 4</c:v>
                </c:pt>
                <c:pt idx="5">
                  <c:v>Ano 5</c:v>
                </c:pt>
              </c:strCache>
            </c:strRef>
          </c:cat>
          <c:val>
            <c:numRef>
              <c:f>'1. BMT UoA 1'!$Q$105:$Q$110</c:f>
              <c:numCache>
                <c:formatCode>0.00</c:formatCode>
                <c:ptCount val="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686-4B86-81DF-95EF948074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9347080"/>
        <c:axId val="409347472"/>
      </c:lineChart>
      <c:catAx>
        <c:axId val="4093470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09347472"/>
        <c:crosses val="autoZero"/>
        <c:auto val="1"/>
        <c:lblAlgn val="ctr"/>
        <c:lblOffset val="100"/>
        <c:noMultiLvlLbl val="0"/>
      </c:catAx>
      <c:valAx>
        <c:axId val="40934747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409347080"/>
        <c:crosses val="autoZero"/>
        <c:crossBetween val="between"/>
      </c:valAx>
    </c:plotArea>
    <c:legend>
      <c:legendPos val="r"/>
      <c:overlay val="0"/>
      <c:spPr>
        <a:noFill/>
      </c:spPr>
    </c:legend>
    <c:plotVisOnly val="0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>
                <a:solidFill>
                  <a:schemeClr val="accent6"/>
                </a:solidFill>
              </a:defRPr>
            </a:pPr>
            <a:r>
              <a:rPr lang="en-GB" sz="1600" b="1" i="0" u="none" strike="noStrike" kern="1200" baseline="0">
                <a:solidFill>
                  <a:schemeClr val="accent6"/>
                </a:solidFill>
              </a:rPr>
              <a:t>Visão Geral dos intervalos de pontuação mais recentes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0302533183073413E-2"/>
          <c:y val="0.13226762714024959"/>
          <c:w val="0.73189786176528937"/>
          <c:h val="0.7742033647313449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'1. BMT UoA 1'!$B$62</c:f>
              <c:strCache>
                <c:ptCount val="1"/>
                <c:pt idx="0">
                  <c:v>≥80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 BMT UoA 1'!$D$60:$K$60</c:f>
              <c:strCache>
                <c:ptCount val="7"/>
                <c:pt idx="0">
                  <c:v>Todos os PIs</c:v>
                </c:pt>
                <c:pt idx="2">
                  <c:v>Princípio 1</c:v>
                </c:pt>
                <c:pt idx="4">
                  <c:v>Princípio 2</c:v>
                </c:pt>
                <c:pt idx="6">
                  <c:v>Princípio 3</c:v>
                </c:pt>
              </c:strCache>
            </c:strRef>
          </c:cat>
          <c:val>
            <c:numRef>
              <c:f>'1. BMT UoA 1'!$D$62:$K$62</c:f>
              <c:numCache>
                <c:formatCode>General</c:formatCode>
                <c:ptCount val="8"/>
                <c:pt idx="0">
                  <c:v>#N/A</c:v>
                </c:pt>
                <c:pt idx="2">
                  <c:v>#N/A</c:v>
                </c:pt>
                <c:pt idx="4">
                  <c:v>#N/A</c:v>
                </c:pt>
                <c:pt idx="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3-4063-82E9-160AF4D7BA73}"/>
            </c:ext>
          </c:extLst>
        </c:ser>
        <c:ser>
          <c:idx val="1"/>
          <c:order val="1"/>
          <c:tx>
            <c:strRef>
              <c:f>'1. BMT UoA 1'!$B$63</c:f>
              <c:strCache>
                <c:ptCount val="1"/>
                <c:pt idx="0">
                  <c:v>60-79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 BMT UoA 1'!$D$60:$K$60</c:f>
              <c:strCache>
                <c:ptCount val="7"/>
                <c:pt idx="0">
                  <c:v>Todos os PIs</c:v>
                </c:pt>
                <c:pt idx="2">
                  <c:v>Princípio 1</c:v>
                </c:pt>
                <c:pt idx="4">
                  <c:v>Princípio 2</c:v>
                </c:pt>
                <c:pt idx="6">
                  <c:v>Princípio 3</c:v>
                </c:pt>
              </c:strCache>
            </c:strRef>
          </c:cat>
          <c:val>
            <c:numRef>
              <c:f>'1. BMT UoA 1'!$D$63:$K$63</c:f>
              <c:numCache>
                <c:formatCode>General</c:formatCode>
                <c:ptCount val="8"/>
                <c:pt idx="0">
                  <c:v>#N/A</c:v>
                </c:pt>
                <c:pt idx="2">
                  <c:v>#N/A</c:v>
                </c:pt>
                <c:pt idx="4">
                  <c:v>#N/A</c:v>
                </c:pt>
                <c:pt idx="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623-4063-82E9-160AF4D7BA73}"/>
            </c:ext>
          </c:extLst>
        </c:ser>
        <c:ser>
          <c:idx val="2"/>
          <c:order val="2"/>
          <c:tx>
            <c:strRef>
              <c:f>'1. BMT UoA 1'!$B$64</c:f>
              <c:strCache>
                <c:ptCount val="1"/>
                <c:pt idx="0">
                  <c:v>&lt;60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 BMT UoA 1'!$D$60:$K$60</c:f>
              <c:strCache>
                <c:ptCount val="7"/>
                <c:pt idx="0">
                  <c:v>Todos os PIs</c:v>
                </c:pt>
                <c:pt idx="2">
                  <c:v>Princípio 1</c:v>
                </c:pt>
                <c:pt idx="4">
                  <c:v>Princípio 2</c:v>
                </c:pt>
                <c:pt idx="6">
                  <c:v>Princípio 3</c:v>
                </c:pt>
              </c:strCache>
            </c:strRef>
          </c:cat>
          <c:val>
            <c:numRef>
              <c:f>'1. BMT UoA 1'!$D$64:$K$64</c:f>
              <c:numCache>
                <c:formatCode>General</c:formatCode>
                <c:ptCount val="8"/>
                <c:pt idx="0">
                  <c:v>#N/A</c:v>
                </c:pt>
                <c:pt idx="2">
                  <c:v>#N/A</c:v>
                </c:pt>
                <c:pt idx="4">
                  <c:v>#N/A</c:v>
                </c:pt>
                <c:pt idx="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623-4063-82E9-160AF4D7BA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09345904"/>
        <c:axId val="409346296"/>
      </c:barChart>
      <c:catAx>
        <c:axId val="4093459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 b="1">
                <a:solidFill>
                  <a:schemeClr val="accent6"/>
                </a:solidFill>
              </a:defRPr>
            </a:pPr>
            <a:endParaRPr lang="en-US"/>
          </a:p>
        </c:txPr>
        <c:crossAx val="409346296"/>
        <c:crosses val="autoZero"/>
        <c:auto val="1"/>
        <c:lblAlgn val="ctr"/>
        <c:lblOffset val="100"/>
        <c:noMultiLvlLbl val="0"/>
      </c:catAx>
      <c:valAx>
        <c:axId val="409346296"/>
        <c:scaling>
          <c:orientation val="minMax"/>
          <c:min val="0"/>
        </c:scaling>
        <c:delete val="1"/>
        <c:axPos val="l"/>
        <c:numFmt formatCode="0%" sourceLinked="0"/>
        <c:majorTickMark val="out"/>
        <c:minorTickMark val="none"/>
        <c:tickLblPos val="nextTo"/>
        <c:crossAx val="409345904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1200">
              <a:solidFill>
                <a:schemeClr val="accent6"/>
              </a:solidFill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chemeClr val="accent6"/>
                </a:solidFill>
              </a:defRPr>
            </a:pPr>
            <a:r>
              <a:rPr lang="en-GB" sz="1800" b="1" i="0" u="none" strike="noStrike" kern="1200" baseline="0">
                <a:solidFill>
                  <a:schemeClr val="accent6"/>
                </a:solidFill>
              </a:rPr>
              <a:t>Seguimento do Progresso BMT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7229332465003769E-2"/>
          <c:y val="0.14629365261760041"/>
          <c:w val="0.73264274968659981"/>
          <c:h val="0.76847598065908984"/>
        </c:manualLayout>
      </c:layout>
      <c:lineChart>
        <c:grouping val="standard"/>
        <c:varyColors val="0"/>
        <c:ser>
          <c:idx val="0"/>
          <c:order val="0"/>
          <c:tx>
            <c:strRef>
              <c:f>Exemplo!$P$104</c:f>
              <c:strCache>
                <c:ptCount val="1"/>
                <c:pt idx="0">
                  <c:v>Expected Overall</c:v>
                </c:pt>
              </c:strCache>
            </c:strRef>
          </c:tx>
          <c:spPr>
            <a:ln>
              <a:solidFill>
                <a:schemeClr val="tx2"/>
              </a:solidFill>
            </a:ln>
          </c:spPr>
          <c:marker>
            <c:symbol val="diamond"/>
            <c:size val="10"/>
            <c:spPr>
              <a:solidFill>
                <a:schemeClr val="tx2"/>
              </a:solidFill>
              <a:ln>
                <a:solidFill>
                  <a:schemeClr val="tx2"/>
                </a:solidFill>
              </a:ln>
            </c:spPr>
          </c:marker>
          <c:dLbls>
            <c:dLbl>
              <c:idx val="1"/>
              <c:layout>
                <c:manualLayout>
                  <c:x val="-3.0254048231850881E-2"/>
                  <c:y val="5.22135245362452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734-41BA-8A86-AC1F3A85E40A}"/>
                </c:ext>
              </c:extLst>
            </c:dLbl>
            <c:dLbl>
              <c:idx val="2"/>
              <c:layout>
                <c:manualLayout>
                  <c:x val="-3.0254048231850829E-2"/>
                  <c:y val="5.53307498816927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734-41BA-8A86-AC1F3A85E40A}"/>
                </c:ext>
              </c:extLst>
            </c:dLbl>
            <c:dLbl>
              <c:idx val="3"/>
              <c:layout>
                <c:manualLayout>
                  <c:x val="-2.8794615128529624E-2"/>
                  <c:y val="4.597907384535016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734-41BA-8A86-AC1F3A85E40A}"/>
                </c:ext>
              </c:extLst>
            </c:dLbl>
            <c:dLbl>
              <c:idx val="4"/>
              <c:layout>
                <c:manualLayout>
                  <c:x val="-3.1713481335172253E-2"/>
                  <c:y val="5.22135245362452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734-41BA-8A86-AC1F3A85E40A}"/>
                </c:ext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Exemplo!$O$105:$O$110</c:f>
              <c:strCache>
                <c:ptCount val="6"/>
                <c:pt idx="0">
                  <c:v>Year 0</c:v>
                </c:pt>
                <c:pt idx="1">
                  <c:v>Year 1</c:v>
                </c:pt>
                <c:pt idx="2">
                  <c:v>Year 2</c:v>
                </c:pt>
                <c:pt idx="3">
                  <c:v>Year 3</c:v>
                </c:pt>
                <c:pt idx="4">
                  <c:v>Year 4</c:v>
                </c:pt>
                <c:pt idx="5">
                  <c:v>Year 5</c:v>
                </c:pt>
              </c:strCache>
            </c:strRef>
          </c:cat>
          <c:val>
            <c:numRef>
              <c:f>Exemplo!$P$105:$P$110</c:f>
              <c:numCache>
                <c:formatCode>0.00</c:formatCode>
                <c:ptCount val="6"/>
                <c:pt idx="1">
                  <c:v>0.51851851851851849</c:v>
                </c:pt>
                <c:pt idx="2">
                  <c:v>0.7407407407407407</c:v>
                </c:pt>
                <c:pt idx="3">
                  <c:v>0.77777777777777779</c:v>
                </c:pt>
                <c:pt idx="4">
                  <c:v>0.85185185185185186</c:v>
                </c:pt>
                <c:pt idx="5">
                  <c:v>0.98148148148148151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734-41BA-8A86-AC1F3A85E40A}"/>
            </c:ext>
          </c:extLst>
        </c:ser>
        <c:ser>
          <c:idx val="1"/>
          <c:order val="1"/>
          <c:tx>
            <c:strRef>
              <c:f>Exemplo!$Q$104</c:f>
              <c:strCache>
                <c:ptCount val="1"/>
                <c:pt idx="0">
                  <c:v>Actual Overall</c:v>
                </c:pt>
              </c:strCache>
            </c:strRef>
          </c:tx>
          <c:spPr>
            <a:ln>
              <a:solidFill>
                <a:schemeClr val="bg2"/>
              </a:solidFill>
            </a:ln>
          </c:spPr>
          <c:marker>
            <c:symbol val="square"/>
            <c:size val="8"/>
            <c:spPr>
              <a:solidFill>
                <a:schemeClr val="bg2"/>
              </a:solidFill>
              <a:ln>
                <a:solidFill>
                  <a:schemeClr val="bg2"/>
                </a:solidFill>
              </a:ln>
            </c:spPr>
          </c:marker>
          <c:dLbls>
            <c:dLbl>
              <c:idx val="0"/>
              <c:layout>
                <c:manualLayout>
                  <c:x val="-3.1713481335172142E-2"/>
                  <c:y val="-5.37721372089689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734-41BA-8A86-AC1F3A85E40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2">
                        <a:lumMod val="75000"/>
                      </a:schemeClr>
                    </a:solidFill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Exemplo!$O$105:$O$110</c:f>
              <c:strCache>
                <c:ptCount val="6"/>
                <c:pt idx="0">
                  <c:v>Year 0</c:v>
                </c:pt>
                <c:pt idx="1">
                  <c:v>Year 1</c:v>
                </c:pt>
                <c:pt idx="2">
                  <c:v>Year 2</c:v>
                </c:pt>
                <c:pt idx="3">
                  <c:v>Year 3</c:v>
                </c:pt>
                <c:pt idx="4">
                  <c:v>Year 4</c:v>
                </c:pt>
                <c:pt idx="5">
                  <c:v>Year 5</c:v>
                </c:pt>
              </c:strCache>
            </c:strRef>
          </c:cat>
          <c:val>
            <c:numRef>
              <c:f>Exemplo!$Q$105:$Q$110</c:f>
              <c:numCache>
                <c:formatCode>0.00</c:formatCode>
                <c:ptCount val="6"/>
                <c:pt idx="0">
                  <c:v>0.5</c:v>
                </c:pt>
                <c:pt idx="1">
                  <c:v>0.51851851851851849</c:v>
                </c:pt>
                <c:pt idx="2">
                  <c:v>0.7407407407407407</c:v>
                </c:pt>
                <c:pt idx="3">
                  <c:v>0.79629629629629628</c:v>
                </c:pt>
                <c:pt idx="4">
                  <c:v>#N/A</c:v>
                </c:pt>
                <c:pt idx="5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734-41BA-8A86-AC1F3A85E4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9347080"/>
        <c:axId val="409347472"/>
      </c:lineChart>
      <c:catAx>
        <c:axId val="4093470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09347472"/>
        <c:crosses val="autoZero"/>
        <c:auto val="1"/>
        <c:lblAlgn val="ctr"/>
        <c:lblOffset val="100"/>
        <c:noMultiLvlLbl val="0"/>
      </c:catAx>
      <c:valAx>
        <c:axId val="40934747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409347080"/>
        <c:crosses val="autoZero"/>
        <c:crossBetween val="between"/>
      </c:valAx>
    </c:plotArea>
    <c:legend>
      <c:legendPos val="r"/>
      <c:overlay val="0"/>
      <c:spPr>
        <a:noFill/>
      </c:spPr>
    </c:legend>
    <c:plotVisOnly val="0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>
                <a:solidFill>
                  <a:schemeClr val="accent6"/>
                </a:solidFill>
              </a:defRPr>
            </a:pPr>
            <a:r>
              <a:rPr lang="en-GB" sz="1600" b="1" i="0" u="none" strike="noStrike" kern="1200" baseline="0">
                <a:solidFill>
                  <a:schemeClr val="accent6"/>
                </a:solidFill>
              </a:rPr>
              <a:t>Visão Geral dos intervalos de pontuação mais recentes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0302533183073413E-2"/>
          <c:y val="0.13226762714024959"/>
          <c:w val="0.73189786176528937"/>
          <c:h val="0.7742033647313449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Exemplo!$B$62</c:f>
              <c:strCache>
                <c:ptCount val="1"/>
                <c:pt idx="0">
                  <c:v>≥80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Exemplo!$D$60:$K$60</c:f>
              <c:strCache>
                <c:ptCount val="7"/>
                <c:pt idx="0">
                  <c:v>Todos os PIs</c:v>
                </c:pt>
                <c:pt idx="2">
                  <c:v>Princípio 1</c:v>
                </c:pt>
                <c:pt idx="4">
                  <c:v>Princípio 2</c:v>
                </c:pt>
                <c:pt idx="6">
                  <c:v>Princípio 3</c:v>
                </c:pt>
              </c:strCache>
            </c:strRef>
          </c:cat>
          <c:val>
            <c:numRef>
              <c:f>Exemplo!$D$62:$K$62</c:f>
              <c:numCache>
                <c:formatCode>General</c:formatCode>
                <c:ptCount val="8"/>
                <c:pt idx="0">
                  <c:v>17</c:v>
                </c:pt>
                <c:pt idx="2">
                  <c:v>3</c:v>
                </c:pt>
                <c:pt idx="4">
                  <c:v>9</c:v>
                </c:pt>
                <c:pt idx="6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5D-4AEE-A562-C50B99965F9C}"/>
            </c:ext>
          </c:extLst>
        </c:ser>
        <c:ser>
          <c:idx val="1"/>
          <c:order val="1"/>
          <c:tx>
            <c:strRef>
              <c:f>Exemplo!$B$63</c:f>
              <c:strCache>
                <c:ptCount val="1"/>
                <c:pt idx="0">
                  <c:v>60-79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Exemplo!$D$60:$K$60</c:f>
              <c:strCache>
                <c:ptCount val="7"/>
                <c:pt idx="0">
                  <c:v>Todos os PIs</c:v>
                </c:pt>
                <c:pt idx="2">
                  <c:v>Princípio 1</c:v>
                </c:pt>
                <c:pt idx="4">
                  <c:v>Princípio 2</c:v>
                </c:pt>
                <c:pt idx="6">
                  <c:v>Princípio 3</c:v>
                </c:pt>
              </c:strCache>
            </c:strRef>
          </c:cat>
          <c:val>
            <c:numRef>
              <c:f>Exemplo!$D$63:$K$63</c:f>
              <c:numCache>
                <c:formatCode>General</c:formatCode>
                <c:ptCount val="8"/>
                <c:pt idx="0">
                  <c:v>9</c:v>
                </c:pt>
                <c:pt idx="2">
                  <c:v>2</c:v>
                </c:pt>
                <c:pt idx="4">
                  <c:v>6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5D-4AEE-A562-C50B99965F9C}"/>
            </c:ext>
          </c:extLst>
        </c:ser>
        <c:ser>
          <c:idx val="2"/>
          <c:order val="2"/>
          <c:tx>
            <c:strRef>
              <c:f>Exemplo!$B$64</c:f>
              <c:strCache>
                <c:ptCount val="1"/>
                <c:pt idx="0">
                  <c:v>&lt;60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Exemplo!$D$60:$K$60</c:f>
              <c:strCache>
                <c:ptCount val="7"/>
                <c:pt idx="0">
                  <c:v>Todos os PIs</c:v>
                </c:pt>
                <c:pt idx="2">
                  <c:v>Princípio 1</c:v>
                </c:pt>
                <c:pt idx="4">
                  <c:v>Princípio 2</c:v>
                </c:pt>
                <c:pt idx="6">
                  <c:v>Princípio 3</c:v>
                </c:pt>
              </c:strCache>
            </c:strRef>
          </c:cat>
          <c:val>
            <c:numRef>
              <c:f>Exemplo!$D$64:$K$64</c:f>
              <c:numCache>
                <c:formatCode>General</c:formatCode>
                <c:ptCount val="8"/>
                <c:pt idx="0">
                  <c:v>1</c:v>
                </c:pt>
                <c:pt idx="2">
                  <c:v>#N/A</c:v>
                </c:pt>
                <c:pt idx="4">
                  <c:v>#N/A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5D-4AEE-A562-C50B99965F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09345904"/>
        <c:axId val="409346296"/>
      </c:barChart>
      <c:catAx>
        <c:axId val="4093459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 b="1">
                <a:solidFill>
                  <a:schemeClr val="accent6"/>
                </a:solidFill>
              </a:defRPr>
            </a:pPr>
            <a:endParaRPr lang="en-US"/>
          </a:p>
        </c:txPr>
        <c:crossAx val="409346296"/>
        <c:crosses val="autoZero"/>
        <c:auto val="1"/>
        <c:lblAlgn val="ctr"/>
        <c:lblOffset val="100"/>
        <c:noMultiLvlLbl val="0"/>
      </c:catAx>
      <c:valAx>
        <c:axId val="409346296"/>
        <c:scaling>
          <c:orientation val="minMax"/>
          <c:min val="0"/>
        </c:scaling>
        <c:delete val="1"/>
        <c:axPos val="l"/>
        <c:numFmt formatCode="0%" sourceLinked="0"/>
        <c:majorTickMark val="out"/>
        <c:minorTickMark val="none"/>
        <c:tickLblPos val="nextTo"/>
        <c:crossAx val="409345904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1200">
              <a:solidFill>
                <a:schemeClr val="accent6"/>
              </a:solidFill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chemeClr val="accent6"/>
                </a:solidFill>
              </a:defRPr>
            </a:pPr>
            <a:r>
              <a:rPr lang="en-GB">
                <a:solidFill>
                  <a:schemeClr val="accent6"/>
                </a:solidFill>
              </a:rPr>
              <a:t>BMT Progress</a:t>
            </a:r>
            <a:r>
              <a:rPr lang="en-GB" baseline="0">
                <a:solidFill>
                  <a:schemeClr val="accent6"/>
                </a:solidFill>
              </a:rPr>
              <a:t> Tracker</a:t>
            </a:r>
            <a:endParaRPr lang="en-GB">
              <a:solidFill>
                <a:schemeClr val="accent6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7229332465003769E-2"/>
          <c:y val="0.14629365261760041"/>
          <c:w val="0.73264274968659981"/>
          <c:h val="0.76847598065908984"/>
        </c:manualLayout>
      </c:layout>
      <c:lineChart>
        <c:grouping val="standard"/>
        <c:varyColors val="0"/>
        <c:ser>
          <c:idx val="0"/>
          <c:order val="0"/>
          <c:tx>
            <c:strRef>
              <c:f>'2. BMT UoA 2'!$P$104</c:f>
              <c:strCache>
                <c:ptCount val="1"/>
                <c:pt idx="0">
                  <c:v>Geral Esperado</c:v>
                </c:pt>
              </c:strCache>
            </c:strRef>
          </c:tx>
          <c:spPr>
            <a:ln>
              <a:solidFill>
                <a:schemeClr val="tx2"/>
              </a:solidFill>
            </a:ln>
          </c:spPr>
          <c:marker>
            <c:symbol val="diamond"/>
            <c:size val="10"/>
            <c:spPr>
              <a:solidFill>
                <a:schemeClr val="tx2"/>
              </a:solidFill>
              <a:ln>
                <a:solidFill>
                  <a:schemeClr val="tx2"/>
                </a:solidFill>
              </a:ln>
            </c:spPr>
          </c:marker>
          <c:dLbls>
            <c:dLbl>
              <c:idx val="1"/>
              <c:layout>
                <c:manualLayout>
                  <c:x val="-3.0254048231850881E-2"/>
                  <c:y val="5.22135245362452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5FF-4064-9ABB-59A84AEB040E}"/>
                </c:ext>
              </c:extLst>
            </c:dLbl>
            <c:dLbl>
              <c:idx val="2"/>
              <c:layout>
                <c:manualLayout>
                  <c:x val="-3.0254048231850829E-2"/>
                  <c:y val="5.53307498816927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5FF-4064-9ABB-59A84AEB040E}"/>
                </c:ext>
              </c:extLst>
            </c:dLbl>
            <c:dLbl>
              <c:idx val="3"/>
              <c:layout>
                <c:manualLayout>
                  <c:x val="-2.8794615128529624E-2"/>
                  <c:y val="4.597907384535016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5FF-4064-9ABB-59A84AEB040E}"/>
                </c:ext>
              </c:extLst>
            </c:dLbl>
            <c:dLbl>
              <c:idx val="4"/>
              <c:layout>
                <c:manualLayout>
                  <c:x val="-3.1713481335172253E-2"/>
                  <c:y val="5.22135245362452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5FF-4064-9ABB-59A84AEB040E}"/>
                </c:ext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 BMT UoA 2'!$O$105:$O$110</c:f>
              <c:strCache>
                <c:ptCount val="6"/>
                <c:pt idx="0">
                  <c:v>Ano 0</c:v>
                </c:pt>
                <c:pt idx="1">
                  <c:v>Ano 1</c:v>
                </c:pt>
                <c:pt idx="2">
                  <c:v>Ano 2</c:v>
                </c:pt>
                <c:pt idx="3">
                  <c:v>Ano 3</c:v>
                </c:pt>
                <c:pt idx="4">
                  <c:v>Ano 4</c:v>
                </c:pt>
                <c:pt idx="5">
                  <c:v>Ano 5</c:v>
                </c:pt>
              </c:strCache>
            </c:strRef>
          </c:cat>
          <c:val>
            <c:numRef>
              <c:f>'2. BMT UoA 2'!$P$105:$P$110</c:f>
              <c:numCache>
                <c:formatCode>0.00</c:formatCode>
                <c:ptCount val="6"/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5FF-4064-9ABB-59A84AEB040E}"/>
            </c:ext>
          </c:extLst>
        </c:ser>
        <c:ser>
          <c:idx val="1"/>
          <c:order val="1"/>
          <c:tx>
            <c:strRef>
              <c:f>'2. BMT UoA 2'!$Q$104</c:f>
              <c:strCache>
                <c:ptCount val="1"/>
                <c:pt idx="0">
                  <c:v>Geral Real</c:v>
                </c:pt>
              </c:strCache>
            </c:strRef>
          </c:tx>
          <c:spPr>
            <a:ln>
              <a:solidFill>
                <a:schemeClr val="bg2"/>
              </a:solidFill>
            </a:ln>
          </c:spPr>
          <c:marker>
            <c:symbol val="square"/>
            <c:size val="8"/>
            <c:spPr>
              <a:solidFill>
                <a:schemeClr val="bg2"/>
              </a:solidFill>
              <a:ln>
                <a:solidFill>
                  <a:schemeClr val="bg2"/>
                </a:solidFill>
              </a:ln>
            </c:spPr>
          </c:marker>
          <c:dLbls>
            <c:dLbl>
              <c:idx val="0"/>
              <c:layout>
                <c:manualLayout>
                  <c:x val="-3.1713481335172142E-2"/>
                  <c:y val="-5.37721372089689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5FF-4064-9ABB-59A84AEB040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2">
                        <a:lumMod val="75000"/>
                      </a:schemeClr>
                    </a:solidFill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 BMT UoA 2'!$O$105:$O$110</c:f>
              <c:strCache>
                <c:ptCount val="6"/>
                <c:pt idx="0">
                  <c:v>Ano 0</c:v>
                </c:pt>
                <c:pt idx="1">
                  <c:v>Ano 1</c:v>
                </c:pt>
                <c:pt idx="2">
                  <c:v>Ano 2</c:v>
                </c:pt>
                <c:pt idx="3">
                  <c:v>Ano 3</c:v>
                </c:pt>
                <c:pt idx="4">
                  <c:v>Ano 4</c:v>
                </c:pt>
                <c:pt idx="5">
                  <c:v>Ano 5</c:v>
                </c:pt>
              </c:strCache>
            </c:strRef>
          </c:cat>
          <c:val>
            <c:numRef>
              <c:f>'2. BMT UoA 2'!$Q$105:$Q$110</c:f>
              <c:numCache>
                <c:formatCode>0.00</c:formatCode>
                <c:ptCount val="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B5FF-4064-9ABB-59A84AEB04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9347080"/>
        <c:axId val="409347472"/>
      </c:lineChart>
      <c:catAx>
        <c:axId val="4093470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09347472"/>
        <c:crosses val="autoZero"/>
        <c:auto val="1"/>
        <c:lblAlgn val="ctr"/>
        <c:lblOffset val="100"/>
        <c:noMultiLvlLbl val="0"/>
      </c:catAx>
      <c:valAx>
        <c:axId val="40934747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409347080"/>
        <c:crosses val="autoZero"/>
        <c:crossBetween val="between"/>
      </c:valAx>
    </c:plotArea>
    <c:legend>
      <c:legendPos val="r"/>
      <c:overlay val="0"/>
      <c:spPr>
        <a:noFill/>
      </c:spPr>
    </c:legend>
    <c:plotVisOnly val="0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>
                <a:solidFill>
                  <a:schemeClr val="accent6"/>
                </a:solidFill>
              </a:defRPr>
            </a:pPr>
            <a:r>
              <a:rPr lang="en-GB" sz="1600">
                <a:solidFill>
                  <a:schemeClr val="accent6"/>
                </a:solidFill>
              </a:rPr>
              <a:t>Draft scoring range overview - most recent scores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0302533183073413E-2"/>
          <c:y val="0.13226762714024959"/>
          <c:w val="0.73189786176528937"/>
          <c:h val="0.7742033647313449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'2. BMT UoA 2'!$B$62</c:f>
              <c:strCache>
                <c:ptCount val="1"/>
                <c:pt idx="0">
                  <c:v>≥80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 BMT UoA 2'!$D$60:$K$60</c:f>
              <c:strCache>
                <c:ptCount val="7"/>
                <c:pt idx="0">
                  <c:v>Todos os PIs</c:v>
                </c:pt>
                <c:pt idx="2">
                  <c:v>Princípio 1</c:v>
                </c:pt>
                <c:pt idx="4">
                  <c:v>Princípio 2</c:v>
                </c:pt>
                <c:pt idx="6">
                  <c:v>Princípio 3</c:v>
                </c:pt>
              </c:strCache>
            </c:strRef>
          </c:cat>
          <c:val>
            <c:numRef>
              <c:f>'2. BMT UoA 2'!$D$62:$K$62</c:f>
              <c:numCache>
                <c:formatCode>General</c:formatCode>
                <c:ptCount val="8"/>
                <c:pt idx="0">
                  <c:v>#N/A</c:v>
                </c:pt>
                <c:pt idx="2">
                  <c:v>#N/A</c:v>
                </c:pt>
                <c:pt idx="4">
                  <c:v>#N/A</c:v>
                </c:pt>
                <c:pt idx="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48-4485-A49B-EF5FF738A8A0}"/>
            </c:ext>
          </c:extLst>
        </c:ser>
        <c:ser>
          <c:idx val="1"/>
          <c:order val="1"/>
          <c:tx>
            <c:strRef>
              <c:f>'2. BMT UoA 2'!$B$63</c:f>
              <c:strCache>
                <c:ptCount val="1"/>
                <c:pt idx="0">
                  <c:v>60-79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 BMT UoA 2'!$D$60:$K$60</c:f>
              <c:strCache>
                <c:ptCount val="7"/>
                <c:pt idx="0">
                  <c:v>Todos os PIs</c:v>
                </c:pt>
                <c:pt idx="2">
                  <c:v>Princípio 1</c:v>
                </c:pt>
                <c:pt idx="4">
                  <c:v>Princípio 2</c:v>
                </c:pt>
                <c:pt idx="6">
                  <c:v>Princípio 3</c:v>
                </c:pt>
              </c:strCache>
            </c:strRef>
          </c:cat>
          <c:val>
            <c:numRef>
              <c:f>'2. BMT UoA 2'!$D$63:$K$63</c:f>
              <c:numCache>
                <c:formatCode>General</c:formatCode>
                <c:ptCount val="8"/>
                <c:pt idx="0">
                  <c:v>#N/A</c:v>
                </c:pt>
                <c:pt idx="2">
                  <c:v>#N/A</c:v>
                </c:pt>
                <c:pt idx="4">
                  <c:v>#N/A</c:v>
                </c:pt>
                <c:pt idx="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548-4485-A49B-EF5FF738A8A0}"/>
            </c:ext>
          </c:extLst>
        </c:ser>
        <c:ser>
          <c:idx val="2"/>
          <c:order val="2"/>
          <c:tx>
            <c:strRef>
              <c:f>'2. BMT UoA 2'!$B$64</c:f>
              <c:strCache>
                <c:ptCount val="1"/>
                <c:pt idx="0">
                  <c:v>&lt;60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 BMT UoA 2'!$D$60:$K$60</c:f>
              <c:strCache>
                <c:ptCount val="7"/>
                <c:pt idx="0">
                  <c:v>Todos os PIs</c:v>
                </c:pt>
                <c:pt idx="2">
                  <c:v>Princípio 1</c:v>
                </c:pt>
                <c:pt idx="4">
                  <c:v>Princípio 2</c:v>
                </c:pt>
                <c:pt idx="6">
                  <c:v>Princípio 3</c:v>
                </c:pt>
              </c:strCache>
            </c:strRef>
          </c:cat>
          <c:val>
            <c:numRef>
              <c:f>'2. BMT UoA 2'!$D$64:$K$64</c:f>
              <c:numCache>
                <c:formatCode>General</c:formatCode>
                <c:ptCount val="8"/>
                <c:pt idx="0">
                  <c:v>#N/A</c:v>
                </c:pt>
                <c:pt idx="2">
                  <c:v>#N/A</c:v>
                </c:pt>
                <c:pt idx="4">
                  <c:v>#N/A</c:v>
                </c:pt>
                <c:pt idx="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548-4485-A49B-EF5FF738A8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09345904"/>
        <c:axId val="409346296"/>
      </c:barChart>
      <c:catAx>
        <c:axId val="4093459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 b="1">
                <a:solidFill>
                  <a:schemeClr val="accent6"/>
                </a:solidFill>
              </a:defRPr>
            </a:pPr>
            <a:endParaRPr lang="en-US"/>
          </a:p>
        </c:txPr>
        <c:crossAx val="409346296"/>
        <c:crosses val="autoZero"/>
        <c:auto val="1"/>
        <c:lblAlgn val="ctr"/>
        <c:lblOffset val="100"/>
        <c:noMultiLvlLbl val="0"/>
      </c:catAx>
      <c:valAx>
        <c:axId val="409346296"/>
        <c:scaling>
          <c:orientation val="minMax"/>
          <c:min val="0"/>
        </c:scaling>
        <c:delete val="1"/>
        <c:axPos val="l"/>
        <c:numFmt formatCode="0%" sourceLinked="0"/>
        <c:majorTickMark val="out"/>
        <c:minorTickMark val="none"/>
        <c:tickLblPos val="nextTo"/>
        <c:crossAx val="409345904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1200">
              <a:solidFill>
                <a:schemeClr val="accent6"/>
              </a:solidFill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chemeClr val="accent6"/>
                </a:solidFill>
              </a:defRPr>
            </a:pPr>
            <a:r>
              <a:rPr lang="en-GB">
                <a:solidFill>
                  <a:schemeClr val="accent6"/>
                </a:solidFill>
              </a:rPr>
              <a:t>Seguimento do Progresso BMT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7229332465003769E-2"/>
          <c:y val="0.14629365261760041"/>
          <c:w val="0.73264274968659981"/>
          <c:h val="0.76847598065908984"/>
        </c:manualLayout>
      </c:layout>
      <c:lineChart>
        <c:grouping val="standard"/>
        <c:varyColors val="0"/>
        <c:ser>
          <c:idx val="0"/>
          <c:order val="0"/>
          <c:tx>
            <c:strRef>
              <c:f>'1. BMT UoA 1'!$P$104</c:f>
              <c:strCache>
                <c:ptCount val="1"/>
                <c:pt idx="0">
                  <c:v>Geral Esperado</c:v>
                </c:pt>
              </c:strCache>
            </c:strRef>
          </c:tx>
          <c:spPr>
            <a:ln>
              <a:solidFill>
                <a:schemeClr val="tx2"/>
              </a:solidFill>
            </a:ln>
          </c:spPr>
          <c:marker>
            <c:symbol val="diamond"/>
            <c:size val="10"/>
            <c:spPr>
              <a:solidFill>
                <a:schemeClr val="tx2"/>
              </a:solidFill>
              <a:ln>
                <a:solidFill>
                  <a:schemeClr val="tx2"/>
                </a:solidFill>
              </a:ln>
            </c:spPr>
          </c:marker>
          <c:dLbls>
            <c:dLbl>
              <c:idx val="1"/>
              <c:layout>
                <c:manualLayout>
                  <c:x val="-3.0254048231850881E-2"/>
                  <c:y val="5.22135245362452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CFD-4144-9A07-C3A2898BEE59}"/>
                </c:ext>
              </c:extLst>
            </c:dLbl>
            <c:dLbl>
              <c:idx val="2"/>
              <c:layout>
                <c:manualLayout>
                  <c:x val="-3.0254048231850829E-2"/>
                  <c:y val="5.53307498816927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CFD-4144-9A07-C3A2898BEE59}"/>
                </c:ext>
              </c:extLst>
            </c:dLbl>
            <c:dLbl>
              <c:idx val="3"/>
              <c:layout>
                <c:manualLayout>
                  <c:x val="-2.8794615128529624E-2"/>
                  <c:y val="4.597907384535016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CFD-4144-9A07-C3A2898BEE59}"/>
                </c:ext>
              </c:extLst>
            </c:dLbl>
            <c:dLbl>
              <c:idx val="4"/>
              <c:layout>
                <c:manualLayout>
                  <c:x val="-3.1713481335172253E-2"/>
                  <c:y val="5.22135245362452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CFD-4144-9A07-C3A2898BEE59}"/>
                </c:ext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 BMT UoA 1'!$O$105:$O$110</c:f>
              <c:strCache>
                <c:ptCount val="6"/>
                <c:pt idx="0">
                  <c:v>Ano 0</c:v>
                </c:pt>
                <c:pt idx="1">
                  <c:v>Ano 1</c:v>
                </c:pt>
                <c:pt idx="2">
                  <c:v>Ano 2</c:v>
                </c:pt>
                <c:pt idx="3">
                  <c:v>Ano 3</c:v>
                </c:pt>
                <c:pt idx="4">
                  <c:v>Ano 4</c:v>
                </c:pt>
                <c:pt idx="5">
                  <c:v>Ano 5</c:v>
                </c:pt>
              </c:strCache>
            </c:strRef>
          </c:cat>
          <c:val>
            <c:numRef>
              <c:f>'1. BMT UoA 1'!$P$105:$P$110</c:f>
              <c:numCache>
                <c:formatCode>0.00</c:formatCode>
                <c:ptCount val="6"/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CFD-4144-9A07-C3A2898BEE59}"/>
            </c:ext>
          </c:extLst>
        </c:ser>
        <c:ser>
          <c:idx val="1"/>
          <c:order val="1"/>
          <c:tx>
            <c:strRef>
              <c:f>'1. BMT UoA 1'!$Q$104</c:f>
              <c:strCache>
                <c:ptCount val="1"/>
                <c:pt idx="0">
                  <c:v>Geral Real</c:v>
                </c:pt>
              </c:strCache>
            </c:strRef>
          </c:tx>
          <c:spPr>
            <a:ln>
              <a:solidFill>
                <a:schemeClr val="bg2"/>
              </a:solidFill>
            </a:ln>
          </c:spPr>
          <c:marker>
            <c:symbol val="square"/>
            <c:size val="8"/>
            <c:spPr>
              <a:solidFill>
                <a:schemeClr val="bg2"/>
              </a:solidFill>
              <a:ln>
                <a:solidFill>
                  <a:schemeClr val="bg2"/>
                </a:solidFill>
              </a:ln>
            </c:spPr>
          </c:marker>
          <c:dLbls>
            <c:dLbl>
              <c:idx val="0"/>
              <c:layout>
                <c:manualLayout>
                  <c:x val="-3.1713481335172142E-2"/>
                  <c:y val="-5.37721372089689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CFD-4144-9A07-C3A2898BEE5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2">
                        <a:lumMod val="75000"/>
                      </a:schemeClr>
                    </a:solidFill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 BMT UoA 1'!$O$105:$O$110</c:f>
              <c:strCache>
                <c:ptCount val="6"/>
                <c:pt idx="0">
                  <c:v>Ano 0</c:v>
                </c:pt>
                <c:pt idx="1">
                  <c:v>Ano 1</c:v>
                </c:pt>
                <c:pt idx="2">
                  <c:v>Ano 2</c:v>
                </c:pt>
                <c:pt idx="3">
                  <c:v>Ano 3</c:v>
                </c:pt>
                <c:pt idx="4">
                  <c:v>Ano 4</c:v>
                </c:pt>
                <c:pt idx="5">
                  <c:v>Ano 5</c:v>
                </c:pt>
              </c:strCache>
            </c:strRef>
          </c:cat>
          <c:val>
            <c:numRef>
              <c:f>'1. BMT UoA 1'!$Q$105:$Q$110</c:f>
              <c:numCache>
                <c:formatCode>0.00</c:formatCode>
                <c:ptCount val="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CFD-4144-9A07-C3A2898BEE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9347080"/>
        <c:axId val="409347472"/>
      </c:lineChart>
      <c:catAx>
        <c:axId val="4093470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09347472"/>
        <c:crosses val="autoZero"/>
        <c:auto val="1"/>
        <c:lblAlgn val="ctr"/>
        <c:lblOffset val="100"/>
        <c:noMultiLvlLbl val="0"/>
      </c:catAx>
      <c:valAx>
        <c:axId val="40934747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409347080"/>
        <c:crosses val="autoZero"/>
        <c:crossBetween val="between"/>
      </c:valAx>
    </c:plotArea>
    <c:legend>
      <c:legendPos val="r"/>
      <c:overlay val="0"/>
      <c:spPr>
        <a:noFill/>
      </c:spPr>
    </c:legend>
    <c:plotVisOnly val="0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>
                <a:solidFill>
                  <a:schemeClr val="accent6"/>
                </a:solidFill>
              </a:defRPr>
            </a:pPr>
            <a:r>
              <a:rPr lang="en-GB" sz="1600" b="1" i="0" u="none" strike="noStrike" kern="1200" baseline="0">
                <a:solidFill>
                  <a:schemeClr val="accent6"/>
                </a:solidFill>
              </a:rPr>
              <a:t>Visão Geral dos intervalos de pontuação mais recentes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0302533183073413E-2"/>
          <c:y val="0.13226762714024959"/>
          <c:w val="0.73189786176528937"/>
          <c:h val="0.7742033647313449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'1. BMT UoA 1'!$B$62</c:f>
              <c:strCache>
                <c:ptCount val="1"/>
                <c:pt idx="0">
                  <c:v>≥80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 BMT UoA 1'!$D$60:$K$60</c:f>
              <c:strCache>
                <c:ptCount val="7"/>
                <c:pt idx="0">
                  <c:v>Todos os PIs</c:v>
                </c:pt>
                <c:pt idx="2">
                  <c:v>Princípio 1</c:v>
                </c:pt>
                <c:pt idx="4">
                  <c:v>Princípio 2</c:v>
                </c:pt>
                <c:pt idx="6">
                  <c:v>Princípio 3</c:v>
                </c:pt>
              </c:strCache>
            </c:strRef>
          </c:cat>
          <c:val>
            <c:numRef>
              <c:f>'1. BMT UoA 1'!$D$62:$K$62</c:f>
              <c:numCache>
                <c:formatCode>General</c:formatCode>
                <c:ptCount val="8"/>
                <c:pt idx="0">
                  <c:v>#N/A</c:v>
                </c:pt>
                <c:pt idx="2">
                  <c:v>#N/A</c:v>
                </c:pt>
                <c:pt idx="4">
                  <c:v>#N/A</c:v>
                </c:pt>
                <c:pt idx="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AA-44EE-B0D3-9FD02B1349E6}"/>
            </c:ext>
          </c:extLst>
        </c:ser>
        <c:ser>
          <c:idx val="1"/>
          <c:order val="1"/>
          <c:tx>
            <c:strRef>
              <c:f>'1. BMT UoA 1'!$B$63</c:f>
              <c:strCache>
                <c:ptCount val="1"/>
                <c:pt idx="0">
                  <c:v>60-79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 BMT UoA 1'!$D$60:$K$60</c:f>
              <c:strCache>
                <c:ptCount val="7"/>
                <c:pt idx="0">
                  <c:v>Todos os PIs</c:v>
                </c:pt>
                <c:pt idx="2">
                  <c:v>Princípio 1</c:v>
                </c:pt>
                <c:pt idx="4">
                  <c:v>Princípio 2</c:v>
                </c:pt>
                <c:pt idx="6">
                  <c:v>Princípio 3</c:v>
                </c:pt>
              </c:strCache>
            </c:strRef>
          </c:cat>
          <c:val>
            <c:numRef>
              <c:f>'1. BMT UoA 1'!$D$63:$K$63</c:f>
              <c:numCache>
                <c:formatCode>General</c:formatCode>
                <c:ptCount val="8"/>
                <c:pt idx="0">
                  <c:v>#N/A</c:v>
                </c:pt>
                <c:pt idx="2">
                  <c:v>#N/A</c:v>
                </c:pt>
                <c:pt idx="4">
                  <c:v>#N/A</c:v>
                </c:pt>
                <c:pt idx="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AA-44EE-B0D3-9FD02B1349E6}"/>
            </c:ext>
          </c:extLst>
        </c:ser>
        <c:ser>
          <c:idx val="2"/>
          <c:order val="2"/>
          <c:tx>
            <c:strRef>
              <c:f>'1. BMT UoA 1'!$B$64</c:f>
              <c:strCache>
                <c:ptCount val="1"/>
                <c:pt idx="0">
                  <c:v>&lt;60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 BMT UoA 1'!$D$60:$K$60</c:f>
              <c:strCache>
                <c:ptCount val="7"/>
                <c:pt idx="0">
                  <c:v>Todos os PIs</c:v>
                </c:pt>
                <c:pt idx="2">
                  <c:v>Princípio 1</c:v>
                </c:pt>
                <c:pt idx="4">
                  <c:v>Princípio 2</c:v>
                </c:pt>
                <c:pt idx="6">
                  <c:v>Princípio 3</c:v>
                </c:pt>
              </c:strCache>
            </c:strRef>
          </c:cat>
          <c:val>
            <c:numRef>
              <c:f>'1. BMT UoA 1'!$D$64:$K$64</c:f>
              <c:numCache>
                <c:formatCode>General</c:formatCode>
                <c:ptCount val="8"/>
                <c:pt idx="0">
                  <c:v>#N/A</c:v>
                </c:pt>
                <c:pt idx="2">
                  <c:v>#N/A</c:v>
                </c:pt>
                <c:pt idx="4">
                  <c:v>#N/A</c:v>
                </c:pt>
                <c:pt idx="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EAA-44EE-B0D3-9FD02B1349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09345904"/>
        <c:axId val="409346296"/>
      </c:barChart>
      <c:catAx>
        <c:axId val="4093459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 b="1">
                <a:solidFill>
                  <a:schemeClr val="accent6"/>
                </a:solidFill>
              </a:defRPr>
            </a:pPr>
            <a:endParaRPr lang="en-US"/>
          </a:p>
        </c:txPr>
        <c:crossAx val="409346296"/>
        <c:crosses val="autoZero"/>
        <c:auto val="1"/>
        <c:lblAlgn val="ctr"/>
        <c:lblOffset val="100"/>
        <c:noMultiLvlLbl val="0"/>
      </c:catAx>
      <c:valAx>
        <c:axId val="409346296"/>
        <c:scaling>
          <c:orientation val="minMax"/>
          <c:min val="0"/>
        </c:scaling>
        <c:delete val="1"/>
        <c:axPos val="l"/>
        <c:numFmt formatCode="0%" sourceLinked="0"/>
        <c:majorTickMark val="out"/>
        <c:minorTickMark val="none"/>
        <c:tickLblPos val="nextTo"/>
        <c:crossAx val="409345904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1200">
              <a:solidFill>
                <a:schemeClr val="accent6"/>
              </a:solidFill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chemeClr val="accent6"/>
                </a:solidFill>
              </a:defRPr>
            </a:pPr>
            <a:r>
              <a:rPr lang="en-GB">
                <a:solidFill>
                  <a:schemeClr val="accent6"/>
                </a:solidFill>
              </a:rPr>
              <a:t>BMT Progress</a:t>
            </a:r>
            <a:r>
              <a:rPr lang="en-GB" baseline="0">
                <a:solidFill>
                  <a:schemeClr val="accent6"/>
                </a:solidFill>
              </a:rPr>
              <a:t> Tracker</a:t>
            </a:r>
            <a:endParaRPr lang="en-GB">
              <a:solidFill>
                <a:schemeClr val="accent6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7229332465003769E-2"/>
          <c:y val="0.14629365261760041"/>
          <c:w val="0.73264274968659981"/>
          <c:h val="0.76847598065908984"/>
        </c:manualLayout>
      </c:layout>
      <c:lineChart>
        <c:grouping val="standard"/>
        <c:varyColors val="0"/>
        <c:ser>
          <c:idx val="0"/>
          <c:order val="0"/>
          <c:tx>
            <c:strRef>
              <c:f>'3. BMT UoA 3'!$P$104</c:f>
              <c:strCache>
                <c:ptCount val="1"/>
                <c:pt idx="0">
                  <c:v>Geral Esperado</c:v>
                </c:pt>
              </c:strCache>
            </c:strRef>
          </c:tx>
          <c:spPr>
            <a:ln>
              <a:solidFill>
                <a:schemeClr val="tx2"/>
              </a:solidFill>
            </a:ln>
          </c:spPr>
          <c:marker>
            <c:symbol val="diamond"/>
            <c:size val="10"/>
            <c:spPr>
              <a:solidFill>
                <a:schemeClr val="tx2"/>
              </a:solidFill>
              <a:ln>
                <a:solidFill>
                  <a:schemeClr val="tx2"/>
                </a:solidFill>
              </a:ln>
            </c:spPr>
          </c:marker>
          <c:dLbls>
            <c:dLbl>
              <c:idx val="1"/>
              <c:layout>
                <c:manualLayout>
                  <c:x val="-3.0254048231850881E-2"/>
                  <c:y val="5.22135245362452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184-4FA1-B615-83E6A98858C4}"/>
                </c:ext>
              </c:extLst>
            </c:dLbl>
            <c:dLbl>
              <c:idx val="2"/>
              <c:layout>
                <c:manualLayout>
                  <c:x val="-3.0254048231850829E-2"/>
                  <c:y val="5.53307498816927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184-4FA1-B615-83E6A98858C4}"/>
                </c:ext>
              </c:extLst>
            </c:dLbl>
            <c:dLbl>
              <c:idx val="3"/>
              <c:layout>
                <c:manualLayout>
                  <c:x val="-2.8794615128529624E-2"/>
                  <c:y val="4.597907384535016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184-4FA1-B615-83E6A98858C4}"/>
                </c:ext>
              </c:extLst>
            </c:dLbl>
            <c:dLbl>
              <c:idx val="4"/>
              <c:layout>
                <c:manualLayout>
                  <c:x val="-3.1713481335172253E-2"/>
                  <c:y val="5.22135245362452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184-4FA1-B615-83E6A98858C4}"/>
                </c:ext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'3. BMT UoA 3'!$O$105:$O$110</c:f>
              <c:strCache>
                <c:ptCount val="6"/>
                <c:pt idx="0">
                  <c:v>Ano 0</c:v>
                </c:pt>
                <c:pt idx="1">
                  <c:v>Ano 1</c:v>
                </c:pt>
                <c:pt idx="2">
                  <c:v>Ano 2</c:v>
                </c:pt>
                <c:pt idx="3">
                  <c:v>Ano 3</c:v>
                </c:pt>
                <c:pt idx="4">
                  <c:v>Ano 4</c:v>
                </c:pt>
                <c:pt idx="5">
                  <c:v>Ano 5</c:v>
                </c:pt>
              </c:strCache>
            </c:strRef>
          </c:cat>
          <c:val>
            <c:numRef>
              <c:f>'3. BMT UoA 3'!$P$105:$P$110</c:f>
              <c:numCache>
                <c:formatCode>0.00</c:formatCode>
                <c:ptCount val="6"/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184-4FA1-B615-83E6A98858C4}"/>
            </c:ext>
          </c:extLst>
        </c:ser>
        <c:ser>
          <c:idx val="1"/>
          <c:order val="1"/>
          <c:tx>
            <c:strRef>
              <c:f>'3. BMT UoA 3'!$Q$104</c:f>
              <c:strCache>
                <c:ptCount val="1"/>
                <c:pt idx="0">
                  <c:v>Geral Real</c:v>
                </c:pt>
              </c:strCache>
            </c:strRef>
          </c:tx>
          <c:spPr>
            <a:ln>
              <a:solidFill>
                <a:schemeClr val="bg2"/>
              </a:solidFill>
            </a:ln>
          </c:spPr>
          <c:marker>
            <c:symbol val="square"/>
            <c:size val="8"/>
            <c:spPr>
              <a:solidFill>
                <a:schemeClr val="bg2"/>
              </a:solidFill>
              <a:ln>
                <a:solidFill>
                  <a:schemeClr val="bg2"/>
                </a:solidFill>
              </a:ln>
            </c:spPr>
          </c:marker>
          <c:dLbls>
            <c:dLbl>
              <c:idx val="0"/>
              <c:layout>
                <c:manualLayout>
                  <c:x val="-3.1713481335172142E-2"/>
                  <c:y val="-5.37721372089689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184-4FA1-B615-83E6A98858C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2">
                        <a:lumMod val="75000"/>
                      </a:schemeClr>
                    </a:solidFill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'3. BMT UoA 3'!$O$105:$O$110</c:f>
              <c:strCache>
                <c:ptCount val="6"/>
                <c:pt idx="0">
                  <c:v>Ano 0</c:v>
                </c:pt>
                <c:pt idx="1">
                  <c:v>Ano 1</c:v>
                </c:pt>
                <c:pt idx="2">
                  <c:v>Ano 2</c:v>
                </c:pt>
                <c:pt idx="3">
                  <c:v>Ano 3</c:v>
                </c:pt>
                <c:pt idx="4">
                  <c:v>Ano 4</c:v>
                </c:pt>
                <c:pt idx="5">
                  <c:v>Ano 5</c:v>
                </c:pt>
              </c:strCache>
            </c:strRef>
          </c:cat>
          <c:val>
            <c:numRef>
              <c:f>'3. BMT UoA 3'!$Q$105:$Q$110</c:f>
              <c:numCache>
                <c:formatCode>0.00</c:formatCode>
                <c:ptCount val="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B184-4FA1-B615-83E6A98858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9347080"/>
        <c:axId val="409347472"/>
      </c:lineChart>
      <c:catAx>
        <c:axId val="4093470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09347472"/>
        <c:crosses val="autoZero"/>
        <c:auto val="1"/>
        <c:lblAlgn val="ctr"/>
        <c:lblOffset val="100"/>
        <c:noMultiLvlLbl val="0"/>
      </c:catAx>
      <c:valAx>
        <c:axId val="40934747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409347080"/>
        <c:crosses val="autoZero"/>
        <c:crossBetween val="between"/>
      </c:valAx>
    </c:plotArea>
    <c:legend>
      <c:legendPos val="r"/>
      <c:overlay val="0"/>
      <c:spPr>
        <a:noFill/>
      </c:spPr>
    </c:legend>
    <c:plotVisOnly val="0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>
                <a:solidFill>
                  <a:schemeClr val="accent6"/>
                </a:solidFill>
              </a:defRPr>
            </a:pPr>
            <a:r>
              <a:rPr lang="en-GB" sz="1600">
                <a:solidFill>
                  <a:schemeClr val="accent6"/>
                </a:solidFill>
              </a:rPr>
              <a:t>Draft scoring range overview - most recent scores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0302533183073413E-2"/>
          <c:y val="0.13226762714024959"/>
          <c:w val="0.73189786176528937"/>
          <c:h val="0.7742033647313449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'3. BMT UoA 3'!$B$62</c:f>
              <c:strCache>
                <c:ptCount val="1"/>
                <c:pt idx="0">
                  <c:v>≥80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'3. BMT UoA 3'!$D$60:$K$60</c:f>
              <c:strCache>
                <c:ptCount val="7"/>
                <c:pt idx="0">
                  <c:v>Todos os PIs</c:v>
                </c:pt>
                <c:pt idx="2">
                  <c:v>Princípio 1</c:v>
                </c:pt>
                <c:pt idx="4">
                  <c:v>Princípio 2</c:v>
                </c:pt>
                <c:pt idx="6">
                  <c:v>Princípio 3</c:v>
                </c:pt>
              </c:strCache>
            </c:strRef>
          </c:cat>
          <c:val>
            <c:numRef>
              <c:f>'3. BMT UoA 3'!$D$62:$K$62</c:f>
              <c:numCache>
                <c:formatCode>General</c:formatCode>
                <c:ptCount val="8"/>
                <c:pt idx="0">
                  <c:v>#N/A</c:v>
                </c:pt>
                <c:pt idx="2">
                  <c:v>#N/A</c:v>
                </c:pt>
                <c:pt idx="4">
                  <c:v>#N/A</c:v>
                </c:pt>
                <c:pt idx="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31-4735-8F57-A8056DE7B000}"/>
            </c:ext>
          </c:extLst>
        </c:ser>
        <c:ser>
          <c:idx val="1"/>
          <c:order val="1"/>
          <c:tx>
            <c:strRef>
              <c:f>'3. BMT UoA 3'!$B$63</c:f>
              <c:strCache>
                <c:ptCount val="1"/>
                <c:pt idx="0">
                  <c:v>60-79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'3. BMT UoA 3'!$D$60:$K$60</c:f>
              <c:strCache>
                <c:ptCount val="7"/>
                <c:pt idx="0">
                  <c:v>Todos os PIs</c:v>
                </c:pt>
                <c:pt idx="2">
                  <c:v>Princípio 1</c:v>
                </c:pt>
                <c:pt idx="4">
                  <c:v>Princípio 2</c:v>
                </c:pt>
                <c:pt idx="6">
                  <c:v>Princípio 3</c:v>
                </c:pt>
              </c:strCache>
            </c:strRef>
          </c:cat>
          <c:val>
            <c:numRef>
              <c:f>'3. BMT UoA 3'!$D$63:$K$63</c:f>
              <c:numCache>
                <c:formatCode>General</c:formatCode>
                <c:ptCount val="8"/>
                <c:pt idx="0">
                  <c:v>#N/A</c:v>
                </c:pt>
                <c:pt idx="2">
                  <c:v>#N/A</c:v>
                </c:pt>
                <c:pt idx="4">
                  <c:v>#N/A</c:v>
                </c:pt>
                <c:pt idx="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31-4735-8F57-A8056DE7B000}"/>
            </c:ext>
          </c:extLst>
        </c:ser>
        <c:ser>
          <c:idx val="2"/>
          <c:order val="2"/>
          <c:tx>
            <c:strRef>
              <c:f>'3. BMT UoA 3'!$B$64</c:f>
              <c:strCache>
                <c:ptCount val="1"/>
                <c:pt idx="0">
                  <c:v>&lt;60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'3. BMT UoA 3'!$D$60:$K$60</c:f>
              <c:strCache>
                <c:ptCount val="7"/>
                <c:pt idx="0">
                  <c:v>Todos os PIs</c:v>
                </c:pt>
                <c:pt idx="2">
                  <c:v>Princípio 1</c:v>
                </c:pt>
                <c:pt idx="4">
                  <c:v>Princípio 2</c:v>
                </c:pt>
                <c:pt idx="6">
                  <c:v>Princípio 3</c:v>
                </c:pt>
              </c:strCache>
            </c:strRef>
          </c:cat>
          <c:val>
            <c:numRef>
              <c:f>'3. BMT UoA 3'!$D$64:$K$64</c:f>
              <c:numCache>
                <c:formatCode>General</c:formatCode>
                <c:ptCount val="8"/>
                <c:pt idx="0">
                  <c:v>#N/A</c:v>
                </c:pt>
                <c:pt idx="2">
                  <c:v>#N/A</c:v>
                </c:pt>
                <c:pt idx="4">
                  <c:v>#N/A</c:v>
                </c:pt>
                <c:pt idx="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31-4735-8F57-A8056DE7B0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09345904"/>
        <c:axId val="409346296"/>
      </c:barChart>
      <c:catAx>
        <c:axId val="4093459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 b="1">
                <a:solidFill>
                  <a:schemeClr val="accent6"/>
                </a:solidFill>
              </a:defRPr>
            </a:pPr>
            <a:endParaRPr lang="en-US"/>
          </a:p>
        </c:txPr>
        <c:crossAx val="409346296"/>
        <c:crosses val="autoZero"/>
        <c:auto val="1"/>
        <c:lblAlgn val="ctr"/>
        <c:lblOffset val="100"/>
        <c:noMultiLvlLbl val="0"/>
      </c:catAx>
      <c:valAx>
        <c:axId val="409346296"/>
        <c:scaling>
          <c:orientation val="minMax"/>
          <c:min val="0"/>
        </c:scaling>
        <c:delete val="1"/>
        <c:axPos val="l"/>
        <c:numFmt formatCode="0%" sourceLinked="0"/>
        <c:majorTickMark val="out"/>
        <c:minorTickMark val="none"/>
        <c:tickLblPos val="nextTo"/>
        <c:crossAx val="409345904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1200">
              <a:solidFill>
                <a:schemeClr val="accent6"/>
              </a:solidFill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chemeClr val="accent6"/>
                </a:solidFill>
              </a:defRPr>
            </a:pPr>
            <a:r>
              <a:rPr lang="en-GB">
                <a:solidFill>
                  <a:schemeClr val="accent6"/>
                </a:solidFill>
              </a:rPr>
              <a:t>Seguimento do Progresso BMT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7229332465003769E-2"/>
          <c:y val="0.14629365261760041"/>
          <c:w val="0.73264274968659981"/>
          <c:h val="0.76847598065908984"/>
        </c:manualLayout>
      </c:layout>
      <c:lineChart>
        <c:grouping val="standard"/>
        <c:varyColors val="0"/>
        <c:ser>
          <c:idx val="0"/>
          <c:order val="0"/>
          <c:tx>
            <c:strRef>
              <c:f>'1. BMT UoA 1'!$P$104</c:f>
              <c:strCache>
                <c:ptCount val="1"/>
                <c:pt idx="0">
                  <c:v>Geral Esperado</c:v>
                </c:pt>
              </c:strCache>
            </c:strRef>
          </c:tx>
          <c:spPr>
            <a:ln>
              <a:solidFill>
                <a:schemeClr val="tx2"/>
              </a:solidFill>
            </a:ln>
          </c:spPr>
          <c:marker>
            <c:symbol val="diamond"/>
            <c:size val="10"/>
            <c:spPr>
              <a:solidFill>
                <a:schemeClr val="tx2"/>
              </a:solidFill>
              <a:ln>
                <a:solidFill>
                  <a:schemeClr val="tx2"/>
                </a:solidFill>
              </a:ln>
            </c:spPr>
          </c:marker>
          <c:dLbls>
            <c:dLbl>
              <c:idx val="1"/>
              <c:layout>
                <c:manualLayout>
                  <c:x val="-3.0254048231850881E-2"/>
                  <c:y val="5.22135245362452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183-4403-802B-9428112B4B29}"/>
                </c:ext>
              </c:extLst>
            </c:dLbl>
            <c:dLbl>
              <c:idx val="2"/>
              <c:layout>
                <c:manualLayout>
                  <c:x val="-3.0254048231850829E-2"/>
                  <c:y val="5.53307498816927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183-4403-802B-9428112B4B29}"/>
                </c:ext>
              </c:extLst>
            </c:dLbl>
            <c:dLbl>
              <c:idx val="3"/>
              <c:layout>
                <c:manualLayout>
                  <c:x val="-2.8794615128529624E-2"/>
                  <c:y val="4.597907384535016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183-4403-802B-9428112B4B29}"/>
                </c:ext>
              </c:extLst>
            </c:dLbl>
            <c:dLbl>
              <c:idx val="4"/>
              <c:layout>
                <c:manualLayout>
                  <c:x val="-3.1713481335172253E-2"/>
                  <c:y val="5.22135245362452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183-4403-802B-9428112B4B29}"/>
                </c:ext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 BMT UoA 1'!$O$105:$O$110</c:f>
              <c:strCache>
                <c:ptCount val="6"/>
                <c:pt idx="0">
                  <c:v>Ano 0</c:v>
                </c:pt>
                <c:pt idx="1">
                  <c:v>Ano 1</c:v>
                </c:pt>
                <c:pt idx="2">
                  <c:v>Ano 2</c:v>
                </c:pt>
                <c:pt idx="3">
                  <c:v>Ano 3</c:v>
                </c:pt>
                <c:pt idx="4">
                  <c:v>Ano 4</c:v>
                </c:pt>
                <c:pt idx="5">
                  <c:v>Ano 5</c:v>
                </c:pt>
              </c:strCache>
            </c:strRef>
          </c:cat>
          <c:val>
            <c:numRef>
              <c:f>'1. BMT UoA 1'!$P$105:$P$110</c:f>
              <c:numCache>
                <c:formatCode>0.00</c:formatCode>
                <c:ptCount val="6"/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183-4403-802B-9428112B4B29}"/>
            </c:ext>
          </c:extLst>
        </c:ser>
        <c:ser>
          <c:idx val="1"/>
          <c:order val="1"/>
          <c:tx>
            <c:strRef>
              <c:f>'1. BMT UoA 1'!$Q$104</c:f>
              <c:strCache>
                <c:ptCount val="1"/>
                <c:pt idx="0">
                  <c:v>Geral Real</c:v>
                </c:pt>
              </c:strCache>
            </c:strRef>
          </c:tx>
          <c:spPr>
            <a:ln>
              <a:solidFill>
                <a:schemeClr val="bg2"/>
              </a:solidFill>
            </a:ln>
          </c:spPr>
          <c:marker>
            <c:symbol val="square"/>
            <c:size val="8"/>
            <c:spPr>
              <a:solidFill>
                <a:schemeClr val="bg2"/>
              </a:solidFill>
              <a:ln>
                <a:solidFill>
                  <a:schemeClr val="bg2"/>
                </a:solidFill>
              </a:ln>
            </c:spPr>
          </c:marker>
          <c:dLbls>
            <c:dLbl>
              <c:idx val="0"/>
              <c:layout>
                <c:manualLayout>
                  <c:x val="-3.1713481335172142E-2"/>
                  <c:y val="-5.37721372089689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183-4403-802B-9428112B4B2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2">
                        <a:lumMod val="75000"/>
                      </a:schemeClr>
                    </a:solidFill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 BMT UoA 1'!$O$105:$O$110</c:f>
              <c:strCache>
                <c:ptCount val="6"/>
                <c:pt idx="0">
                  <c:v>Ano 0</c:v>
                </c:pt>
                <c:pt idx="1">
                  <c:v>Ano 1</c:v>
                </c:pt>
                <c:pt idx="2">
                  <c:v>Ano 2</c:v>
                </c:pt>
                <c:pt idx="3">
                  <c:v>Ano 3</c:v>
                </c:pt>
                <c:pt idx="4">
                  <c:v>Ano 4</c:v>
                </c:pt>
                <c:pt idx="5">
                  <c:v>Ano 5</c:v>
                </c:pt>
              </c:strCache>
            </c:strRef>
          </c:cat>
          <c:val>
            <c:numRef>
              <c:f>'1. BMT UoA 1'!$Q$105:$Q$110</c:f>
              <c:numCache>
                <c:formatCode>0.00</c:formatCode>
                <c:ptCount val="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183-4403-802B-9428112B4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9347080"/>
        <c:axId val="409347472"/>
      </c:lineChart>
      <c:catAx>
        <c:axId val="4093470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09347472"/>
        <c:crosses val="autoZero"/>
        <c:auto val="1"/>
        <c:lblAlgn val="ctr"/>
        <c:lblOffset val="100"/>
        <c:noMultiLvlLbl val="0"/>
      </c:catAx>
      <c:valAx>
        <c:axId val="40934747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409347080"/>
        <c:crosses val="autoZero"/>
        <c:crossBetween val="between"/>
      </c:valAx>
    </c:plotArea>
    <c:legend>
      <c:legendPos val="r"/>
      <c:overlay val="0"/>
      <c:spPr>
        <a:noFill/>
      </c:spPr>
    </c:legend>
    <c:plotVisOnly val="0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4" Type="http://schemas.openxmlformats.org/officeDocument/2006/relationships/chart" Target="../charts/chart6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4" Type="http://schemas.openxmlformats.org/officeDocument/2006/relationships/chart" Target="../charts/chart10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Relationship Id="rId4" Type="http://schemas.openxmlformats.org/officeDocument/2006/relationships/chart" Target="../charts/chart14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7.xml"/><Relationship Id="rId2" Type="http://schemas.openxmlformats.org/officeDocument/2006/relationships/chart" Target="../charts/chart16.xml"/><Relationship Id="rId1" Type="http://schemas.openxmlformats.org/officeDocument/2006/relationships/chart" Target="../charts/chart15.xml"/><Relationship Id="rId4" Type="http://schemas.openxmlformats.org/officeDocument/2006/relationships/chart" Target="../charts/chart18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Relationship Id="rId4" Type="http://schemas.openxmlformats.org/officeDocument/2006/relationships/chart" Target="../charts/chart22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375566</xdr:colOff>
      <xdr:row>9</xdr:row>
      <xdr:rowOff>55601</xdr:rowOff>
    </xdr:from>
    <xdr:to>
      <xdr:col>6</xdr:col>
      <xdr:colOff>434650</xdr:colOff>
      <xdr:row>20</xdr:row>
      <xdr:rowOff>69587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CB7349C-518F-472F-B0F7-F7D762CEE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35786" y="1899641"/>
          <a:ext cx="1956464" cy="24676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95969</xdr:colOff>
      <xdr:row>102</xdr:row>
      <xdr:rowOff>15546</xdr:rowOff>
    </xdr:from>
    <xdr:to>
      <xdr:col>11</xdr:col>
      <xdr:colOff>1</xdr:colOff>
      <xdr:row>124</xdr:row>
      <xdr:rowOff>172900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78AABB0-7052-44F2-9129-B22503D80D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75248</xdr:colOff>
      <xdr:row>65</xdr:row>
      <xdr:rowOff>117785</xdr:rowOff>
    </xdr:from>
    <xdr:to>
      <xdr:col>10</xdr:col>
      <xdr:colOff>736328</xdr:colOff>
      <xdr:row>87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A912C6E-D99D-400C-8F37-EE2DD78653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95969</xdr:colOff>
      <xdr:row>102</xdr:row>
      <xdr:rowOff>15546</xdr:rowOff>
    </xdr:from>
    <xdr:to>
      <xdr:col>11</xdr:col>
      <xdr:colOff>1</xdr:colOff>
      <xdr:row>124</xdr:row>
      <xdr:rowOff>172900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1D41508-7977-48D4-8033-733AEE5AF1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75248</xdr:colOff>
      <xdr:row>65</xdr:row>
      <xdr:rowOff>117785</xdr:rowOff>
    </xdr:from>
    <xdr:to>
      <xdr:col>10</xdr:col>
      <xdr:colOff>736328</xdr:colOff>
      <xdr:row>87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32F6B25-4AD2-4B75-9D19-E2B4516678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95969</xdr:colOff>
      <xdr:row>102</xdr:row>
      <xdr:rowOff>15546</xdr:rowOff>
    </xdr:from>
    <xdr:to>
      <xdr:col>11</xdr:col>
      <xdr:colOff>1</xdr:colOff>
      <xdr:row>124</xdr:row>
      <xdr:rowOff>172900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646ABB4B-D169-44A0-80A4-E79232966F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75248</xdr:colOff>
      <xdr:row>65</xdr:row>
      <xdr:rowOff>117785</xdr:rowOff>
    </xdr:from>
    <xdr:to>
      <xdr:col>10</xdr:col>
      <xdr:colOff>736328</xdr:colOff>
      <xdr:row>87</xdr:row>
      <xdr:rowOff>152400</xdr:rowOff>
    </xdr:to>
    <xdr:graphicFrame macro="">
      <xdr:nvGraphicFramePr>
        <xdr:cNvPr id="5" name="Chart 2">
          <a:extLst>
            <a:ext uri="{FF2B5EF4-FFF2-40B4-BE49-F238E27FC236}">
              <a16:creationId xmlns:a16="http://schemas.microsoft.com/office/drawing/2014/main" id="{16762DAA-974E-481D-A5F8-E1A32D4C68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95969</xdr:colOff>
      <xdr:row>102</xdr:row>
      <xdr:rowOff>15546</xdr:rowOff>
    </xdr:from>
    <xdr:to>
      <xdr:col>11</xdr:col>
      <xdr:colOff>1</xdr:colOff>
      <xdr:row>124</xdr:row>
      <xdr:rowOff>172900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C3AB671-5A99-41E2-9F0D-7F20D70256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75248</xdr:colOff>
      <xdr:row>65</xdr:row>
      <xdr:rowOff>117785</xdr:rowOff>
    </xdr:from>
    <xdr:to>
      <xdr:col>10</xdr:col>
      <xdr:colOff>736328</xdr:colOff>
      <xdr:row>87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7C08187-D404-4C54-9446-65220ACA86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95969</xdr:colOff>
      <xdr:row>102</xdr:row>
      <xdr:rowOff>15546</xdr:rowOff>
    </xdr:from>
    <xdr:to>
      <xdr:col>11</xdr:col>
      <xdr:colOff>1</xdr:colOff>
      <xdr:row>124</xdr:row>
      <xdr:rowOff>172900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91F9DADC-F5CE-44D6-9B1E-C1F1EE17C1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75248</xdr:colOff>
      <xdr:row>65</xdr:row>
      <xdr:rowOff>117785</xdr:rowOff>
    </xdr:from>
    <xdr:to>
      <xdr:col>10</xdr:col>
      <xdr:colOff>736328</xdr:colOff>
      <xdr:row>87</xdr:row>
      <xdr:rowOff>152400</xdr:rowOff>
    </xdr:to>
    <xdr:graphicFrame macro="">
      <xdr:nvGraphicFramePr>
        <xdr:cNvPr id="5" name="Chart 2">
          <a:extLst>
            <a:ext uri="{FF2B5EF4-FFF2-40B4-BE49-F238E27FC236}">
              <a16:creationId xmlns:a16="http://schemas.microsoft.com/office/drawing/2014/main" id="{6DA0A227-F75F-442D-AC16-29A7F808DC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95969</xdr:colOff>
      <xdr:row>102</xdr:row>
      <xdr:rowOff>15546</xdr:rowOff>
    </xdr:from>
    <xdr:to>
      <xdr:col>11</xdr:col>
      <xdr:colOff>1</xdr:colOff>
      <xdr:row>124</xdr:row>
      <xdr:rowOff>172900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B5B1A12-AECB-4B9F-BE97-F0C0A0C891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75248</xdr:colOff>
      <xdr:row>65</xdr:row>
      <xdr:rowOff>117785</xdr:rowOff>
    </xdr:from>
    <xdr:to>
      <xdr:col>10</xdr:col>
      <xdr:colOff>736328</xdr:colOff>
      <xdr:row>87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72B86C5-CCFF-42C4-B543-D675FF3DD2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95969</xdr:colOff>
      <xdr:row>102</xdr:row>
      <xdr:rowOff>15546</xdr:rowOff>
    </xdr:from>
    <xdr:to>
      <xdr:col>11</xdr:col>
      <xdr:colOff>1</xdr:colOff>
      <xdr:row>124</xdr:row>
      <xdr:rowOff>172900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6B2DCB84-D653-44B8-AFD0-A91B861DB9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75248</xdr:colOff>
      <xdr:row>65</xdr:row>
      <xdr:rowOff>117785</xdr:rowOff>
    </xdr:from>
    <xdr:to>
      <xdr:col>10</xdr:col>
      <xdr:colOff>736328</xdr:colOff>
      <xdr:row>87</xdr:row>
      <xdr:rowOff>152400</xdr:rowOff>
    </xdr:to>
    <xdr:graphicFrame macro="">
      <xdr:nvGraphicFramePr>
        <xdr:cNvPr id="5" name="Chart 2">
          <a:extLst>
            <a:ext uri="{FF2B5EF4-FFF2-40B4-BE49-F238E27FC236}">
              <a16:creationId xmlns:a16="http://schemas.microsoft.com/office/drawing/2014/main" id="{DDFF2459-EBD8-4AEC-B959-7F903DDB78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95969</xdr:colOff>
      <xdr:row>102</xdr:row>
      <xdr:rowOff>15546</xdr:rowOff>
    </xdr:from>
    <xdr:to>
      <xdr:col>11</xdr:col>
      <xdr:colOff>1</xdr:colOff>
      <xdr:row>124</xdr:row>
      <xdr:rowOff>172900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446F35A-D5A5-402E-9500-A386B03287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75248</xdr:colOff>
      <xdr:row>65</xdr:row>
      <xdr:rowOff>117785</xdr:rowOff>
    </xdr:from>
    <xdr:to>
      <xdr:col>10</xdr:col>
      <xdr:colOff>736328</xdr:colOff>
      <xdr:row>87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E63D1DB-E566-4270-AF1E-B3E2F3FA5F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95969</xdr:colOff>
      <xdr:row>102</xdr:row>
      <xdr:rowOff>15546</xdr:rowOff>
    </xdr:from>
    <xdr:to>
      <xdr:col>11</xdr:col>
      <xdr:colOff>1</xdr:colOff>
      <xdr:row>124</xdr:row>
      <xdr:rowOff>172900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DEF08759-D29D-4993-9A99-FA2C6FF273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75248</xdr:colOff>
      <xdr:row>65</xdr:row>
      <xdr:rowOff>117785</xdr:rowOff>
    </xdr:from>
    <xdr:to>
      <xdr:col>10</xdr:col>
      <xdr:colOff>736328</xdr:colOff>
      <xdr:row>87</xdr:row>
      <xdr:rowOff>152400</xdr:rowOff>
    </xdr:to>
    <xdr:graphicFrame macro="">
      <xdr:nvGraphicFramePr>
        <xdr:cNvPr id="5" name="Chart 2">
          <a:extLst>
            <a:ext uri="{FF2B5EF4-FFF2-40B4-BE49-F238E27FC236}">
              <a16:creationId xmlns:a16="http://schemas.microsoft.com/office/drawing/2014/main" id="{11B90DF3-DCE0-4476-8792-573DA4E1E5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95969</xdr:colOff>
      <xdr:row>102</xdr:row>
      <xdr:rowOff>15546</xdr:rowOff>
    </xdr:from>
    <xdr:to>
      <xdr:col>11</xdr:col>
      <xdr:colOff>1</xdr:colOff>
      <xdr:row>124</xdr:row>
      <xdr:rowOff>172900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5828B64-A440-4AA1-90DF-939F83A41D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75248</xdr:colOff>
      <xdr:row>65</xdr:row>
      <xdr:rowOff>117785</xdr:rowOff>
    </xdr:from>
    <xdr:to>
      <xdr:col>10</xdr:col>
      <xdr:colOff>736328</xdr:colOff>
      <xdr:row>87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CD374F1-56E5-440E-B70F-5192A44247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95969</xdr:colOff>
      <xdr:row>102</xdr:row>
      <xdr:rowOff>15546</xdr:rowOff>
    </xdr:from>
    <xdr:to>
      <xdr:col>11</xdr:col>
      <xdr:colOff>1</xdr:colOff>
      <xdr:row>124</xdr:row>
      <xdr:rowOff>172900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CC9AF222-F870-4C10-B46B-0A664E6650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75248</xdr:colOff>
      <xdr:row>65</xdr:row>
      <xdr:rowOff>117785</xdr:rowOff>
    </xdr:from>
    <xdr:to>
      <xdr:col>10</xdr:col>
      <xdr:colOff>736328</xdr:colOff>
      <xdr:row>87</xdr:row>
      <xdr:rowOff>152400</xdr:rowOff>
    </xdr:to>
    <xdr:graphicFrame macro="">
      <xdr:nvGraphicFramePr>
        <xdr:cNvPr id="5" name="Chart 2">
          <a:extLst>
            <a:ext uri="{FF2B5EF4-FFF2-40B4-BE49-F238E27FC236}">
              <a16:creationId xmlns:a16="http://schemas.microsoft.com/office/drawing/2014/main" id="{CAE499A6-F3C2-4EE9-9463-84628A763F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95969</xdr:colOff>
      <xdr:row>102</xdr:row>
      <xdr:rowOff>15546</xdr:rowOff>
    </xdr:from>
    <xdr:to>
      <xdr:col>11</xdr:col>
      <xdr:colOff>1</xdr:colOff>
      <xdr:row>124</xdr:row>
      <xdr:rowOff>172900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A17F281-4D98-4993-BCE0-71E0B4B4A7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75248</xdr:colOff>
      <xdr:row>65</xdr:row>
      <xdr:rowOff>117785</xdr:rowOff>
    </xdr:from>
    <xdr:to>
      <xdr:col>10</xdr:col>
      <xdr:colOff>736328</xdr:colOff>
      <xdr:row>87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348E662-ACB8-4AA0-A503-2A2CB824AA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ams.msc.org/wendy.banta/My%20Documents/For%20Ref/ORIGINAL_MSC%20CoC%20Single%20Site%20Checklist_v1.1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ster"/>
      <sheetName val="1.Data"/>
      <sheetName val="2.Data"/>
      <sheetName val="7.Data"/>
      <sheetName val="11.Data"/>
      <sheetName val="10.Data"/>
      <sheetName val="0. Front Sheet"/>
      <sheetName val="1. General"/>
      <sheetName val="2. Organization description"/>
      <sheetName val="3. Audit Attendance"/>
      <sheetName val="4. Scoping"/>
      <sheetName val="5. Questions"/>
      <sheetName val="5.Data"/>
      <sheetName val="6. Traceback template"/>
      <sheetName val="7. Input-Output template"/>
      <sheetName val="8. Supplier list"/>
      <sheetName val="9. Scope"/>
      <sheetName val="10. Surveillance Frequency"/>
      <sheetName val="10.Calculations"/>
      <sheetName val="LK"/>
      <sheetName val="11. Non Conformities"/>
      <sheetName val="12. Certification Decision"/>
      <sheetName val="Annex A Subcontractor Table"/>
      <sheetName val="Annex B - NC Previous Audit"/>
      <sheetName val="Annex C - MSC purchases non man"/>
      <sheetName val="ORIGINAL_MSC CoC Single Site Ch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2">
          <cell r="A2">
            <v>0</v>
          </cell>
          <cell r="B2" t="str">
            <v>---</v>
          </cell>
          <cell r="AP2">
            <v>0</v>
          </cell>
          <cell r="AQ2" t="str">
            <v>Not Applicable</v>
          </cell>
          <cell r="AV2">
            <v>0</v>
          </cell>
          <cell r="AW2" t="str">
            <v>---</v>
          </cell>
          <cell r="AY2">
            <v>0</v>
          </cell>
          <cell r="AZ2" t="str">
            <v>---</v>
          </cell>
        </row>
        <row r="3">
          <cell r="A3">
            <v>1</v>
          </cell>
          <cell r="B3" t="str">
            <v>Yes</v>
          </cell>
          <cell r="AP3">
            <v>1</v>
          </cell>
          <cell r="AQ3">
            <v>1</v>
          </cell>
          <cell r="AV3">
            <v>1</v>
          </cell>
          <cell r="AW3" t="str">
            <v>Initial</v>
          </cell>
          <cell r="AY3">
            <v>16</v>
          </cell>
          <cell r="AZ3" t="str">
            <v xml:space="preserve">AGRIZERT Zertifizierungsgesellschaft mbH (AGZ) </v>
          </cell>
        </row>
        <row r="4">
          <cell r="A4">
            <v>2</v>
          </cell>
          <cell r="B4" t="str">
            <v>No</v>
          </cell>
          <cell r="AP4">
            <v>2</v>
          </cell>
          <cell r="AQ4">
            <v>2</v>
          </cell>
          <cell r="AV4">
            <v>2</v>
          </cell>
          <cell r="AW4" t="str">
            <v>Re-Certification</v>
          </cell>
          <cell r="AY4">
            <v>13</v>
          </cell>
          <cell r="AZ4" t="str">
            <v xml:space="preserve">AMITA Institute of Environmental Certification Co., Ltd. (AIEC) </v>
          </cell>
        </row>
        <row r="5">
          <cell r="AP5">
            <v>3</v>
          </cell>
          <cell r="AQ5">
            <v>3</v>
          </cell>
          <cell r="AV5">
            <v>3</v>
          </cell>
          <cell r="AW5" t="str">
            <v>Surveillance</v>
          </cell>
          <cell r="AY5">
            <v>17</v>
          </cell>
          <cell r="AZ5" t="str">
            <v xml:space="preserve">ARS PROBATA GmbH (ARS PROBATA) </v>
          </cell>
        </row>
        <row r="6">
          <cell r="AP6">
            <v>4</v>
          </cell>
          <cell r="AQ6">
            <v>4</v>
          </cell>
          <cell r="AY6">
            <v>1</v>
          </cell>
          <cell r="AZ6" t="str">
            <v xml:space="preserve">Bureau Veritas Certification (BVC) </v>
          </cell>
        </row>
        <row r="7">
          <cell r="AP7">
            <v>5</v>
          </cell>
          <cell r="AQ7">
            <v>5</v>
          </cell>
          <cell r="AY7">
            <v>18</v>
          </cell>
          <cell r="AZ7" t="str">
            <v xml:space="preserve">Control Union Certifications B.V. (CU) </v>
          </cell>
        </row>
        <row r="8">
          <cell r="AY8">
            <v>19</v>
          </cell>
          <cell r="AZ8" t="str">
            <v xml:space="preserve">Control Union Peru SAC (CUP) </v>
          </cell>
        </row>
        <row r="9">
          <cell r="AY9">
            <v>2</v>
          </cell>
          <cell r="AZ9" t="str">
            <v xml:space="preserve">Det Norske Veritas Certification AS (DNV) </v>
          </cell>
        </row>
        <row r="10">
          <cell r="AY10">
            <v>3</v>
          </cell>
          <cell r="AZ10" t="str">
            <v xml:space="preserve">Food Certification International (FCI) </v>
          </cell>
        </row>
        <row r="11">
          <cell r="AY11">
            <v>4</v>
          </cell>
          <cell r="AZ11" t="str">
            <v xml:space="preserve">Global Trust Certification Ltd. (GTC) </v>
          </cell>
        </row>
        <row r="12">
          <cell r="AY12">
            <v>20</v>
          </cell>
          <cell r="AZ12" t="str">
            <v xml:space="preserve">Institute for Marketecology (IMO) </v>
          </cell>
        </row>
        <row r="13">
          <cell r="AY13">
            <v>21</v>
          </cell>
          <cell r="AZ13" t="str">
            <v xml:space="preserve">Intertek Danmark ApS (Intertek) </v>
          </cell>
        </row>
        <row r="14">
          <cell r="AY14">
            <v>5</v>
          </cell>
          <cell r="AZ14" t="str">
            <v xml:space="preserve">Intertek Moody Marine (IMM) </v>
          </cell>
        </row>
        <row r="15">
          <cell r="AY15">
            <v>22</v>
          </cell>
          <cell r="AZ15" t="str">
            <v xml:space="preserve">ISACert B.V. (ISACert) </v>
          </cell>
        </row>
        <row r="16">
          <cell r="AY16">
            <v>23</v>
          </cell>
          <cell r="AZ16" t="str">
            <v xml:space="preserve">Kiwa Sverige AB (KIWA) </v>
          </cell>
        </row>
        <row r="17">
          <cell r="AY17">
            <v>24</v>
          </cell>
          <cell r="AZ17" t="str">
            <v xml:space="preserve">Lloyd’s Register Quality Assurance GmbH (LRQA) </v>
          </cell>
        </row>
        <row r="18">
          <cell r="AY18">
            <v>6</v>
          </cell>
          <cell r="AZ18" t="str">
            <v xml:space="preserve">MacAlister Elliott &amp; Partners Ltd. (MEP) </v>
          </cell>
        </row>
        <row r="19">
          <cell r="AY19">
            <v>7</v>
          </cell>
          <cell r="AZ19" t="str">
            <v xml:space="preserve">MRAG Americas, Inc (MRAG) </v>
          </cell>
        </row>
        <row r="20">
          <cell r="AY20">
            <v>12</v>
          </cell>
          <cell r="AZ20" t="str">
            <v xml:space="preserve">NSF Surefish, Inc. (NSF-Surefish) </v>
          </cell>
        </row>
        <row r="21">
          <cell r="AY21">
            <v>8</v>
          </cell>
          <cell r="AZ21" t="str">
            <v xml:space="preserve">Organización Internacional Agropecuaria (OIA) </v>
          </cell>
        </row>
        <row r="22">
          <cell r="AY22">
            <v>25</v>
          </cell>
          <cell r="AZ22" t="str">
            <v xml:space="preserve">q.inspecta GmbH (q.inspecta) </v>
          </cell>
        </row>
        <row r="23">
          <cell r="AY23">
            <v>9</v>
          </cell>
          <cell r="AZ23" t="str">
            <v xml:space="preserve">Scientific Certification Systems (SCS) </v>
          </cell>
        </row>
        <row r="24">
          <cell r="AY24">
            <v>10</v>
          </cell>
          <cell r="AZ24" t="str">
            <v xml:space="preserve">SGS Nederland BV (SGS) </v>
          </cell>
        </row>
        <row r="25">
          <cell r="AY25">
            <v>26</v>
          </cell>
          <cell r="AZ25" t="str">
            <v xml:space="preserve">TÜV Nord Cert GmbH (TN Cert) </v>
          </cell>
        </row>
        <row r="26">
          <cell r="AY26">
            <v>11</v>
          </cell>
          <cell r="AZ26" t="str">
            <v xml:space="preserve">Vottunarstofan Tún EHF (V Tun) </v>
          </cell>
        </row>
      </sheetData>
      <sheetData sheetId="20"/>
      <sheetData sheetId="21"/>
      <sheetData sheetId="22"/>
      <sheetData sheetId="23"/>
      <sheetData sheetId="24"/>
      <sheetData sheetId="25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96DBA77D-E4D2-4CEF-A623-F48AFED9013D}" name="List1678" displayName="List1678" ref="BE2:BF6" totalsRowShown="0" headerRowDxfId="146" dataDxfId="145">
  <autoFilter ref="BE2:BF6" xr:uid="{00000000-0009-0000-0100-000001000000}"/>
  <tableColumns count="2">
    <tableColumn id="1" xr3:uid="{CDBEFD16-C33D-44B9-941D-BBDB84CBE0A1}" name="Option" dataDxfId="144"/>
    <tableColumn id="2" xr3:uid="{EE32672F-4EBE-4031-9FF1-D465EE94FED2}" name="Score" dataDxfId="14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91464F6-FD31-49B2-A732-B0508E780BB0}" name="List16782" displayName="List16782" ref="BE2:BF6" totalsRowShown="0" headerRowDxfId="142" dataDxfId="141">
  <autoFilter ref="BE2:BF6" xr:uid="{091464F6-FD31-49B2-A732-B0508E780BB0}"/>
  <tableColumns count="2">
    <tableColumn id="1" xr3:uid="{7DA270E2-EF89-435E-95D9-AB2211AD4AFA}" name="Option" dataDxfId="140"/>
    <tableColumn id="2" xr3:uid="{D881136D-4C42-4BAC-9D71-A777762EAC4C}" name="Score" dataDxfId="139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6E0E785-B3C4-4957-8523-708EC9D816A4}" name="List16783" displayName="List16783" ref="BE2:BF6" totalsRowShown="0" headerRowDxfId="138" dataDxfId="137">
  <autoFilter ref="BE2:BF6" xr:uid="{66E0E785-B3C4-4957-8523-708EC9D816A4}"/>
  <tableColumns count="2">
    <tableColumn id="1" xr3:uid="{5F0C1FA0-CEE2-4AFA-80FD-BED00166C067}" name="Option" dataDxfId="136"/>
    <tableColumn id="2" xr3:uid="{B6B1D301-57C7-4AA5-A2B6-5743F53D0B8A}" name="Score" dataDxfId="135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97FAD0F-855E-4397-99EE-F60F8FF066E5}" name="List16784" displayName="List16784" ref="BE2:BF6" totalsRowShown="0" headerRowDxfId="134" dataDxfId="133">
  <autoFilter ref="BE2:BF6" xr:uid="{197FAD0F-855E-4397-99EE-F60F8FF066E5}"/>
  <tableColumns count="2">
    <tableColumn id="1" xr3:uid="{A4725752-2BD9-409C-80BB-DD87CC0FE61F}" name="Option" dataDxfId="132"/>
    <tableColumn id="2" xr3:uid="{6DAB1FA2-B93E-439C-861B-4371EBE7256B}" name="Score" dataDxfId="131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75F10D2-5DE5-404B-B67E-7C2F3FCD21F2}" name="List16785" displayName="List16785" ref="BE2:BF6" totalsRowShown="0" headerRowDxfId="130" dataDxfId="129">
  <autoFilter ref="BE2:BF6" xr:uid="{675F10D2-5DE5-404B-B67E-7C2F3FCD21F2}"/>
  <tableColumns count="2">
    <tableColumn id="1" xr3:uid="{6E45F1EF-54FB-4C6B-AEA7-6F5E937FD18E}" name="Option" dataDxfId="128"/>
    <tableColumn id="2" xr3:uid="{A946134D-7980-4F44-8F52-2085CF29AA5E}" name="Score" dataDxfId="127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1DD4D7E3-A486-41C9-879A-2557A210B61E}" name="List16786" displayName="List16786" ref="BE2:BF6" totalsRowShown="0" headerRowDxfId="126" dataDxfId="125">
  <autoFilter ref="BE2:BF6" xr:uid="{1DD4D7E3-A486-41C9-879A-2557A210B61E}"/>
  <tableColumns count="2">
    <tableColumn id="1" xr3:uid="{BCC0475E-BA30-4945-A17D-1BD26D1A556A}" name="Option" dataDxfId="124"/>
    <tableColumn id="2" xr3:uid="{435B14C5-19F2-492E-9961-2A1D92CA8560}" name="Score" dataDxfId="123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4FAB2101-3F3F-4077-94B8-2D75B092EE76}" name="List1678345679" displayName="List1678345679" ref="BE2:BF6" totalsRowShown="0" headerRowDxfId="122" dataDxfId="121">
  <autoFilter ref="BE2:BF6" xr:uid="{00000000-0009-0000-0100-000001000000}"/>
  <tableColumns count="2">
    <tableColumn id="1" xr3:uid="{AC55C3BE-51E8-4984-935F-83C48572CCA8}" name="Option" dataDxfId="120"/>
    <tableColumn id="2" xr3:uid="{3292FCDF-F165-412F-8933-A7798BBD6181}" name="Score" dataDxfId="11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eme1">
  <a:themeElements>
    <a:clrScheme name="Custom 9">
      <a:dk1>
        <a:sysClr val="windowText" lastClr="000000"/>
      </a:dk1>
      <a:lt1>
        <a:sysClr val="window" lastClr="FFFFFF"/>
      </a:lt1>
      <a:dk2>
        <a:srgbClr val="00A5CF"/>
      </a:dk2>
      <a:lt2>
        <a:srgbClr val="004382"/>
      </a:lt2>
      <a:accent1>
        <a:srgbClr val="009172"/>
      </a:accent1>
      <a:accent2>
        <a:srgbClr val="61A337"/>
      </a:accent2>
      <a:accent3>
        <a:srgbClr val="D46632"/>
      </a:accent3>
      <a:accent4>
        <a:srgbClr val="E57C29"/>
      </a:accent4>
      <a:accent5>
        <a:srgbClr val="EEB52D"/>
      </a:accent5>
      <a:accent6>
        <a:srgbClr val="4C4C4C"/>
      </a:accent6>
      <a:hlink>
        <a:srgbClr val="0000FF"/>
      </a:hlink>
      <a:folHlink>
        <a:srgbClr val="800080"/>
      </a:folHlink>
    </a:clrScheme>
    <a:fontScheme name="Office Classic 2">
      <a:maj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ajorFont>
      <a:min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mailto:fisheries@msc.org" TargetMode="External"/><Relationship Id="rId1" Type="http://schemas.openxmlformats.org/officeDocument/2006/relationships/hyperlink" Target="https://support.office.com/en-us/article/set-or-clear-a-print-area-on-a-worksheet-27048af8-a321-416d-ba1b-e99ae2182a7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BE6DFE-7F42-4C5D-A774-DB04935E465D}">
  <dimension ref="A2:XEV55"/>
  <sheetViews>
    <sheetView showGridLines="0" topLeftCell="A2" zoomScale="90" zoomScaleNormal="90" zoomScaleSheetLayoutView="55" zoomScalePageLayoutView="55" workbookViewId="0">
      <selection activeCell="L26" sqref="L26"/>
    </sheetView>
  </sheetViews>
  <sheetFormatPr defaultColWidth="0" defaultRowHeight="0" customHeight="1" zeroHeight="1"/>
  <cols>
    <col min="1" max="1" width="2.5703125" style="127" customWidth="1"/>
    <col min="2" max="2" width="10.5703125" style="127" customWidth="1"/>
    <col min="3" max="3" width="12.42578125" style="127" customWidth="1"/>
    <col min="4" max="4" width="10.42578125" style="127" customWidth="1"/>
    <col min="5" max="10" width="8.5703125" style="127" customWidth="1"/>
    <col min="11" max="11" width="4.5703125" style="127" customWidth="1"/>
    <col min="12" max="12" width="18.5703125" style="127" customWidth="1"/>
    <col min="13" max="13" width="19" style="127" customWidth="1"/>
    <col min="14" max="14" width="20.5703125" style="127" customWidth="1"/>
    <col min="15" max="15" width="4.85546875" style="126" customWidth="1"/>
    <col min="16" max="16" width="1.85546875" style="127" hidden="1" customWidth="1"/>
    <col min="17" max="17" width="1.5703125" style="127" hidden="1" customWidth="1"/>
    <col min="18" max="18" width="3.42578125" style="127" hidden="1" customWidth="1"/>
    <col min="19" max="16376" width="8.5703125" style="127" hidden="1"/>
    <col min="16377" max="16384" width="13.5703125" style="127" hidden="1"/>
  </cols>
  <sheetData>
    <row r="2" spans="2:14" ht="15" customHeight="1" thickBot="1">
      <c r="B2" s="230" t="s">
        <v>0</v>
      </c>
      <c r="C2" s="231"/>
      <c r="D2" s="231"/>
      <c r="E2" s="231"/>
      <c r="F2" s="231"/>
      <c r="G2" s="231"/>
      <c r="H2" s="231"/>
      <c r="I2" s="231"/>
      <c r="J2" s="232"/>
      <c r="K2" s="128"/>
      <c r="L2" s="129"/>
      <c r="M2" s="129"/>
      <c r="N2" s="129"/>
    </row>
    <row r="3" spans="2:14" ht="15" customHeight="1">
      <c r="B3" s="233"/>
      <c r="C3" s="234"/>
      <c r="D3" s="234"/>
      <c r="E3" s="234"/>
      <c r="F3" s="234"/>
      <c r="G3" s="234"/>
      <c r="H3" s="234"/>
      <c r="I3" s="234"/>
      <c r="J3" s="235"/>
      <c r="K3" s="128"/>
      <c r="L3" s="221" t="s">
        <v>167</v>
      </c>
      <c r="M3" s="222"/>
      <c r="N3" s="123"/>
    </row>
    <row r="4" spans="2:14" ht="15" customHeight="1">
      <c r="B4" s="236" t="s">
        <v>294</v>
      </c>
      <c r="C4" s="237"/>
      <c r="D4" s="237"/>
      <c r="E4" s="237"/>
      <c r="F4" s="237"/>
      <c r="G4" s="237"/>
      <c r="H4" s="237"/>
      <c r="I4" s="237"/>
      <c r="J4" s="238"/>
      <c r="K4" s="148"/>
      <c r="L4" s="223" t="s">
        <v>168</v>
      </c>
      <c r="M4" s="224"/>
      <c r="N4" s="124"/>
    </row>
    <row r="5" spans="2:14" ht="18" customHeight="1">
      <c r="B5" s="239"/>
      <c r="C5" s="240"/>
      <c r="D5" s="240"/>
      <c r="E5" s="240"/>
      <c r="F5" s="240"/>
      <c r="G5" s="240"/>
      <c r="H5" s="240"/>
      <c r="I5" s="240"/>
      <c r="J5" s="241"/>
      <c r="K5" s="148"/>
      <c r="L5" s="223" t="s">
        <v>169</v>
      </c>
      <c r="M5" s="224"/>
      <c r="N5" s="124"/>
    </row>
    <row r="6" spans="2:14" ht="18" customHeight="1">
      <c r="B6" s="239"/>
      <c r="C6" s="240"/>
      <c r="D6" s="240"/>
      <c r="E6" s="240"/>
      <c r="F6" s="240"/>
      <c r="G6" s="240"/>
      <c r="H6" s="240"/>
      <c r="I6" s="240"/>
      <c r="J6" s="241"/>
      <c r="K6" s="148"/>
      <c r="L6" s="223" t="s">
        <v>170</v>
      </c>
      <c r="M6" s="224"/>
      <c r="N6" s="124"/>
    </row>
    <row r="7" spans="2:14" ht="18" customHeight="1">
      <c r="B7" s="239"/>
      <c r="C7" s="240"/>
      <c r="D7" s="240"/>
      <c r="E7" s="240"/>
      <c r="F7" s="240"/>
      <c r="G7" s="240"/>
      <c r="H7" s="240"/>
      <c r="I7" s="240"/>
      <c r="J7" s="241"/>
      <c r="K7" s="148"/>
      <c r="L7" s="223" t="s">
        <v>171</v>
      </c>
      <c r="M7" s="224"/>
      <c r="N7" s="124"/>
    </row>
    <row r="8" spans="2:14" ht="24.75" customHeight="1" thickBot="1">
      <c r="B8" s="242"/>
      <c r="C8" s="243"/>
      <c r="D8" s="243"/>
      <c r="E8" s="243"/>
      <c r="F8" s="243"/>
      <c r="G8" s="243"/>
      <c r="H8" s="243"/>
      <c r="I8" s="243"/>
      <c r="J8" s="244"/>
      <c r="K8" s="148"/>
      <c r="L8" s="225" t="s">
        <v>172</v>
      </c>
      <c r="M8" s="226"/>
      <c r="N8" s="125"/>
    </row>
    <row r="9" spans="2:14" ht="15">
      <c r="B9" s="245"/>
      <c r="C9" s="246"/>
      <c r="D9" s="246"/>
      <c r="E9" s="246"/>
      <c r="F9" s="246"/>
      <c r="G9" s="246"/>
      <c r="H9" s="246"/>
      <c r="I9" s="246"/>
      <c r="J9" s="247"/>
      <c r="K9" s="148"/>
      <c r="L9" s="126"/>
      <c r="M9" s="148"/>
      <c r="N9" s="148"/>
    </row>
    <row r="10" spans="2:14" ht="17.45" customHeight="1">
      <c r="B10" s="248"/>
      <c r="C10" s="249"/>
      <c r="D10" s="249"/>
      <c r="E10" s="249"/>
      <c r="F10" s="249"/>
      <c r="G10" s="249"/>
      <c r="H10" s="249"/>
      <c r="I10" s="249"/>
      <c r="J10" s="250"/>
      <c r="K10" s="148"/>
      <c r="L10" s="219" t="s">
        <v>173</v>
      </c>
      <c r="M10" s="220"/>
      <c r="N10" s="112"/>
    </row>
    <row r="11" spans="2:14" ht="17.45" customHeight="1">
      <c r="B11" s="248"/>
      <c r="C11" s="249"/>
      <c r="D11" s="249"/>
      <c r="E11" s="249"/>
      <c r="F11" s="249"/>
      <c r="G11" s="249"/>
      <c r="H11" s="249"/>
      <c r="I11" s="249"/>
      <c r="J11" s="250"/>
      <c r="K11" s="148"/>
      <c r="L11" s="152" t="s">
        <v>174</v>
      </c>
      <c r="M11" s="152" t="s">
        <v>175</v>
      </c>
      <c r="N11" s="110" t="s">
        <v>176</v>
      </c>
    </row>
    <row r="12" spans="2:14" ht="18">
      <c r="B12" s="248"/>
      <c r="C12" s="249"/>
      <c r="D12" s="249"/>
      <c r="E12" s="249"/>
      <c r="F12" s="249"/>
      <c r="G12" s="249"/>
      <c r="H12" s="249"/>
      <c r="I12" s="249"/>
      <c r="J12" s="250"/>
      <c r="K12" s="148"/>
      <c r="L12" s="153"/>
      <c r="M12" s="154"/>
      <c r="N12" s="111"/>
    </row>
    <row r="13" spans="2:14" ht="15">
      <c r="B13" s="248"/>
      <c r="C13" s="249"/>
      <c r="D13" s="249"/>
      <c r="E13" s="249"/>
      <c r="F13" s="249"/>
      <c r="G13" s="249"/>
      <c r="H13" s="249"/>
      <c r="I13" s="249"/>
      <c r="J13" s="250"/>
      <c r="K13" s="148"/>
      <c r="L13" s="126"/>
      <c r="M13" s="126"/>
      <c r="N13" s="126"/>
    </row>
    <row r="14" spans="2:14" ht="19.5" customHeight="1">
      <c r="B14" s="248"/>
      <c r="C14" s="249"/>
      <c r="D14" s="249"/>
      <c r="E14" s="249"/>
      <c r="F14" s="249"/>
      <c r="G14" s="249"/>
      <c r="H14" s="249"/>
      <c r="I14" s="249"/>
      <c r="J14" s="250"/>
      <c r="K14" s="148"/>
      <c r="L14" s="219" t="s">
        <v>177</v>
      </c>
      <c r="M14" s="220"/>
      <c r="N14" s="112"/>
    </row>
    <row r="15" spans="2:14" ht="18.600000000000001" customHeight="1">
      <c r="B15" s="248"/>
      <c r="C15" s="249"/>
      <c r="D15" s="249"/>
      <c r="E15" s="249"/>
      <c r="F15" s="249"/>
      <c r="G15" s="249"/>
      <c r="H15" s="249"/>
      <c r="I15" s="249"/>
      <c r="J15" s="250"/>
      <c r="K15" s="148"/>
      <c r="L15" s="152" t="s">
        <v>174</v>
      </c>
      <c r="M15" s="152" t="s">
        <v>175</v>
      </c>
      <c r="N15" s="110" t="s">
        <v>176</v>
      </c>
    </row>
    <row r="16" spans="2:14" ht="18">
      <c r="B16" s="248"/>
      <c r="C16" s="249"/>
      <c r="D16" s="249"/>
      <c r="E16" s="249"/>
      <c r="F16" s="249"/>
      <c r="G16" s="249"/>
      <c r="H16" s="249"/>
      <c r="I16" s="249"/>
      <c r="J16" s="250"/>
      <c r="K16" s="148"/>
      <c r="L16" s="153"/>
      <c r="M16" s="154"/>
      <c r="N16" s="111"/>
    </row>
    <row r="17" spans="2:14" ht="15">
      <c r="B17" s="248"/>
      <c r="C17" s="249"/>
      <c r="D17" s="249"/>
      <c r="E17" s="249"/>
      <c r="F17" s="249"/>
      <c r="G17" s="249"/>
      <c r="H17" s="249"/>
      <c r="I17" s="249"/>
      <c r="J17" s="250"/>
      <c r="K17" s="148"/>
      <c r="L17" s="126"/>
      <c r="M17" s="126"/>
      <c r="N17" s="126"/>
    </row>
    <row r="18" spans="2:14" ht="18">
      <c r="B18" s="248"/>
      <c r="C18" s="249"/>
      <c r="D18" s="249"/>
      <c r="E18" s="249"/>
      <c r="F18" s="249"/>
      <c r="G18" s="249"/>
      <c r="H18" s="249"/>
      <c r="I18" s="249"/>
      <c r="J18" s="250"/>
      <c r="K18" s="148"/>
      <c r="L18" s="219" t="s">
        <v>178</v>
      </c>
      <c r="M18" s="220"/>
      <c r="N18" s="112"/>
    </row>
    <row r="19" spans="2:14" ht="18">
      <c r="B19" s="248"/>
      <c r="C19" s="249"/>
      <c r="D19" s="249"/>
      <c r="E19" s="249"/>
      <c r="F19" s="249"/>
      <c r="G19" s="249"/>
      <c r="H19" s="249"/>
      <c r="I19" s="249"/>
      <c r="J19" s="250"/>
      <c r="K19" s="148"/>
      <c r="L19" s="152" t="s">
        <v>174</v>
      </c>
      <c r="M19" s="152" t="s">
        <v>175</v>
      </c>
      <c r="N19" s="110" t="s">
        <v>176</v>
      </c>
    </row>
    <row r="20" spans="2:14" ht="18">
      <c r="B20" s="248"/>
      <c r="C20" s="249"/>
      <c r="D20" s="249"/>
      <c r="E20" s="249"/>
      <c r="F20" s="249"/>
      <c r="G20" s="249"/>
      <c r="H20" s="249"/>
      <c r="I20" s="249"/>
      <c r="J20" s="250"/>
      <c r="K20" s="148"/>
      <c r="L20" s="153"/>
      <c r="M20" s="154"/>
      <c r="N20" s="111"/>
    </row>
    <row r="21" spans="2:14" ht="15">
      <c r="B21" s="248"/>
      <c r="C21" s="249"/>
      <c r="D21" s="249"/>
      <c r="E21" s="249"/>
      <c r="F21" s="249"/>
      <c r="G21" s="249"/>
      <c r="H21" s="249"/>
      <c r="I21" s="249"/>
      <c r="J21" s="250"/>
      <c r="K21" s="148"/>
      <c r="L21" s="126"/>
      <c r="M21" s="126"/>
      <c r="N21" s="126"/>
    </row>
    <row r="22" spans="2:14" ht="19.350000000000001" customHeight="1">
      <c r="B22" s="251"/>
      <c r="C22" s="252"/>
      <c r="D22" s="252"/>
      <c r="E22" s="252"/>
      <c r="F22" s="252"/>
      <c r="G22" s="252"/>
      <c r="H22" s="252"/>
      <c r="I22" s="252"/>
      <c r="J22" s="253"/>
      <c r="K22" s="148"/>
      <c r="L22" s="158" t="s">
        <v>179</v>
      </c>
      <c r="M22" s="157"/>
      <c r="N22" s="112"/>
    </row>
    <row r="23" spans="2:14" ht="18" customHeight="1">
      <c r="B23" s="130" t="s">
        <v>1</v>
      </c>
      <c r="C23" s="131"/>
      <c r="D23" s="131"/>
      <c r="E23" s="131"/>
      <c r="F23" s="131"/>
      <c r="G23" s="131"/>
      <c r="H23" s="131"/>
      <c r="I23" s="131"/>
      <c r="J23" s="132"/>
      <c r="K23" s="126"/>
      <c r="L23" s="152" t="s">
        <v>174</v>
      </c>
      <c r="M23" s="152" t="s">
        <v>175</v>
      </c>
      <c r="N23" s="110" t="s">
        <v>176</v>
      </c>
    </row>
    <row r="24" spans="2:14" ht="18">
      <c r="B24" s="254" t="s">
        <v>2</v>
      </c>
      <c r="C24" s="255"/>
      <c r="D24" s="255"/>
      <c r="E24" s="255"/>
      <c r="F24" s="255"/>
      <c r="G24" s="255"/>
      <c r="H24" s="255"/>
      <c r="I24" s="255"/>
      <c r="J24" s="256"/>
      <c r="K24" s="149"/>
      <c r="L24" s="153"/>
      <c r="M24" s="154"/>
      <c r="N24" s="111"/>
    </row>
    <row r="25" spans="2:14" ht="14.25">
      <c r="B25" s="257" t="s">
        <v>3</v>
      </c>
      <c r="C25" s="258"/>
      <c r="D25" s="258"/>
      <c r="E25" s="258"/>
      <c r="F25" s="258"/>
      <c r="G25" s="258"/>
      <c r="H25" s="258"/>
      <c r="I25" s="258"/>
      <c r="J25" s="259"/>
      <c r="K25" s="150"/>
      <c r="L25" s="126"/>
      <c r="M25" s="126"/>
      <c r="N25" s="126"/>
    </row>
    <row r="26" spans="2:14" ht="19.350000000000001" customHeight="1">
      <c r="B26" s="257" t="s">
        <v>4</v>
      </c>
      <c r="C26" s="260"/>
      <c r="D26" s="260"/>
      <c r="E26" s="260"/>
      <c r="F26" s="260"/>
      <c r="G26" s="260"/>
      <c r="H26" s="260"/>
      <c r="I26" s="260"/>
      <c r="J26" s="261"/>
      <c r="K26" s="133"/>
      <c r="L26" s="159" t="s">
        <v>180</v>
      </c>
      <c r="M26" s="156"/>
      <c r="N26" s="112"/>
    </row>
    <row r="27" spans="2:14" ht="18">
      <c r="B27" s="227" t="s">
        <v>5</v>
      </c>
      <c r="C27" s="228"/>
      <c r="D27" s="228"/>
      <c r="E27" s="228"/>
      <c r="F27" s="228"/>
      <c r="G27" s="228"/>
      <c r="H27" s="228"/>
      <c r="I27" s="228"/>
      <c r="J27" s="229"/>
      <c r="K27" s="134"/>
      <c r="L27" s="152" t="s">
        <v>174</v>
      </c>
      <c r="M27" s="152" t="s">
        <v>175</v>
      </c>
      <c r="N27" s="110" t="s">
        <v>176</v>
      </c>
    </row>
    <row r="28" spans="2:14" ht="17.45" customHeight="1">
      <c r="B28" s="262" t="s">
        <v>293</v>
      </c>
      <c r="C28" s="263"/>
      <c r="D28" s="263"/>
      <c r="E28" s="263"/>
      <c r="F28" s="263"/>
      <c r="G28" s="263"/>
      <c r="H28" s="263"/>
      <c r="I28" s="263"/>
      <c r="J28" s="264"/>
      <c r="K28" s="135"/>
      <c r="L28" s="153"/>
      <c r="M28" s="154"/>
      <c r="N28" s="111"/>
    </row>
    <row r="29" spans="2:14" ht="15.6" customHeight="1">
      <c r="B29" s="136" t="s">
        <v>6</v>
      </c>
      <c r="C29" s="136" t="s">
        <v>7</v>
      </c>
      <c r="D29" s="265" t="s">
        <v>285</v>
      </c>
      <c r="E29" s="266"/>
      <c r="F29" s="266"/>
      <c r="G29" s="266"/>
      <c r="H29" s="266"/>
      <c r="I29" s="266"/>
      <c r="J29" s="266"/>
      <c r="K29" s="137"/>
      <c r="L29" s="126"/>
      <c r="M29" s="126"/>
      <c r="N29" s="126"/>
    </row>
    <row r="30" spans="2:14" ht="15.6" customHeight="1">
      <c r="B30" s="136" t="s">
        <v>8</v>
      </c>
      <c r="C30" s="136">
        <v>2013</v>
      </c>
      <c r="D30" s="284" t="s">
        <v>9</v>
      </c>
      <c r="E30" s="285"/>
      <c r="F30" s="285"/>
      <c r="G30" s="285"/>
      <c r="H30" s="285"/>
      <c r="I30" s="285"/>
      <c r="J30" s="286"/>
      <c r="K30" s="137"/>
      <c r="L30" s="158" t="s">
        <v>181</v>
      </c>
      <c r="M30" s="157"/>
      <c r="N30" s="112"/>
    </row>
    <row r="31" spans="2:14" ht="18.600000000000001" customHeight="1">
      <c r="B31" s="138" t="s">
        <v>10</v>
      </c>
      <c r="C31" s="136">
        <v>2014</v>
      </c>
      <c r="D31" s="267" t="s">
        <v>9</v>
      </c>
      <c r="E31" s="268"/>
      <c r="F31" s="268"/>
      <c r="G31" s="268"/>
      <c r="H31" s="268"/>
      <c r="I31" s="268"/>
      <c r="J31" s="269"/>
      <c r="K31" s="126"/>
      <c r="L31" s="152" t="s">
        <v>174</v>
      </c>
      <c r="M31" s="152" t="s">
        <v>175</v>
      </c>
      <c r="N31" s="110" t="s">
        <v>176</v>
      </c>
    </row>
    <row r="32" spans="2:14" ht="18.600000000000001" customHeight="1">
      <c r="B32" s="138" t="s">
        <v>11</v>
      </c>
      <c r="C32" s="136">
        <v>2015</v>
      </c>
      <c r="D32" s="267" t="s">
        <v>9</v>
      </c>
      <c r="E32" s="282"/>
      <c r="F32" s="282"/>
      <c r="G32" s="282"/>
      <c r="H32" s="282"/>
      <c r="I32" s="282"/>
      <c r="J32" s="283"/>
      <c r="K32" s="126"/>
      <c r="L32" s="153"/>
      <c r="M32" s="154"/>
      <c r="N32" s="111"/>
    </row>
    <row r="33" spans="2:14" ht="18.600000000000001" customHeight="1">
      <c r="B33" s="138" t="s">
        <v>12</v>
      </c>
      <c r="C33" s="139">
        <v>43708</v>
      </c>
      <c r="D33" s="267" t="s">
        <v>286</v>
      </c>
      <c r="E33" s="282"/>
      <c r="F33" s="282"/>
      <c r="G33" s="282"/>
      <c r="H33" s="282"/>
      <c r="I33" s="282"/>
      <c r="J33" s="283"/>
      <c r="K33" s="126"/>
      <c r="L33" s="144"/>
      <c r="M33" s="144"/>
      <c r="N33" s="144"/>
    </row>
    <row r="34" spans="2:14" ht="29.45" customHeight="1">
      <c r="B34" s="155" t="s">
        <v>13</v>
      </c>
      <c r="C34" s="203">
        <v>44343</v>
      </c>
      <c r="D34" s="270" t="s">
        <v>306</v>
      </c>
      <c r="E34" s="271"/>
      <c r="F34" s="271"/>
      <c r="G34" s="271"/>
      <c r="H34" s="271"/>
      <c r="I34" s="271"/>
      <c r="J34" s="272"/>
      <c r="K34" s="126"/>
      <c r="L34" s="144"/>
      <c r="M34" s="144"/>
      <c r="N34" s="144"/>
    </row>
    <row r="35" spans="2:14" ht="48.75" customHeight="1">
      <c r="B35" s="155" t="s">
        <v>14</v>
      </c>
      <c r="C35" s="203">
        <v>45594</v>
      </c>
      <c r="D35" s="270" t="s">
        <v>295</v>
      </c>
      <c r="E35" s="271"/>
      <c r="F35" s="271"/>
      <c r="G35" s="271"/>
      <c r="H35" s="271"/>
      <c r="I35" s="271"/>
      <c r="J35" s="272"/>
      <c r="K35" s="126"/>
      <c r="L35" s="144"/>
      <c r="M35" s="144"/>
      <c r="N35" s="144"/>
    </row>
    <row r="36" spans="2:14" ht="47.1" customHeight="1">
      <c r="B36" s="155" t="s">
        <v>166</v>
      </c>
      <c r="C36" s="203">
        <v>45799</v>
      </c>
      <c r="D36" s="270" t="s">
        <v>290</v>
      </c>
      <c r="E36" s="271"/>
      <c r="F36" s="271"/>
      <c r="G36" s="271"/>
      <c r="H36" s="271"/>
      <c r="I36" s="271"/>
      <c r="J36" s="272"/>
      <c r="K36" s="140"/>
      <c r="L36" s="144"/>
      <c r="M36" s="144"/>
      <c r="N36" s="144"/>
    </row>
    <row r="37" spans="2:14" ht="15">
      <c r="B37" s="141"/>
      <c r="C37" s="142"/>
      <c r="D37" s="142"/>
      <c r="E37" s="142"/>
      <c r="F37" s="142"/>
      <c r="G37" s="142"/>
      <c r="H37" s="142"/>
      <c r="I37" s="142"/>
      <c r="J37" s="143"/>
      <c r="K37" s="144"/>
      <c r="L37" s="144"/>
      <c r="M37" s="144"/>
      <c r="N37" s="144"/>
    </row>
    <row r="38" spans="2:14" ht="14.25">
      <c r="B38" s="145"/>
      <c r="C38" s="144"/>
      <c r="D38" s="144"/>
      <c r="E38" s="144"/>
      <c r="F38" s="144"/>
      <c r="G38" s="144"/>
      <c r="H38" s="144"/>
      <c r="I38" s="144"/>
      <c r="J38" s="146"/>
      <c r="K38" s="144"/>
      <c r="L38" s="144"/>
      <c r="M38" s="144"/>
      <c r="N38" s="144"/>
    </row>
    <row r="39" spans="2:14" ht="14.25">
      <c r="B39" s="145"/>
      <c r="C39" s="144"/>
      <c r="D39" s="144"/>
      <c r="E39" s="144"/>
      <c r="F39" s="144"/>
      <c r="G39" s="144"/>
      <c r="H39" s="144"/>
      <c r="I39" s="144"/>
      <c r="J39" s="146"/>
      <c r="K39" s="144"/>
      <c r="L39" s="144"/>
      <c r="M39" s="144"/>
      <c r="N39" s="144"/>
    </row>
    <row r="40" spans="2:14" ht="14.25">
      <c r="B40" s="145"/>
      <c r="C40" s="144"/>
      <c r="D40" s="144"/>
      <c r="E40" s="144"/>
      <c r="F40" s="144"/>
      <c r="G40" s="144"/>
      <c r="H40" s="144"/>
      <c r="I40" s="144"/>
      <c r="J40" s="146"/>
      <c r="K40" s="144"/>
      <c r="L40" s="144"/>
      <c r="M40" s="144"/>
      <c r="N40" s="144"/>
    </row>
    <row r="41" spans="2:14" ht="15" customHeight="1">
      <c r="B41" s="145"/>
      <c r="C41" s="144"/>
      <c r="D41" s="144"/>
      <c r="E41" s="144"/>
      <c r="F41" s="144"/>
      <c r="G41" s="144"/>
      <c r="H41" s="144"/>
      <c r="I41" s="144"/>
      <c r="J41" s="146"/>
      <c r="K41" s="144"/>
      <c r="L41" s="144"/>
      <c r="M41" s="144"/>
      <c r="N41" s="144"/>
    </row>
    <row r="42" spans="2:14" ht="15">
      <c r="B42" s="145"/>
      <c r="C42" s="144"/>
      <c r="D42" s="144"/>
      <c r="E42" s="147" t="s">
        <v>182</v>
      </c>
      <c r="F42" s="144"/>
      <c r="G42" s="144"/>
      <c r="H42" s="144"/>
      <c r="I42" s="144"/>
      <c r="J42" s="146"/>
      <c r="K42" s="144"/>
      <c r="L42" s="144"/>
      <c r="M42" s="144"/>
      <c r="N42" s="144"/>
    </row>
    <row r="43" spans="2:14" ht="14.25">
      <c r="B43" s="145"/>
      <c r="C43" s="144"/>
      <c r="D43" s="144"/>
      <c r="E43" s="144"/>
      <c r="F43" s="144"/>
      <c r="G43" s="144"/>
      <c r="H43" s="144"/>
      <c r="I43" s="144"/>
      <c r="J43" s="146"/>
      <c r="K43" s="144"/>
      <c r="L43" s="144"/>
      <c r="M43" s="144"/>
      <c r="N43" s="144"/>
    </row>
    <row r="44" spans="2:14" ht="14.25">
      <c r="B44" s="145"/>
      <c r="C44" s="144"/>
      <c r="D44" s="144"/>
      <c r="E44" s="144"/>
      <c r="F44" s="144"/>
      <c r="G44" s="144"/>
      <c r="H44" s="144"/>
      <c r="I44" s="144"/>
      <c r="J44" s="146"/>
      <c r="K44" s="144"/>
      <c r="L44" s="144"/>
      <c r="M44" s="144"/>
      <c r="N44" s="144"/>
    </row>
    <row r="45" spans="2:14" ht="14.25">
      <c r="B45" s="145"/>
      <c r="C45" s="144"/>
      <c r="D45" s="144"/>
      <c r="E45" s="144"/>
      <c r="F45" s="144"/>
      <c r="G45" s="144"/>
      <c r="H45" s="144"/>
      <c r="I45" s="144"/>
      <c r="J45" s="146"/>
      <c r="K45" s="144"/>
      <c r="L45" s="144"/>
      <c r="M45" s="144"/>
      <c r="N45" s="144"/>
    </row>
    <row r="46" spans="2:14" ht="14.25">
      <c r="B46" s="145"/>
      <c r="C46" s="144"/>
      <c r="D46" s="144"/>
      <c r="E46" s="144"/>
      <c r="F46" s="144"/>
      <c r="G46" s="144"/>
      <c r="H46" s="144"/>
      <c r="I46" s="144"/>
      <c r="J46" s="146"/>
      <c r="K46" s="144"/>
      <c r="L46" s="144"/>
      <c r="M46" s="144"/>
      <c r="N46" s="144"/>
    </row>
    <row r="47" spans="2:14" ht="14.25" customHeight="1">
      <c r="B47" s="145"/>
      <c r="C47" s="144"/>
      <c r="D47" s="144"/>
      <c r="E47" s="144"/>
      <c r="F47" s="144"/>
      <c r="G47" s="144"/>
      <c r="H47" s="144"/>
      <c r="I47" s="144"/>
      <c r="J47" s="146"/>
      <c r="K47" s="144"/>
      <c r="L47" s="144"/>
      <c r="M47" s="144"/>
      <c r="N47" s="144"/>
    </row>
    <row r="48" spans="2:14" ht="18" customHeight="1">
      <c r="B48" s="145"/>
      <c r="C48" s="144"/>
      <c r="D48" s="144"/>
      <c r="E48" s="144"/>
      <c r="F48" s="144"/>
      <c r="G48" s="144"/>
      <c r="H48" s="144"/>
      <c r="I48" s="144"/>
      <c r="J48" s="146"/>
      <c r="K48" s="144"/>
      <c r="L48" s="144"/>
      <c r="M48" s="144"/>
      <c r="N48" s="144"/>
    </row>
    <row r="49" spans="2:14" ht="14.25">
      <c r="B49" s="145"/>
      <c r="C49" s="144"/>
      <c r="D49" s="144"/>
      <c r="E49" s="144"/>
      <c r="F49" s="144"/>
      <c r="G49" s="144"/>
      <c r="H49" s="144"/>
      <c r="I49" s="144"/>
      <c r="J49" s="146"/>
      <c r="K49" s="144"/>
      <c r="L49" s="144"/>
      <c r="M49" s="144"/>
      <c r="N49" s="144"/>
    </row>
    <row r="50" spans="2:14" ht="14.25">
      <c r="B50" s="145"/>
      <c r="C50" s="144"/>
      <c r="D50" s="144"/>
      <c r="E50" s="144"/>
      <c r="F50" s="144"/>
      <c r="G50" s="144"/>
      <c r="H50" s="144"/>
      <c r="I50" s="144"/>
      <c r="J50" s="146"/>
      <c r="K50" s="144"/>
      <c r="L50" s="144"/>
      <c r="M50" s="144"/>
      <c r="N50" s="144"/>
    </row>
    <row r="51" spans="2:14" ht="14.25">
      <c r="B51" s="145"/>
      <c r="C51" s="144"/>
      <c r="D51" s="144"/>
      <c r="E51" s="144"/>
      <c r="F51" s="144"/>
      <c r="G51" s="144"/>
      <c r="H51" s="144"/>
      <c r="I51" s="144"/>
      <c r="J51" s="146"/>
    </row>
    <row r="52" spans="2:14" ht="15" customHeight="1">
      <c r="B52" s="273" t="s">
        <v>292</v>
      </c>
      <c r="C52" s="274"/>
      <c r="D52" s="274"/>
      <c r="E52" s="274"/>
      <c r="F52" s="274"/>
      <c r="G52" s="274"/>
      <c r="H52" s="274"/>
      <c r="I52" s="274"/>
      <c r="J52" s="275"/>
    </row>
    <row r="53" spans="2:14" ht="12" customHeight="1">
      <c r="B53" s="276"/>
      <c r="C53" s="277"/>
      <c r="D53" s="277"/>
      <c r="E53" s="277"/>
      <c r="F53" s="277"/>
      <c r="G53" s="277"/>
      <c r="H53" s="277"/>
      <c r="I53" s="277"/>
      <c r="J53" s="278"/>
    </row>
    <row r="54" spans="2:14" ht="14.25">
      <c r="B54" s="276"/>
      <c r="C54" s="277"/>
      <c r="D54" s="277"/>
      <c r="E54" s="277"/>
      <c r="F54" s="277"/>
      <c r="G54" s="277"/>
      <c r="H54" s="277"/>
      <c r="I54" s="277"/>
      <c r="J54" s="278"/>
    </row>
    <row r="55" spans="2:14" ht="90" customHeight="1">
      <c r="B55" s="279"/>
      <c r="C55" s="280"/>
      <c r="D55" s="280"/>
      <c r="E55" s="280"/>
      <c r="F55" s="280"/>
      <c r="G55" s="280"/>
      <c r="H55" s="280"/>
      <c r="I55" s="280"/>
      <c r="J55" s="281"/>
    </row>
  </sheetData>
  <sheetProtection formatCells="0" formatColumns="0" formatRows="0"/>
  <protectedRanges>
    <protectedRange sqref="B48" name="FrontSheet_Logo"/>
  </protectedRanges>
  <mergeCells count="26">
    <mergeCell ref="B28:J28"/>
    <mergeCell ref="D29:J29"/>
    <mergeCell ref="D31:J31"/>
    <mergeCell ref="D36:J36"/>
    <mergeCell ref="B52:J55"/>
    <mergeCell ref="D32:J32"/>
    <mergeCell ref="D33:J33"/>
    <mergeCell ref="D30:J30"/>
    <mergeCell ref="D34:J34"/>
    <mergeCell ref="D35:J35"/>
    <mergeCell ref="B27:J27"/>
    <mergeCell ref="B2:J3"/>
    <mergeCell ref="B4:J8"/>
    <mergeCell ref="B9:J22"/>
    <mergeCell ref="B24:J24"/>
    <mergeCell ref="B25:J25"/>
    <mergeCell ref="B26:J26"/>
    <mergeCell ref="L14:M14"/>
    <mergeCell ref="L18:M18"/>
    <mergeCell ref="L10:M10"/>
    <mergeCell ref="L3:M3"/>
    <mergeCell ref="L6:M6"/>
    <mergeCell ref="L7:M7"/>
    <mergeCell ref="L8:M8"/>
    <mergeCell ref="L4:M4"/>
    <mergeCell ref="L5:M5"/>
  </mergeCells>
  <phoneticPr fontId="41" type="noConversion"/>
  <hyperlinks>
    <hyperlink ref="L10:M10" location="'1. BMT UoA 1'!A1" display="Unit of Assessment 1" xr:uid="{2C5B0E66-0991-4D2E-B99A-4240187CB2DB}"/>
    <hyperlink ref="L14:M14" location="'2. BMT UoA 2'!A1" display="Unit of Assessment 2" xr:uid="{4296F6F0-C579-49B1-9494-24A739CBE7A1}"/>
    <hyperlink ref="L18:M18" location="'3. BMT UoA 3'!A1" display="Unit of Assessment 3" xr:uid="{3EF316D1-F214-41D1-9013-234331D19A8F}"/>
    <hyperlink ref="L26:M26" location="'5. BMT UoA 5'!A1" display="Unit of Assessment 5" xr:uid="{7D3BC3CE-1C86-47B6-95FE-1AFE4C13CA43}"/>
    <hyperlink ref="L30:M30" location="'6. BMT UoA 6'!A1" display="Unit of Assessment 6" xr:uid="{0F00F4EC-BBBA-42CB-848F-5B3FB2C024BF}"/>
    <hyperlink ref="L22:M22" location="'4. BMT UoA 4'!A1" display="Unit of Assessment 4" xr:uid="{7F15231F-4855-4DA3-8EC2-E6E1A550311F}"/>
  </hyperlinks>
  <pageMargins left="1" right="1" top="1" bottom="1" header="0.5" footer="0.5"/>
  <pageSetup paperSize="9" scale="93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00465-C2B2-49BB-8913-A83B687D32EC}">
  <sheetPr>
    <pageSetUpPr fitToPage="1"/>
  </sheetPr>
  <dimension ref="A1:DW178"/>
  <sheetViews>
    <sheetView showGridLines="0" zoomScaleNormal="100" zoomScaleSheetLayoutView="80" zoomScalePageLayoutView="25" workbookViewId="0"/>
  </sheetViews>
  <sheetFormatPr defaultColWidth="0" defaultRowHeight="12.75"/>
  <cols>
    <col min="1" max="1" width="1.42578125" style="1" customWidth="1"/>
    <col min="2" max="7" width="10.5703125" style="1" customWidth="1"/>
    <col min="8" max="13" width="10.5703125" style="7" customWidth="1"/>
    <col min="14" max="14" width="0.28515625" style="7" hidden="1" customWidth="1"/>
    <col min="15" max="15" width="0.140625" style="7" hidden="1" customWidth="1"/>
    <col min="16" max="16" width="11.140625" style="7" hidden="1" customWidth="1"/>
    <col min="17" max="17" width="9.7109375" style="1" hidden="1" customWidth="1"/>
    <col min="18" max="18" width="8.85546875" style="1" hidden="1" customWidth="1"/>
    <col min="19" max="19" width="0.140625" style="1" hidden="1" customWidth="1"/>
    <col min="20" max="20" width="8.42578125" style="1" hidden="1" customWidth="1"/>
    <col min="21" max="21" width="0.140625" style="1" hidden="1" customWidth="1"/>
    <col min="22" max="22" width="13.5703125" style="1" hidden="1" customWidth="1"/>
    <col min="23" max="23" width="22.42578125" style="1" hidden="1" customWidth="1"/>
    <col min="24" max="24" width="3" style="1" customWidth="1"/>
    <col min="25" max="26" width="10.5703125" style="1" customWidth="1"/>
    <col min="27" max="27" width="10.5703125" style="7" customWidth="1"/>
    <col min="28" max="29" width="10.5703125" style="1" customWidth="1"/>
    <col min="30" max="34" width="10.5703125" style="7" hidden="1" customWidth="1"/>
    <col min="35" max="35" width="2.85546875" style="7" customWidth="1"/>
    <col min="36" max="36" width="5.140625" style="7" hidden="1" customWidth="1"/>
    <col min="37" max="37" width="12.42578125" style="1" hidden="1" customWidth="1"/>
    <col min="38" max="38" width="9.140625" style="1" hidden="1" customWidth="1"/>
    <col min="39" max="39" width="15.140625" style="1" hidden="1" customWidth="1"/>
    <col min="40" max="40" width="10" style="1" hidden="1" customWidth="1"/>
    <col min="41" max="41" width="13.42578125" style="1" hidden="1" customWidth="1"/>
    <col min="42" max="42" width="15.5703125" style="1" hidden="1" customWidth="1"/>
    <col min="43" max="43" width="13.85546875" style="1" hidden="1" customWidth="1"/>
    <col min="44" max="44" width="12.5703125" style="1" hidden="1" customWidth="1"/>
    <col min="45" max="49" width="8.85546875" style="1" hidden="1" customWidth="1"/>
    <col min="50" max="50" width="16.5703125" style="1" hidden="1" customWidth="1"/>
    <col min="51" max="51" width="8.85546875" style="1" hidden="1" customWidth="1"/>
    <col min="52" max="53" width="11.5703125" style="1" hidden="1" customWidth="1"/>
    <col min="54" max="63" width="8.85546875" style="1" hidden="1" customWidth="1"/>
    <col min="64" max="64" width="13" style="7" hidden="1" customWidth="1"/>
    <col min="65" max="65" width="11.42578125" style="7" hidden="1" customWidth="1"/>
    <col min="66" max="68" width="8.5703125" style="7" hidden="1" customWidth="1"/>
    <col min="69" max="71" width="13" style="7" hidden="1" customWidth="1"/>
    <col min="72" max="72" width="11.85546875" style="7" hidden="1" customWidth="1"/>
    <col min="73" max="73" width="7.42578125" style="7" hidden="1" customWidth="1"/>
    <col min="74" max="74" width="13.140625" style="7" hidden="1" customWidth="1"/>
    <col min="75" max="82" width="7.42578125" style="7" hidden="1" customWidth="1"/>
    <col min="83" max="84" width="6.85546875" style="7" hidden="1" customWidth="1"/>
    <col min="85" max="85" width="8.85546875" style="1" hidden="1" customWidth="1"/>
    <col min="86" max="86" width="11.42578125" style="7" hidden="1" customWidth="1"/>
    <col min="87" max="87" width="8.85546875" style="1" hidden="1" customWidth="1"/>
    <col min="88" max="88" width="8.5703125" style="7" hidden="1" customWidth="1"/>
    <col min="89" max="89" width="8.85546875" style="1" hidden="1" customWidth="1"/>
    <col min="90" max="90" width="8.5703125" style="7" hidden="1" customWidth="1"/>
    <col min="91" max="91" width="8.85546875" style="1" hidden="1" customWidth="1"/>
    <col min="92" max="92" width="8.5703125" style="7" hidden="1" customWidth="1"/>
    <col min="93" max="16384" width="8.85546875" style="1" hidden="1"/>
  </cols>
  <sheetData>
    <row r="1" spans="2:127" ht="7.35" customHeight="1" thickBot="1">
      <c r="H1" s="2"/>
      <c r="I1" s="3"/>
      <c r="J1" s="3"/>
      <c r="K1" s="3"/>
      <c r="L1" s="3"/>
      <c r="M1" s="4"/>
      <c r="N1" s="4"/>
      <c r="O1" s="4"/>
      <c r="P1" s="4"/>
      <c r="AA1" s="3"/>
      <c r="AD1" s="3"/>
      <c r="AE1" s="3"/>
      <c r="AF1" s="3"/>
      <c r="AG1" s="3"/>
      <c r="AH1" s="3"/>
      <c r="AI1" s="3"/>
      <c r="AJ1" s="3"/>
      <c r="AW1" s="5" t="s">
        <v>15</v>
      </c>
      <c r="AX1" s="5"/>
      <c r="BE1" s="1" t="s">
        <v>16</v>
      </c>
      <c r="BJ1" s="5" t="s">
        <v>17</v>
      </c>
      <c r="BK1" s="5"/>
      <c r="BL1" s="6"/>
      <c r="BM1" s="178"/>
      <c r="BN1" s="179"/>
      <c r="BO1" s="179"/>
      <c r="BP1" s="179"/>
      <c r="BT1" s="180"/>
      <c r="BU1" s="180"/>
      <c r="BV1" s="181" t="s">
        <v>18</v>
      </c>
      <c r="BW1" s="182"/>
      <c r="BX1" s="182"/>
      <c r="BY1" s="182"/>
      <c r="BZ1" s="183"/>
      <c r="CG1" s="184" t="s">
        <v>19</v>
      </c>
      <c r="CH1" s="184" t="s">
        <v>20</v>
      </c>
      <c r="CI1" s="185"/>
      <c r="CJ1" s="185"/>
      <c r="CK1" s="186"/>
      <c r="CL1" s="187"/>
      <c r="CM1" s="184"/>
      <c r="CN1" s="187"/>
      <c r="CO1" s="184"/>
      <c r="CP1" s="184"/>
      <c r="CQ1" s="184"/>
      <c r="CR1" s="184"/>
      <c r="CS1" s="5"/>
      <c r="CT1" s="5" t="s">
        <v>21</v>
      </c>
      <c r="CU1" s="31"/>
      <c r="CV1" s="188"/>
      <c r="CW1" s="179"/>
      <c r="CY1" s="179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</row>
    <row r="2" spans="2:127" ht="41.45" customHeight="1" thickBot="1">
      <c r="B2" s="8" t="s">
        <v>183</v>
      </c>
      <c r="C2" s="297" t="s">
        <v>184</v>
      </c>
      <c r="D2" s="298"/>
      <c r="E2" s="297" t="s">
        <v>185</v>
      </c>
      <c r="F2" s="299"/>
      <c r="G2" s="298"/>
      <c r="H2" s="210" t="s">
        <v>222</v>
      </c>
      <c r="I2" s="209" t="s">
        <v>297</v>
      </c>
      <c r="J2" s="211" t="s">
        <v>298</v>
      </c>
      <c r="K2" s="216" t="s">
        <v>296</v>
      </c>
      <c r="L2" s="212" t="s">
        <v>299</v>
      </c>
      <c r="M2" s="206" t="s">
        <v>300</v>
      </c>
      <c r="N2" s="206" t="s">
        <v>22</v>
      </c>
      <c r="O2" s="206" t="s">
        <v>23</v>
      </c>
      <c r="P2" s="206" t="s">
        <v>24</v>
      </c>
      <c r="Q2" s="206" t="s">
        <v>25</v>
      </c>
      <c r="R2" s="207" t="s">
        <v>26</v>
      </c>
      <c r="S2"/>
      <c r="T2"/>
      <c r="U2"/>
      <c r="V2"/>
      <c r="W2"/>
      <c r="X2"/>
      <c r="Y2" s="210" t="s">
        <v>301</v>
      </c>
      <c r="Z2" s="214" t="s">
        <v>302</v>
      </c>
      <c r="AA2" s="217" t="s">
        <v>303</v>
      </c>
      <c r="AB2" s="213" t="s">
        <v>304</v>
      </c>
      <c r="AC2" s="215" t="s">
        <v>305</v>
      </c>
      <c r="AD2" s="9" t="s">
        <v>27</v>
      </c>
      <c r="AE2" s="9" t="s">
        <v>28</v>
      </c>
      <c r="AF2" s="9" t="s">
        <v>29</v>
      </c>
      <c r="AG2" s="9" t="s">
        <v>30</v>
      </c>
      <c r="AH2" s="9" t="s">
        <v>31</v>
      </c>
      <c r="AK2" s="10" t="s">
        <v>32</v>
      </c>
      <c r="AL2" s="10" t="s">
        <v>33</v>
      </c>
      <c r="AM2" s="10" t="s">
        <v>34</v>
      </c>
      <c r="AN2" s="10" t="s">
        <v>35</v>
      </c>
      <c r="AO2" s="10" t="s">
        <v>36</v>
      </c>
      <c r="AP2" s="10" t="s">
        <v>37</v>
      </c>
      <c r="AQ2" s="10" t="s">
        <v>38</v>
      </c>
      <c r="AR2" s="10" t="s">
        <v>39</v>
      </c>
      <c r="AS2" s="10" t="s">
        <v>40</v>
      </c>
      <c r="AT2" s="10" t="s">
        <v>41</v>
      </c>
      <c r="AW2" s="11" t="s">
        <v>42</v>
      </c>
      <c r="AX2" s="11" t="s">
        <v>43</v>
      </c>
      <c r="AY2" s="11" t="s">
        <v>44</v>
      </c>
      <c r="AZ2" s="11" t="s">
        <v>45</v>
      </c>
      <c r="BA2" s="11" t="s">
        <v>46</v>
      </c>
      <c r="BB2" s="11" t="s">
        <v>47</v>
      </c>
      <c r="BC2" s="11" t="s">
        <v>48</v>
      </c>
      <c r="BE2" s="1" t="s">
        <v>49</v>
      </c>
      <c r="BF2" s="1" t="s">
        <v>50</v>
      </c>
      <c r="BJ2" s="189" t="s">
        <v>51</v>
      </c>
      <c r="BK2" s="189" t="s">
        <v>52</v>
      </c>
      <c r="BL2" s="189" t="s">
        <v>53</v>
      </c>
      <c r="BM2" s="189" t="s">
        <v>54</v>
      </c>
      <c r="BN2" s="189" t="s">
        <v>55</v>
      </c>
      <c r="BO2" s="189" t="s">
        <v>56</v>
      </c>
      <c r="BP2" s="189" t="s">
        <v>57</v>
      </c>
      <c r="BQ2" s="189" t="s">
        <v>58</v>
      </c>
      <c r="BR2" s="189" t="s">
        <v>59</v>
      </c>
      <c r="BS2" s="189" t="s">
        <v>60</v>
      </c>
      <c r="BT2" s="189" t="s">
        <v>61</v>
      </c>
      <c r="BV2" s="190" t="s">
        <v>62</v>
      </c>
      <c r="BW2" s="190" t="s">
        <v>63</v>
      </c>
      <c r="BX2" s="190" t="s">
        <v>64</v>
      </c>
      <c r="BY2" s="190" t="s">
        <v>65</v>
      </c>
      <c r="BZ2" s="190" t="s">
        <v>66</v>
      </c>
      <c r="CA2" s="190" t="s">
        <v>67</v>
      </c>
      <c r="CB2" s="190" t="s">
        <v>68</v>
      </c>
      <c r="CC2" s="190" t="s">
        <v>69</v>
      </c>
      <c r="CD2" s="190" t="s">
        <v>70</v>
      </c>
      <c r="CE2" s="190" t="s">
        <v>71</v>
      </c>
      <c r="CF2" s="1"/>
      <c r="CG2" s="191" t="s">
        <v>72</v>
      </c>
      <c r="CH2" s="191" t="s">
        <v>73</v>
      </c>
      <c r="CI2" s="191" t="s">
        <v>74</v>
      </c>
      <c r="CJ2" s="191" t="s">
        <v>75</v>
      </c>
      <c r="CK2" s="191" t="s">
        <v>76</v>
      </c>
      <c r="CL2" s="191" t="s">
        <v>77</v>
      </c>
      <c r="CM2" s="191" t="s">
        <v>78</v>
      </c>
      <c r="CN2" s="191" t="s">
        <v>79</v>
      </c>
      <c r="CO2" s="191" t="s">
        <v>80</v>
      </c>
      <c r="CP2" s="191" t="s">
        <v>81</v>
      </c>
      <c r="CR2" s="191" t="s">
        <v>82</v>
      </c>
      <c r="CS2" s="191" t="s">
        <v>83</v>
      </c>
      <c r="CT2" s="191" t="s">
        <v>84</v>
      </c>
      <c r="CU2" s="191" t="s">
        <v>85</v>
      </c>
      <c r="CV2" s="191" t="s">
        <v>86</v>
      </c>
      <c r="CW2" s="191" t="s">
        <v>87</v>
      </c>
      <c r="CX2" s="191" t="s">
        <v>88</v>
      </c>
      <c r="CY2" s="191" t="s">
        <v>89</v>
      </c>
      <c r="CZ2" s="191" t="s">
        <v>90</v>
      </c>
      <c r="DA2" s="191" t="s">
        <v>91</v>
      </c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</row>
    <row r="3" spans="2:127" ht="13.7" customHeight="1" thickBot="1">
      <c r="B3" s="303">
        <v>1</v>
      </c>
      <c r="C3" s="308" t="s">
        <v>186</v>
      </c>
      <c r="D3" s="309"/>
      <c r="E3" s="174" t="s">
        <v>194</v>
      </c>
      <c r="F3" s="175"/>
      <c r="G3" s="176"/>
      <c r="H3" s="168" t="s">
        <v>92</v>
      </c>
      <c r="I3" s="168" t="s">
        <v>92</v>
      </c>
      <c r="J3" s="168" t="s">
        <v>92</v>
      </c>
      <c r="K3" s="168" t="s">
        <v>92</v>
      </c>
      <c r="L3" s="12" t="s">
        <v>92</v>
      </c>
      <c r="M3" s="12" t="s">
        <v>92</v>
      </c>
      <c r="N3" s="12" t="s">
        <v>92</v>
      </c>
      <c r="O3" s="12" t="s">
        <v>92</v>
      </c>
      <c r="P3" s="12" t="s">
        <v>92</v>
      </c>
      <c r="Q3" s="12" t="s">
        <v>92</v>
      </c>
      <c r="R3" s="168" t="s">
        <v>92</v>
      </c>
      <c r="Y3" s="168" t="s">
        <v>92</v>
      </c>
      <c r="Z3" s="168" t="s">
        <v>92</v>
      </c>
      <c r="AA3" s="168" t="s">
        <v>92</v>
      </c>
      <c r="AB3" s="168" t="s">
        <v>92</v>
      </c>
      <c r="AC3" s="168" t="s">
        <v>92</v>
      </c>
      <c r="AD3" s="13" t="s">
        <v>92</v>
      </c>
      <c r="AE3" s="13" t="s">
        <v>92</v>
      </c>
      <c r="AF3" s="13" t="s">
        <v>92</v>
      </c>
      <c r="AG3" s="13" t="s">
        <v>92</v>
      </c>
      <c r="AH3" s="121" t="s">
        <v>92</v>
      </c>
      <c r="AK3" s="14" t="str">
        <f t="shared" ref="AK3:AK30" si="0">IFERROR(IF(I3="---","",IF(Y3="---","No Target Set",IF(BV3=BK3,"On Target",IF(BV3&gt;BK3,"Behind",IF(BV3&lt;BK3,"On Target"))))),"")</f>
        <v/>
      </c>
      <c r="AL3" s="14" t="str">
        <f t="shared" ref="AL3:AL30" si="1">IFERROR(IF(J3="---","",IF(Z3="---","No Target Set",IF(BW3=BL3,"On Target",IF(BW3&gt;BL3,"Behind",IF(BW3&lt;BL3,"On Target"))))),"")</f>
        <v/>
      </c>
      <c r="AM3" s="14" t="str">
        <f t="shared" ref="AM3:AM30" si="2">IFERROR(IF(K3="---","",IF(AA3="---","No Target Set",IF(BX3=BM3,"On Target",IF(BX3&gt;BM3,"Behind",IF(BX3&lt;BM3,"On Target"))))),"")</f>
        <v/>
      </c>
      <c r="AN3" s="14" t="str">
        <f t="shared" ref="AN3:AN30" si="3">IFERROR(IF(L3="---","",IF(AB3="---","No Target Set",IF(BY3=BN3,"On Target",IF(BY3&gt;BN3,"Behind",IF(BY3&lt;BN3,"On Target"))))),"")</f>
        <v/>
      </c>
      <c r="AO3" s="14" t="str">
        <f t="shared" ref="AO3:AO30" si="4">IFERROR(IF(M3="---","",IF(AC3="---","No Target Set",IF(BZ3=BO3,"On Target",IF(BZ3&gt;BO3,"Behind",IF(BZ3&lt;BO3,"On Target"))))),"")</f>
        <v/>
      </c>
      <c r="AP3" s="14" t="str">
        <f t="shared" ref="AP3:AP30" si="5">IFERROR(IF(N3="---","",IF(AD3="---","No Target Set",IF(CA3=BP3,"On Target",IF(CA3&gt;BP3,"Behind",IF(CA3&lt;BP3,"On Target"))))),"")</f>
        <v/>
      </c>
      <c r="AQ3" s="14" t="str">
        <f t="shared" ref="AQ3:AQ30" si="6">IFERROR(IF(O3="---","",IF(AE3="---","No Target Set",IF(CB3=BQ3,"On Target",IF(CB3&gt;BQ3,"Behind",IF(CB3&lt;BQ3,"On Target"))))),"")</f>
        <v/>
      </c>
      <c r="AR3" s="14" t="str">
        <f t="shared" ref="AR3:AR30" si="7">IFERROR(IF(P3="---","",IF(AF3="---","No Target Set",IF(CC3=BR3,"On Target",IF(CC3&gt;BR3,"Behind",IF(CC3&lt;BR3,"On Target"))))),"")</f>
        <v/>
      </c>
      <c r="AS3" s="14" t="str">
        <f t="shared" ref="AS3:AS30" si="8">IFERROR(IF(Q3="---","",IF(AG3="---","No Target Set",IF(CD3=BS3,"On Target",IF(CD3&gt;BS3,"Behind",IF(CD3&lt;BS3,"On Target"))))),"")</f>
        <v/>
      </c>
      <c r="AT3" s="14" t="str">
        <f t="shared" ref="AT3:AT30" si="9">IFERROR(IF(R3="---","",IF(AH3="---","No Target Set",IF(CE3=BT3,"On Target",IF(CE3&gt;BT3,"Behind",IF(CE3&lt;BT3,"On Target"))))),"")</f>
        <v/>
      </c>
      <c r="AV3" s="15"/>
      <c r="AW3" s="16" t="s">
        <v>93</v>
      </c>
      <c r="AX3" s="192" t="str">
        <f t="shared" ref="AX3:AX30" si="10">_xlfn.IFNA(LOOKUP(2,1/(H3:R3&lt;&gt;"---"),H3:R3),"---")</f>
        <v>---</v>
      </c>
      <c r="AY3" s="192" t="e">
        <f>VALUE(IF(AX3="---","",VLOOKUP(AX3,List1678[],2,FALSE)))</f>
        <v>#VALUE!</v>
      </c>
      <c r="AZ3" s="192" t="str">
        <f t="shared" ref="AZ3:AZ30" si="11">_xlfn.IFNA(LOOKUP(2,1/(H3:Q3&lt;&gt;"---"),X3:AF3),"---")</f>
        <v>---</v>
      </c>
      <c r="BA3" s="192" t="e">
        <f>VALUE(IF(AZ3="---","",VLOOKUP(AZ3,List1678[],2,FALSE)))</f>
        <v>#VALUE!</v>
      </c>
      <c r="BB3" s="192" t="str">
        <f t="shared" ref="BB3:BB30" si="12">_xlfn.IFNA(LOOKUP(2,1/(AK3:AT3&lt;&gt;""),AK3:AT3),"---")</f>
        <v>---</v>
      </c>
      <c r="BC3" s="192" t="str">
        <f t="shared" ref="BC3:BC30" si="13">_xlfn.IFNA(LOOKUP(2,1/(H3:R3&lt;&gt;"---"),H$2:R$2),"---")</f>
        <v>---</v>
      </c>
      <c r="BE3" s="17" t="s">
        <v>92</v>
      </c>
      <c r="BI3" s="16" t="s">
        <v>93</v>
      </c>
      <c r="BJ3" s="192" t="str">
        <f>IF(H3="---","",IF(H3="","",(VLOOKUP(H3,List1678[],2,FALSE))))</f>
        <v/>
      </c>
      <c r="BK3" s="192" t="str">
        <f>IF(I3="---","",IF(I3="","",(VLOOKUP(I3,List1678[],2,FALSE))))</f>
        <v/>
      </c>
      <c r="BL3" s="192" t="str">
        <f>IF(J3="---","",IF(J3="","",(VLOOKUP(J3,List1678[],2,FALSE))))</f>
        <v/>
      </c>
      <c r="BM3" s="192" t="str">
        <f>IF(K3="---","",IF(K3="","",(VLOOKUP(K3,List1678[],2,FALSE))))</f>
        <v/>
      </c>
      <c r="BN3" s="192" t="str">
        <f>IF(L3="---","",IF(L3="","",(VLOOKUP(L3,List1678[],2,FALSE))))</f>
        <v/>
      </c>
      <c r="BO3" s="192" t="str">
        <f>IF(M3="---","",IF(M3="","",(VLOOKUP(M3,List1678[],2,FALSE))))</f>
        <v/>
      </c>
      <c r="BP3" s="192" t="str">
        <f>IF(N3="---","",IF(N3="","",(VLOOKUP(N3,List1678[],2,FALSE))))</f>
        <v/>
      </c>
      <c r="BQ3" s="192" t="str">
        <f>IF(O3="---","",IF(O3="","",(VLOOKUP(O3,List1678[],2,FALSE))))</f>
        <v/>
      </c>
      <c r="BR3" s="192" t="str">
        <f>IF(P3="---","",IF(P3="","",(VLOOKUP(P3,List1678[],2,FALSE))))</f>
        <v/>
      </c>
      <c r="BS3" s="192" t="str">
        <f>IF(Q3="---","",IF(Q3="","",(VLOOKUP(Q3,List1678[],2,FALSE))))</f>
        <v/>
      </c>
      <c r="BT3" s="192" t="str">
        <f>IF(R3="---","",IF(R3="","",(VLOOKUP(R3,List1678[],2,FALSE))))</f>
        <v/>
      </c>
      <c r="BU3" s="16" t="s">
        <v>93</v>
      </c>
      <c r="BV3" s="192" t="str">
        <f>IF(Y3="---","",IF(Y3="","",VLOOKUP(Y3,List1678[],2,FALSE)))</f>
        <v/>
      </c>
      <c r="BW3" s="192" t="str">
        <f>IF(Z3="---","",IF(Z3="","",VLOOKUP(Z3,List1678[],2,FALSE)))</f>
        <v/>
      </c>
      <c r="BX3" s="192" t="str">
        <f>IF(AA3="---","",IF(AA3="","",VLOOKUP(AA3,List1678[],2,FALSE)))</f>
        <v/>
      </c>
      <c r="BY3" s="192" t="str">
        <f>IF(AB3="---","",IF(AB3="","",VLOOKUP(AB3,List1678[],2,FALSE)))</f>
        <v/>
      </c>
      <c r="BZ3" s="192" t="str">
        <f>IF(AC3="---","",IF(AC3="","",VLOOKUP(AC3,List1678[],2,FALSE)))</f>
        <v/>
      </c>
      <c r="CA3" s="192" t="str">
        <f>IF(AD3="---","",IF(AD3="","",VLOOKUP(AD3,List1678[],2,FALSE)))</f>
        <v/>
      </c>
      <c r="CB3" s="192" t="str">
        <f>IF(AE3="---","",IF(AE3="","",VLOOKUP(AE3,List1678[],2,FALSE)))</f>
        <v/>
      </c>
      <c r="CC3" s="192" t="str">
        <f>IF(AF3="---","",IF(AF3="","",VLOOKUP(AF3,List1678[],2,FALSE)))</f>
        <v/>
      </c>
      <c r="CD3" s="192" t="str">
        <f>IF(AG3="---","",IF(AG3="","",VLOOKUP(AG3,List1678[],2,FALSE)))</f>
        <v/>
      </c>
      <c r="CE3" s="192" t="str">
        <f>IF(AH3="---","",IF(AH3="","",VLOOKUP(AH3,List1678[],2,FALSE)))</f>
        <v/>
      </c>
      <c r="CF3" s="16" t="s">
        <v>93</v>
      </c>
      <c r="CG3" s="192" t="str">
        <f>IFERROR(
    IF(H3="---", "NA",
        IF(Y3="---", "NA",
            IF(BJ3 &gt; BK3,
                IF(BV3 &gt; BJ3, 1.1, 0.1),
                IF(BV3 &gt; BJ3, 1, 0)
            )
        )
    ),
    -1
)</f>
        <v>NA</v>
      </c>
      <c r="CH3" s="192" t="str">
        <f t="shared" ref="CH3:CH30" si="14">IFERROR(
    IF(I3="---", "NA",
        IF(Z3="---", "NA",IF(J3="---","NA",
            IF(BK3 &gt; BL3,
                IF(MIN(BV3, BK3) = BW3, 0.1,
                    IF(MIN(BV3, BK3) &lt; BW3, 1.1)
                ),
                IF(MIN(BV3, BK3) = BW3, 0,
                    IF(MIN(BV3, BK3) &lt; BW3, 1)
                )
            ))
        )
    ),
-5)</f>
        <v>NA</v>
      </c>
      <c r="CI3" s="192" t="str">
        <f t="shared" ref="CI3:CI30" si="15">IFERROR(
    IF(J3="---", "NA",
        IF(AA3="---", "NA",IF(K3="---","NA",
            IF(BL3 &gt; BM3,
                IF(MIN(BW3, BL3) = BX3, 0.1,
                    IF(MIN(BW3, BL3) &lt; BX3, 1.1)
                ),
                IF(MIN(BW3, BL3) = BX3, 0,
                    IF(MIN(BW3, BL3) &lt; BX3, 1)
                )
            ))
        )
    ),
-5)</f>
        <v>NA</v>
      </c>
      <c r="CJ3" s="192" t="str">
        <f t="shared" ref="CJ3:CJ30" si="16">IFERROR(
    IF(K3="---", "NA",
        IF(AB3="---", "NA",IF(L3="---","NA",
            IF(BM3 &gt; BN3,
                IF(MIN(BX3, BM3) = BY3, 0.1,
                    IF(MIN(BX3, BM3) &lt; BY3, 1.1)
                ),
                IF(MIN(BX3, BM3) = BY3, 0,
                    IF(MIN(BX3, BM3) &lt; BY3, 1)
                )
            ))
        )
    ),
-5)</f>
        <v>NA</v>
      </c>
      <c r="CK3" s="192" t="str">
        <f t="shared" ref="CK3:CK30" si="17">IFERROR(
    IF(L3="---", "NA",
        IF(AC3="---", "NA",IF(M3="---","NA",
            IF(BN3 &gt; BO3,
                IF(MIN(BY3, BN3) = BZ3, 0.1,
                    IF(MIN(BY3, BN3) &lt; BZ3, 1.1)
                ),
                IF(MIN(BY3, BN3) = BZ3, 0,
                    IF(MIN(BY3, BN3) &lt; BZ3, 1)
                )
            ))
        )
    ),
-5)</f>
        <v>NA</v>
      </c>
      <c r="CL3" s="192" t="str">
        <f t="shared" ref="CL3:CL30" si="18">IFERROR(
    IF(M3="---", "NA",
        IF(AD3="---", "NA",IF(N3="---","NA",
            IF(BO3 &gt; BP3,
                IF(MIN(BZ3, BO3) = CA3, 0.1,
                    IF(MIN(BZ3, BO3) &lt; CA3, 1.1)
                ),
                IF(MIN(BZ3, BO3) = CA3, 0,
                    IF(MIN(BZ3, BO3) &lt; CA3, 1)
                )
            ))
        )
    ),
-5)</f>
        <v>NA</v>
      </c>
      <c r="CM3" s="192" t="str">
        <f t="shared" ref="CM3:CM30" si="19">IFERROR(
    IF(N3="---", "NA",
        IF(AE3="---", "NA",IF(O3="---","NA",
            IF(BP3 &gt; BQ3,
                IF(MIN(CA3, BP3) = CB3, 0.1,
                    IF(MIN(CA3, BP3) &lt; CB3, 1.1)
                ),
                IF(MIN(CA3, BP3) = CB3, 0,
                    IF(MIN(CA3, BP3) &lt; CB3, 1)
                )
            ))
        )
    ),
-5)</f>
        <v>NA</v>
      </c>
      <c r="CN3" s="192" t="str">
        <f t="shared" ref="CN3:CN30" si="20">IFERROR(
    IF(O3="---", "NA",
        IF(AF3="---", "NA",IF(P3="---","NA",
            IF(BQ3 &gt; BR3,
                IF(MIN(CB3, BQ3) = CC3, 0.1,
                    IF(MIN(CB3, BQ3) &lt; CC3, 1.1)
                ),
                IF(MIN(CB3, BQ3) = CC3, 0,
                    IF(MIN(CB3, BQ3) &lt; CC3, 1)
                )
            ))
        )
    ),
-5)</f>
        <v>NA</v>
      </c>
      <c r="CO3" s="192" t="str">
        <f t="shared" ref="CO3:CO30" si="21">IFERROR(
    IF(P3="---", "NA",
        IF(AG3="---", "NA",IF(Q3="---","NA",
            IF(BR3 &gt; BS3,
                IF(MIN(CC3, BR3) = CD3, 0.1,
                    IF(MIN(CC3, BR3) &lt; CD3, 1.1)
                ),
                IF(MIN(CC3, BR3) = CD3, 0,
                    IF(MIN(CC3, BR3) &lt; CD3, 1)
                )
            ))
        )
    ),
-5)</f>
        <v>NA</v>
      </c>
      <c r="CP3" s="192" t="str">
        <f t="shared" ref="CP3:CP30" si="22">IFERROR(
    IF(Q3="---", "NA",
        IF(AH3="---", "NA",IF(R3="---","NA",
            IF(BS3 &gt; BT3,
                IF(MIN(CD3, BS3) = CE3, 0.1,
                    IF(MIN(CD3, BS3) &lt; CE3, 1.1)
                ),
                IF(MIN(CD3, BS3) = CE3, 0,
                    IF(MIN(CD3, BS3) &lt; CE3, 1)
                )
            ))
        )
    ),
-5)</f>
        <v>NA</v>
      </c>
      <c r="CQ3" s="16" t="s">
        <v>93</v>
      </c>
      <c r="CR3" s="192" t="str">
        <f>IF(BK3="", "NA", IF(AND(OR(CG3=1, CG3=1.1),BK3&gt;=BV3),"Achieved",IF(AND(OR(CG3=1, CG3=1.1),BK3&lt;BV3),"Not Achieved","NA")))</f>
        <v>NA</v>
      </c>
      <c r="CS3" s="192" t="str">
        <f t="shared" ref="CS3:DA18" si="23">IF(AND(OR(CH3=1, CH3=1.1),BL3&gt;=BW3),"Achieved",IF(AND(OR(CH3=1, CH3=1.1),BL3&lt;BW3),"Not Achieved","NA"))</f>
        <v>NA</v>
      </c>
      <c r="CT3" s="192" t="str">
        <f t="shared" si="23"/>
        <v>NA</v>
      </c>
      <c r="CU3" s="192" t="str">
        <f t="shared" si="23"/>
        <v>NA</v>
      </c>
      <c r="CV3" s="192" t="str">
        <f t="shared" si="23"/>
        <v>NA</v>
      </c>
      <c r="CW3" s="192" t="str">
        <f t="shared" si="23"/>
        <v>NA</v>
      </c>
      <c r="CX3" s="192" t="str">
        <f t="shared" si="23"/>
        <v>NA</v>
      </c>
      <c r="CY3" s="192" t="str">
        <f t="shared" si="23"/>
        <v>NA</v>
      </c>
      <c r="CZ3" s="192" t="str">
        <f t="shared" si="23"/>
        <v>NA</v>
      </c>
      <c r="DA3" s="192" t="str">
        <f t="shared" si="23"/>
        <v>NA</v>
      </c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</row>
    <row r="4" spans="2:127" ht="13.7" customHeight="1" thickBot="1">
      <c r="B4" s="304"/>
      <c r="C4" s="308"/>
      <c r="D4" s="309"/>
      <c r="E4" s="174" t="s">
        <v>195</v>
      </c>
      <c r="F4" s="175"/>
      <c r="G4" s="176"/>
      <c r="H4" s="13" t="s">
        <v>92</v>
      </c>
      <c r="I4" s="13" t="s">
        <v>92</v>
      </c>
      <c r="J4" s="13" t="s">
        <v>92</v>
      </c>
      <c r="K4" s="13" t="s">
        <v>92</v>
      </c>
      <c r="L4" s="13" t="s">
        <v>92</v>
      </c>
      <c r="M4" s="13" t="s">
        <v>92</v>
      </c>
      <c r="N4" s="13" t="s">
        <v>92</v>
      </c>
      <c r="O4" s="13" t="s">
        <v>92</v>
      </c>
      <c r="P4" s="13" t="s">
        <v>92</v>
      </c>
      <c r="Q4" s="13" t="s">
        <v>92</v>
      </c>
      <c r="R4" s="170" t="s">
        <v>92</v>
      </c>
      <c r="Y4" s="13" t="s">
        <v>92</v>
      </c>
      <c r="Z4" s="13" t="s">
        <v>92</v>
      </c>
      <c r="AA4" s="13" t="s">
        <v>92</v>
      </c>
      <c r="AB4" s="13" t="s">
        <v>92</v>
      </c>
      <c r="AC4" s="170" t="s">
        <v>92</v>
      </c>
      <c r="AD4" s="13" t="s">
        <v>92</v>
      </c>
      <c r="AE4" s="13" t="s">
        <v>92</v>
      </c>
      <c r="AF4" s="13" t="s">
        <v>92</v>
      </c>
      <c r="AG4" s="13" t="s">
        <v>92</v>
      </c>
      <c r="AH4" s="18" t="s">
        <v>92</v>
      </c>
      <c r="AK4" s="14" t="str">
        <f t="shared" si="0"/>
        <v/>
      </c>
      <c r="AL4" s="14" t="str">
        <f t="shared" si="1"/>
        <v/>
      </c>
      <c r="AM4" s="14" t="str">
        <f t="shared" si="2"/>
        <v/>
      </c>
      <c r="AN4" s="14" t="str">
        <f t="shared" si="3"/>
        <v/>
      </c>
      <c r="AO4" s="14" t="str">
        <f t="shared" si="4"/>
        <v/>
      </c>
      <c r="AP4" s="14" t="str">
        <f t="shared" si="5"/>
        <v/>
      </c>
      <c r="AQ4" s="14" t="str">
        <f t="shared" si="6"/>
        <v/>
      </c>
      <c r="AR4" s="14" t="str">
        <f t="shared" si="7"/>
        <v/>
      </c>
      <c r="AS4" s="14" t="str">
        <f t="shared" si="8"/>
        <v/>
      </c>
      <c r="AT4" s="14" t="str">
        <f t="shared" si="9"/>
        <v/>
      </c>
      <c r="AV4" s="15"/>
      <c r="AW4" s="16" t="s">
        <v>94</v>
      </c>
      <c r="AX4" s="192" t="str">
        <f t="shared" si="10"/>
        <v>---</v>
      </c>
      <c r="AY4" s="192" t="e">
        <f>VALUE(IF(AX4="---","",VLOOKUP(AX4,List1678[],2,FALSE)))</f>
        <v>#VALUE!</v>
      </c>
      <c r="AZ4" s="192" t="str">
        <f t="shared" si="11"/>
        <v>---</v>
      </c>
      <c r="BA4" s="192" t="e">
        <f>VALUE(IF(AZ4="---","",VLOOKUP(AZ4,List1678[],2,FALSE)))</f>
        <v>#VALUE!</v>
      </c>
      <c r="BB4" s="192" t="str">
        <f t="shared" si="12"/>
        <v>---</v>
      </c>
      <c r="BC4" s="192" t="str">
        <f t="shared" si="13"/>
        <v>---</v>
      </c>
      <c r="BE4" s="19" t="s">
        <v>95</v>
      </c>
      <c r="BF4" s="1">
        <v>1</v>
      </c>
      <c r="BI4" s="16" t="s">
        <v>94</v>
      </c>
      <c r="BJ4" s="192" t="str">
        <f>IF(H4="---","",IF(H4="","",(VLOOKUP(H4,List1678[],2,FALSE))))</f>
        <v/>
      </c>
      <c r="BK4" s="192" t="str">
        <f>IF(I4="---","",IF(I4="","",(VLOOKUP(I4,List1678[],2,FALSE))))</f>
        <v/>
      </c>
      <c r="BL4" s="192" t="str">
        <f>IF(J4="---","",IF(J4="","",(VLOOKUP(J4,List1678[],2,FALSE))))</f>
        <v/>
      </c>
      <c r="BM4" s="192" t="str">
        <f>IF(K4="---","",IF(K4="","",(VLOOKUP(K4,List1678[],2,FALSE))))</f>
        <v/>
      </c>
      <c r="BN4" s="192" t="str">
        <f>IF(L4="---","",IF(L4="","",(VLOOKUP(L4,List1678[],2,FALSE))))</f>
        <v/>
      </c>
      <c r="BO4" s="192" t="str">
        <f>IF(M4="---","",IF(M4="","",(VLOOKUP(M4,List1678[],2,FALSE))))</f>
        <v/>
      </c>
      <c r="BP4" s="192" t="str">
        <f>IF(N4="---","",IF(N4="","",(VLOOKUP(N4,List1678[],2,FALSE))))</f>
        <v/>
      </c>
      <c r="BQ4" s="192" t="str">
        <f>IF(O4="---","",IF(O4="","",(VLOOKUP(O4,List1678[],2,FALSE))))</f>
        <v/>
      </c>
      <c r="BR4" s="192" t="str">
        <f>IF(P4="---","",IF(P4="","",(VLOOKUP(P4,List1678[],2,FALSE))))</f>
        <v/>
      </c>
      <c r="BS4" s="192" t="str">
        <f>IF(Q4="---","",IF(Q4="","",(VLOOKUP(Q4,List1678[],2,FALSE))))</f>
        <v/>
      </c>
      <c r="BT4" s="192" t="str">
        <f>IF(R4="---","",IF(R4="","",(VLOOKUP(R4,List1678[],2,FALSE))))</f>
        <v/>
      </c>
      <c r="BU4" s="16" t="s">
        <v>94</v>
      </c>
      <c r="BV4" s="192" t="str">
        <f>IF(Y4="---","",IF(Y4="","",VLOOKUP(Y4,List1678[],2,FALSE)))</f>
        <v/>
      </c>
      <c r="BW4" s="192" t="str">
        <f>IF(Z4="---","",IF(Z4="","",VLOOKUP(Z4,List1678[],2,FALSE)))</f>
        <v/>
      </c>
      <c r="BX4" s="192" t="str">
        <f>IF(AA4="---","",IF(AA4="","",VLOOKUP(AA4,List1678[],2,FALSE)))</f>
        <v/>
      </c>
      <c r="BY4" s="192" t="str">
        <f>IF(AB4="---","",IF(AB4="","",VLOOKUP(AB4,List1678[],2,FALSE)))</f>
        <v/>
      </c>
      <c r="BZ4" s="192" t="str">
        <f>IF(AC4="---","",IF(AC4="","",VLOOKUP(AC4,List1678[],2,FALSE)))</f>
        <v/>
      </c>
      <c r="CA4" s="192" t="str">
        <f>IF(AD4="---","",IF(AD4="","",VLOOKUP(AD4,List1678[],2,FALSE)))</f>
        <v/>
      </c>
      <c r="CB4" s="192" t="str">
        <f>IF(AE4="---","",IF(AE4="","",VLOOKUP(AE4,List1678[],2,FALSE)))</f>
        <v/>
      </c>
      <c r="CC4" s="192" t="str">
        <f>IF(AF4="---","",IF(AF4="","",VLOOKUP(AF4,List1678[],2,FALSE)))</f>
        <v/>
      </c>
      <c r="CD4" s="192" t="str">
        <f>IF(AG4="---","",IF(AG4="","",VLOOKUP(AG4,List1678[],2,FALSE)))</f>
        <v/>
      </c>
      <c r="CE4" s="192" t="str">
        <f>IF(AH4="---","",IF(AH4="","",VLOOKUP(AH4,List1678[],2,FALSE)))</f>
        <v/>
      </c>
      <c r="CF4" s="16" t="s">
        <v>94</v>
      </c>
      <c r="CG4" s="192" t="str">
        <f t="shared" ref="CG4:CG30" si="24">IFERROR(
    IF(H4="---", "NA",
        IF(Y4="---", "NA",
            IF(BJ4 &gt; BK4,
                IF(BV4 &gt; BJ4, 1.1, 0.1),
                IF(BV4 &gt; BJ4, 1, 0)
            )
        )
    ),
    -1
)</f>
        <v>NA</v>
      </c>
      <c r="CH4" s="192" t="str">
        <f t="shared" si="14"/>
        <v>NA</v>
      </c>
      <c r="CI4" s="192" t="str">
        <f t="shared" si="15"/>
        <v>NA</v>
      </c>
      <c r="CJ4" s="192" t="str">
        <f t="shared" si="16"/>
        <v>NA</v>
      </c>
      <c r="CK4" s="192" t="str">
        <f t="shared" si="17"/>
        <v>NA</v>
      </c>
      <c r="CL4" s="192" t="str">
        <f t="shared" si="18"/>
        <v>NA</v>
      </c>
      <c r="CM4" s="192" t="str">
        <f t="shared" si="19"/>
        <v>NA</v>
      </c>
      <c r="CN4" s="192" t="str">
        <f t="shared" si="20"/>
        <v>NA</v>
      </c>
      <c r="CO4" s="192" t="str">
        <f t="shared" si="21"/>
        <v>NA</v>
      </c>
      <c r="CP4" s="192" t="str">
        <f t="shared" si="22"/>
        <v>NA</v>
      </c>
      <c r="CQ4" s="16" t="s">
        <v>94</v>
      </c>
      <c r="CR4" s="192" t="str">
        <f t="shared" ref="CR4:CR30" si="25">IF(BK4="", "NA", IF(AND(OR(CG4=1, CG4=1.1),BK4&gt;=BV4),"Achieved",IF(AND(OR(CG4=1, CG4=1.1),BK4&lt;BV4),"Not Achieved","NA")))</f>
        <v>NA</v>
      </c>
      <c r="CS4" s="192" t="str">
        <f t="shared" si="23"/>
        <v>NA</v>
      </c>
      <c r="CT4" s="192" t="str">
        <f t="shared" si="23"/>
        <v>NA</v>
      </c>
      <c r="CU4" s="192" t="str">
        <f t="shared" si="23"/>
        <v>NA</v>
      </c>
      <c r="CV4" s="192" t="str">
        <f t="shared" si="23"/>
        <v>NA</v>
      </c>
      <c r="CW4" s="192" t="str">
        <f t="shared" si="23"/>
        <v>NA</v>
      </c>
      <c r="CX4" s="192" t="str">
        <f t="shared" si="23"/>
        <v>NA</v>
      </c>
      <c r="CY4" s="192" t="str">
        <f t="shared" si="23"/>
        <v>NA</v>
      </c>
      <c r="CZ4" s="192" t="str">
        <f t="shared" si="23"/>
        <v>NA</v>
      </c>
      <c r="DA4" s="192" t="str">
        <f t="shared" si="23"/>
        <v>NA</v>
      </c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</row>
    <row r="5" spans="2:127" ht="13.7" customHeight="1" thickBot="1">
      <c r="B5" s="304"/>
      <c r="C5" s="308" t="s">
        <v>187</v>
      </c>
      <c r="D5" s="309"/>
      <c r="E5" s="174" t="s">
        <v>196</v>
      </c>
      <c r="F5" s="175"/>
      <c r="G5" s="176"/>
      <c r="H5" s="13" t="s">
        <v>92</v>
      </c>
      <c r="I5" s="13" t="s">
        <v>92</v>
      </c>
      <c r="J5" s="13" t="s">
        <v>92</v>
      </c>
      <c r="K5" s="13" t="s">
        <v>92</v>
      </c>
      <c r="L5" s="13" t="s">
        <v>92</v>
      </c>
      <c r="M5" s="13" t="s">
        <v>92</v>
      </c>
      <c r="N5" s="13" t="s">
        <v>92</v>
      </c>
      <c r="O5" s="13" t="s">
        <v>92</v>
      </c>
      <c r="P5" s="13" t="s">
        <v>92</v>
      </c>
      <c r="Q5" s="13" t="s">
        <v>92</v>
      </c>
      <c r="R5" s="170" t="s">
        <v>92</v>
      </c>
      <c r="Y5" s="13" t="s">
        <v>92</v>
      </c>
      <c r="Z5" s="13" t="s">
        <v>92</v>
      </c>
      <c r="AA5" s="13" t="s">
        <v>92</v>
      </c>
      <c r="AB5" s="13" t="s">
        <v>92</v>
      </c>
      <c r="AC5" s="170" t="s">
        <v>92</v>
      </c>
      <c r="AD5" s="13" t="s">
        <v>92</v>
      </c>
      <c r="AE5" s="13" t="s">
        <v>92</v>
      </c>
      <c r="AF5" s="13" t="s">
        <v>92</v>
      </c>
      <c r="AG5" s="13" t="s">
        <v>92</v>
      </c>
      <c r="AH5" s="18" t="s">
        <v>92</v>
      </c>
      <c r="AK5" s="14" t="str">
        <f t="shared" si="0"/>
        <v/>
      </c>
      <c r="AL5" s="14" t="str">
        <f t="shared" si="1"/>
        <v/>
      </c>
      <c r="AM5" s="14" t="str">
        <f t="shared" si="2"/>
        <v/>
      </c>
      <c r="AN5" s="14" t="str">
        <f t="shared" si="3"/>
        <v/>
      </c>
      <c r="AO5" s="14" t="str">
        <f t="shared" si="4"/>
        <v/>
      </c>
      <c r="AP5" s="14" t="str">
        <f t="shared" si="5"/>
        <v/>
      </c>
      <c r="AQ5" s="14" t="str">
        <f t="shared" si="6"/>
        <v/>
      </c>
      <c r="AR5" s="14" t="str">
        <f t="shared" si="7"/>
        <v/>
      </c>
      <c r="AS5" s="14" t="str">
        <f t="shared" si="8"/>
        <v/>
      </c>
      <c r="AT5" s="14" t="str">
        <f t="shared" si="9"/>
        <v/>
      </c>
      <c r="AV5" s="15"/>
      <c r="AW5" s="16" t="s">
        <v>96</v>
      </c>
      <c r="AX5" s="192" t="str">
        <f t="shared" si="10"/>
        <v>---</v>
      </c>
      <c r="AY5" s="192" t="e">
        <f>VALUE(IF(AX5="---","",VLOOKUP(AX5,List1678[],2,FALSE)))</f>
        <v>#VALUE!</v>
      </c>
      <c r="AZ5" s="192" t="str">
        <f t="shared" si="11"/>
        <v>---</v>
      </c>
      <c r="BA5" s="192" t="e">
        <f>VALUE(IF(AZ5="---","",VLOOKUP(AZ5,List1678[],2,FALSE)))</f>
        <v>#VALUE!</v>
      </c>
      <c r="BB5" s="192" t="str">
        <f t="shared" si="12"/>
        <v>---</v>
      </c>
      <c r="BC5" s="192" t="str">
        <f t="shared" si="13"/>
        <v>---</v>
      </c>
      <c r="BE5" s="20" t="s">
        <v>97</v>
      </c>
      <c r="BF5" s="1">
        <v>0.5</v>
      </c>
      <c r="BI5" s="16" t="s">
        <v>96</v>
      </c>
      <c r="BJ5" s="192" t="str">
        <f>IF(H5="---","",IF(H5="","",(VLOOKUP(H5,List1678[],2,FALSE))))</f>
        <v/>
      </c>
      <c r="BK5" s="192" t="str">
        <f>IF(I5="---","",IF(I5="","",(VLOOKUP(I5,List1678[],2,FALSE))))</f>
        <v/>
      </c>
      <c r="BL5" s="192" t="str">
        <f>IF(J5="---","",IF(J5="","",(VLOOKUP(J5,List1678[],2,FALSE))))</f>
        <v/>
      </c>
      <c r="BM5" s="192" t="str">
        <f>IF(K5="---","",IF(K5="","",(VLOOKUP(K5,List1678[],2,FALSE))))</f>
        <v/>
      </c>
      <c r="BN5" s="192" t="str">
        <f>IF(L5="---","",IF(L5="","",(VLOOKUP(L5,List1678[],2,FALSE))))</f>
        <v/>
      </c>
      <c r="BO5" s="192" t="str">
        <f>IF(M5="---","",IF(M5="","",(VLOOKUP(M5,List1678[],2,FALSE))))</f>
        <v/>
      </c>
      <c r="BP5" s="192" t="str">
        <f>IF(N5="---","",IF(N5="","",(VLOOKUP(N5,List1678[],2,FALSE))))</f>
        <v/>
      </c>
      <c r="BQ5" s="192" t="str">
        <f>IF(O5="---","",IF(O5="","",(VLOOKUP(O5,List1678[],2,FALSE))))</f>
        <v/>
      </c>
      <c r="BR5" s="192" t="str">
        <f>IF(P5="---","",IF(P5="","",(VLOOKUP(P5,List1678[],2,FALSE))))</f>
        <v/>
      </c>
      <c r="BS5" s="192" t="str">
        <f>IF(Q5="---","",IF(Q5="","",(VLOOKUP(Q5,List1678[],2,FALSE))))</f>
        <v/>
      </c>
      <c r="BT5" s="192" t="str">
        <f>IF(R5="---","",IF(R5="","",(VLOOKUP(R5,List1678[],2,FALSE))))</f>
        <v/>
      </c>
      <c r="BU5" s="16" t="s">
        <v>96</v>
      </c>
      <c r="BV5" s="192" t="str">
        <f>IF(Y5="---","",IF(Y5="","",VLOOKUP(Y5,List1678[],2,FALSE)))</f>
        <v/>
      </c>
      <c r="BW5" s="192" t="str">
        <f>IF(Z5="---","",IF(Z5="","",VLOOKUP(Z5,List1678[],2,FALSE)))</f>
        <v/>
      </c>
      <c r="BX5" s="192" t="str">
        <f>IF(AA5="---","",IF(AA5="","",VLOOKUP(AA5,List1678[],2,FALSE)))</f>
        <v/>
      </c>
      <c r="BY5" s="192" t="str">
        <f>IF(AB5="---","",IF(AB5="","",VLOOKUP(AB5,List1678[],2,FALSE)))</f>
        <v/>
      </c>
      <c r="BZ5" s="192" t="str">
        <f>IF(AC5="---","",IF(AC5="","",VLOOKUP(AC5,List1678[],2,FALSE)))</f>
        <v/>
      </c>
      <c r="CA5" s="192" t="str">
        <f>IF(AD5="---","",IF(AD5="","",VLOOKUP(AD5,List1678[],2,FALSE)))</f>
        <v/>
      </c>
      <c r="CB5" s="192" t="str">
        <f>IF(AE5="---","",IF(AE5="","",VLOOKUP(AE5,List1678[],2,FALSE)))</f>
        <v/>
      </c>
      <c r="CC5" s="192" t="str">
        <f>IF(AF5="---","",IF(AF5="","",VLOOKUP(AF5,List1678[],2,FALSE)))</f>
        <v/>
      </c>
      <c r="CD5" s="192" t="str">
        <f>IF(AG5="---","",IF(AG5="","",VLOOKUP(AG5,List1678[],2,FALSE)))</f>
        <v/>
      </c>
      <c r="CE5" s="192" t="str">
        <f>IF(AH5="---","",IF(AH5="","",VLOOKUP(AH5,List1678[],2,FALSE)))</f>
        <v/>
      </c>
      <c r="CF5" s="16" t="s">
        <v>96</v>
      </c>
      <c r="CG5" s="192" t="str">
        <f t="shared" si="24"/>
        <v>NA</v>
      </c>
      <c r="CH5" s="192" t="str">
        <f t="shared" si="14"/>
        <v>NA</v>
      </c>
      <c r="CI5" s="192" t="str">
        <f t="shared" si="15"/>
        <v>NA</v>
      </c>
      <c r="CJ5" s="192" t="str">
        <f t="shared" si="16"/>
        <v>NA</v>
      </c>
      <c r="CK5" s="192" t="str">
        <f t="shared" si="17"/>
        <v>NA</v>
      </c>
      <c r="CL5" s="192" t="str">
        <f t="shared" si="18"/>
        <v>NA</v>
      </c>
      <c r="CM5" s="192" t="str">
        <f t="shared" si="19"/>
        <v>NA</v>
      </c>
      <c r="CN5" s="192" t="str">
        <f t="shared" si="20"/>
        <v>NA</v>
      </c>
      <c r="CO5" s="192" t="str">
        <f t="shared" si="21"/>
        <v>NA</v>
      </c>
      <c r="CP5" s="192" t="str">
        <f t="shared" si="22"/>
        <v>NA</v>
      </c>
      <c r="CQ5" s="16" t="s">
        <v>96</v>
      </c>
      <c r="CR5" s="192" t="str">
        <f t="shared" si="25"/>
        <v>NA</v>
      </c>
      <c r="CS5" s="192" t="str">
        <f t="shared" si="23"/>
        <v>NA</v>
      </c>
      <c r="CT5" s="192" t="str">
        <f t="shared" si="23"/>
        <v>NA</v>
      </c>
      <c r="CU5" s="192" t="str">
        <f t="shared" si="23"/>
        <v>NA</v>
      </c>
      <c r="CV5" s="192" t="str">
        <f t="shared" si="23"/>
        <v>NA</v>
      </c>
      <c r="CW5" s="192" t="str">
        <f t="shared" si="23"/>
        <v>NA</v>
      </c>
      <c r="CX5" s="192" t="str">
        <f t="shared" si="23"/>
        <v>NA</v>
      </c>
      <c r="CY5" s="192" t="str">
        <f t="shared" si="23"/>
        <v>NA</v>
      </c>
      <c r="CZ5" s="192" t="str">
        <f t="shared" si="23"/>
        <v>NA</v>
      </c>
      <c r="DA5" s="192" t="str">
        <f t="shared" si="23"/>
        <v>NA</v>
      </c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</row>
    <row r="6" spans="2:127" ht="13.7" customHeight="1" thickBot="1">
      <c r="B6" s="304"/>
      <c r="C6" s="308"/>
      <c r="D6" s="309"/>
      <c r="E6" s="174" t="s">
        <v>197</v>
      </c>
      <c r="F6" s="175"/>
      <c r="G6" s="176"/>
      <c r="H6" s="13" t="s">
        <v>92</v>
      </c>
      <c r="I6" s="13" t="s">
        <v>92</v>
      </c>
      <c r="J6" s="13" t="s">
        <v>92</v>
      </c>
      <c r="K6" s="13" t="s">
        <v>92</v>
      </c>
      <c r="L6" s="13" t="s">
        <v>92</v>
      </c>
      <c r="M6" s="13" t="s">
        <v>92</v>
      </c>
      <c r="N6" s="13" t="s">
        <v>92</v>
      </c>
      <c r="O6" s="13" t="s">
        <v>92</v>
      </c>
      <c r="P6" s="13" t="s">
        <v>92</v>
      </c>
      <c r="Q6" s="13" t="s">
        <v>92</v>
      </c>
      <c r="R6" s="170" t="s">
        <v>92</v>
      </c>
      <c r="Y6" s="13" t="s">
        <v>92</v>
      </c>
      <c r="Z6" s="13" t="s">
        <v>92</v>
      </c>
      <c r="AA6" s="13" t="s">
        <v>92</v>
      </c>
      <c r="AB6" s="13" t="s">
        <v>92</v>
      </c>
      <c r="AC6" s="170" t="s">
        <v>92</v>
      </c>
      <c r="AD6" s="13" t="s">
        <v>92</v>
      </c>
      <c r="AE6" s="13" t="s">
        <v>92</v>
      </c>
      <c r="AF6" s="13" t="s">
        <v>92</v>
      </c>
      <c r="AG6" s="13" t="s">
        <v>92</v>
      </c>
      <c r="AH6" s="18" t="s">
        <v>92</v>
      </c>
      <c r="AK6" s="14" t="str">
        <f t="shared" si="0"/>
        <v/>
      </c>
      <c r="AL6" s="14" t="str">
        <f t="shared" si="1"/>
        <v/>
      </c>
      <c r="AM6" s="14" t="str">
        <f t="shared" si="2"/>
        <v/>
      </c>
      <c r="AN6" s="14" t="str">
        <f t="shared" si="3"/>
        <v/>
      </c>
      <c r="AO6" s="14" t="str">
        <f t="shared" si="4"/>
        <v/>
      </c>
      <c r="AP6" s="14" t="str">
        <f t="shared" si="5"/>
        <v/>
      </c>
      <c r="AQ6" s="14" t="str">
        <f t="shared" si="6"/>
        <v/>
      </c>
      <c r="AR6" s="14" t="str">
        <f t="shared" si="7"/>
        <v/>
      </c>
      <c r="AS6" s="14" t="str">
        <f t="shared" si="8"/>
        <v/>
      </c>
      <c r="AT6" s="14" t="str">
        <f t="shared" si="9"/>
        <v/>
      </c>
      <c r="AV6" s="15"/>
      <c r="AW6" s="16" t="s">
        <v>98</v>
      </c>
      <c r="AX6" s="192" t="str">
        <f t="shared" si="10"/>
        <v>---</v>
      </c>
      <c r="AY6" s="192" t="e">
        <f>VALUE(IF(AX6="---","",VLOOKUP(AX6,List1678[],2,FALSE)))</f>
        <v>#VALUE!</v>
      </c>
      <c r="AZ6" s="192" t="str">
        <f t="shared" si="11"/>
        <v>---</v>
      </c>
      <c r="BA6" s="192" t="e">
        <f>VALUE(IF(AZ6="---","",VLOOKUP(AZ6,List1678[],2,FALSE)))</f>
        <v>#VALUE!</v>
      </c>
      <c r="BB6" s="192" t="str">
        <f t="shared" si="12"/>
        <v>---</v>
      </c>
      <c r="BC6" s="192" t="str">
        <f t="shared" si="13"/>
        <v>---</v>
      </c>
      <c r="BE6" s="21" t="s">
        <v>99</v>
      </c>
      <c r="BF6" s="1">
        <v>0</v>
      </c>
      <c r="BI6" s="16" t="s">
        <v>98</v>
      </c>
      <c r="BJ6" s="192" t="str">
        <f>IF(H6="---","",IF(H6="","",(VLOOKUP(H6,List1678[],2,FALSE))))</f>
        <v/>
      </c>
      <c r="BK6" s="192" t="str">
        <f>IF(I6="---","",IF(I6="","",(VLOOKUP(I6,List1678[],2,FALSE))))</f>
        <v/>
      </c>
      <c r="BL6" s="192" t="str">
        <f>IF(J6="---","",IF(J6="","",(VLOOKUP(J6,List1678[],2,FALSE))))</f>
        <v/>
      </c>
      <c r="BM6" s="192" t="str">
        <f>IF(K6="---","",IF(K6="","",(VLOOKUP(K6,List1678[],2,FALSE))))</f>
        <v/>
      </c>
      <c r="BN6" s="192" t="str">
        <f>IF(L6="---","",IF(L6="","",(VLOOKUP(L6,List1678[],2,FALSE))))</f>
        <v/>
      </c>
      <c r="BO6" s="192" t="str">
        <f>IF(M6="---","",IF(M6="","",(VLOOKUP(M6,List1678[],2,FALSE))))</f>
        <v/>
      </c>
      <c r="BP6" s="192" t="str">
        <f>IF(N6="---","",IF(N6="","",(VLOOKUP(N6,List1678[],2,FALSE))))</f>
        <v/>
      </c>
      <c r="BQ6" s="192" t="str">
        <f>IF(O6="---","",IF(O6="","",(VLOOKUP(O6,List1678[],2,FALSE))))</f>
        <v/>
      </c>
      <c r="BR6" s="192" t="str">
        <f>IF(P6="---","",IF(P6="","",(VLOOKUP(P6,List1678[],2,FALSE))))</f>
        <v/>
      </c>
      <c r="BS6" s="192" t="str">
        <f>IF(Q6="---","",IF(Q6="","",(VLOOKUP(Q6,List1678[],2,FALSE))))</f>
        <v/>
      </c>
      <c r="BT6" s="192" t="str">
        <f>IF(R6="---","",IF(R6="","",(VLOOKUP(R6,List1678[],2,FALSE))))</f>
        <v/>
      </c>
      <c r="BU6" s="16" t="s">
        <v>98</v>
      </c>
      <c r="BV6" s="192" t="str">
        <f>IF(Y6="---","",IF(Y6="","",VLOOKUP(Y6,List1678[],2,FALSE)))</f>
        <v/>
      </c>
      <c r="BW6" s="192" t="str">
        <f>IF(Z6="---","",IF(Z6="","",VLOOKUP(Z6,List1678[],2,FALSE)))</f>
        <v/>
      </c>
      <c r="BX6" s="192" t="str">
        <f>IF(AA6="---","",IF(AA6="","",VLOOKUP(AA6,List1678[],2,FALSE)))</f>
        <v/>
      </c>
      <c r="BY6" s="192" t="str">
        <f>IF(AB6="---","",IF(AB6="","",VLOOKUP(AB6,List1678[],2,FALSE)))</f>
        <v/>
      </c>
      <c r="BZ6" s="192" t="str">
        <f>IF(AC6="---","",IF(AC6="","",VLOOKUP(AC6,List1678[],2,FALSE)))</f>
        <v/>
      </c>
      <c r="CA6" s="192" t="str">
        <f>IF(AD6="---","",IF(AD6="","",VLOOKUP(AD6,List1678[],2,FALSE)))</f>
        <v/>
      </c>
      <c r="CB6" s="192" t="str">
        <f>IF(AE6="---","",IF(AE6="","",VLOOKUP(AE6,List1678[],2,FALSE)))</f>
        <v/>
      </c>
      <c r="CC6" s="192" t="str">
        <f>IF(AF6="---","",IF(AF6="","",VLOOKUP(AF6,List1678[],2,FALSE)))</f>
        <v/>
      </c>
      <c r="CD6" s="192" t="str">
        <f>IF(AG6="---","",IF(AG6="","",VLOOKUP(AG6,List1678[],2,FALSE)))</f>
        <v/>
      </c>
      <c r="CE6" s="192" t="str">
        <f>IF(AH6="---","",IF(AH6="","",VLOOKUP(AH6,List1678[],2,FALSE)))</f>
        <v/>
      </c>
      <c r="CF6" s="16" t="s">
        <v>98</v>
      </c>
      <c r="CG6" s="192" t="str">
        <f t="shared" si="24"/>
        <v>NA</v>
      </c>
      <c r="CH6" s="192" t="str">
        <f t="shared" si="14"/>
        <v>NA</v>
      </c>
      <c r="CI6" s="192" t="str">
        <f t="shared" si="15"/>
        <v>NA</v>
      </c>
      <c r="CJ6" s="192" t="str">
        <f t="shared" si="16"/>
        <v>NA</v>
      </c>
      <c r="CK6" s="192" t="str">
        <f t="shared" si="17"/>
        <v>NA</v>
      </c>
      <c r="CL6" s="192" t="str">
        <f t="shared" si="18"/>
        <v>NA</v>
      </c>
      <c r="CM6" s="192" t="str">
        <f t="shared" si="19"/>
        <v>NA</v>
      </c>
      <c r="CN6" s="192" t="str">
        <f t="shared" si="20"/>
        <v>NA</v>
      </c>
      <c r="CO6" s="192" t="str">
        <f t="shared" si="21"/>
        <v>NA</v>
      </c>
      <c r="CP6" s="192" t="str">
        <f t="shared" si="22"/>
        <v>NA</v>
      </c>
      <c r="CQ6" s="16" t="s">
        <v>98</v>
      </c>
      <c r="CR6" s="192" t="str">
        <f t="shared" si="25"/>
        <v>NA</v>
      </c>
      <c r="CS6" s="192" t="str">
        <f t="shared" si="23"/>
        <v>NA</v>
      </c>
      <c r="CT6" s="192" t="str">
        <f t="shared" si="23"/>
        <v>NA</v>
      </c>
      <c r="CU6" s="192" t="str">
        <f t="shared" si="23"/>
        <v>NA</v>
      </c>
      <c r="CV6" s="192" t="str">
        <f t="shared" si="23"/>
        <v>NA</v>
      </c>
      <c r="CW6" s="192" t="str">
        <f t="shared" si="23"/>
        <v>NA</v>
      </c>
      <c r="CX6" s="192" t="str">
        <f t="shared" si="23"/>
        <v>NA</v>
      </c>
      <c r="CY6" s="192" t="str">
        <f t="shared" si="23"/>
        <v>NA</v>
      </c>
      <c r="CZ6" s="192" t="str">
        <f t="shared" si="23"/>
        <v>NA</v>
      </c>
      <c r="DA6" s="192" t="str">
        <f t="shared" si="23"/>
        <v>NA</v>
      </c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</row>
    <row r="7" spans="2:127" ht="13.7" customHeight="1" thickBot="1">
      <c r="B7" s="304"/>
      <c r="C7" s="308"/>
      <c r="D7" s="309"/>
      <c r="E7" s="174" t="s">
        <v>198</v>
      </c>
      <c r="F7" s="175"/>
      <c r="G7" s="176"/>
      <c r="H7" s="13" t="s">
        <v>92</v>
      </c>
      <c r="I7" s="13" t="s">
        <v>92</v>
      </c>
      <c r="J7" s="13" t="s">
        <v>92</v>
      </c>
      <c r="K7" s="13" t="s">
        <v>92</v>
      </c>
      <c r="L7" s="13" t="s">
        <v>92</v>
      </c>
      <c r="M7" s="13" t="s">
        <v>92</v>
      </c>
      <c r="N7" s="13" t="s">
        <v>92</v>
      </c>
      <c r="O7" s="13" t="s">
        <v>92</v>
      </c>
      <c r="P7" s="13" t="s">
        <v>92</v>
      </c>
      <c r="Q7" s="13" t="s">
        <v>92</v>
      </c>
      <c r="R7" s="170" t="s">
        <v>92</v>
      </c>
      <c r="Y7" s="13" t="s">
        <v>92</v>
      </c>
      <c r="Z7" s="13" t="s">
        <v>92</v>
      </c>
      <c r="AA7" s="13" t="s">
        <v>92</v>
      </c>
      <c r="AB7" s="13" t="s">
        <v>92</v>
      </c>
      <c r="AC7" s="170" t="s">
        <v>92</v>
      </c>
      <c r="AD7" s="13" t="s">
        <v>92</v>
      </c>
      <c r="AE7" s="13" t="s">
        <v>92</v>
      </c>
      <c r="AF7" s="13" t="s">
        <v>92</v>
      </c>
      <c r="AG7" s="13" t="s">
        <v>92</v>
      </c>
      <c r="AH7" s="18" t="s">
        <v>92</v>
      </c>
      <c r="AK7" s="14" t="str">
        <f t="shared" si="0"/>
        <v/>
      </c>
      <c r="AL7" s="14" t="str">
        <f t="shared" si="1"/>
        <v/>
      </c>
      <c r="AM7" s="14" t="str">
        <f t="shared" si="2"/>
        <v/>
      </c>
      <c r="AN7" s="14" t="str">
        <f t="shared" si="3"/>
        <v/>
      </c>
      <c r="AO7" s="14" t="str">
        <f t="shared" si="4"/>
        <v/>
      </c>
      <c r="AP7" s="14" t="str">
        <f t="shared" si="5"/>
        <v/>
      </c>
      <c r="AQ7" s="14" t="str">
        <f t="shared" si="6"/>
        <v/>
      </c>
      <c r="AR7" s="14" t="str">
        <f t="shared" si="7"/>
        <v/>
      </c>
      <c r="AS7" s="14" t="str">
        <f t="shared" si="8"/>
        <v/>
      </c>
      <c r="AT7" s="14" t="str">
        <f t="shared" si="9"/>
        <v/>
      </c>
      <c r="AV7" s="15"/>
      <c r="AW7" s="16" t="s">
        <v>100</v>
      </c>
      <c r="AX7" s="192" t="str">
        <f t="shared" si="10"/>
        <v>---</v>
      </c>
      <c r="AY7" s="192" t="e">
        <f>VALUE(IF(AX7="---","",VLOOKUP(AX7,List1678[],2,FALSE)))</f>
        <v>#VALUE!</v>
      </c>
      <c r="AZ7" s="192" t="str">
        <f t="shared" si="11"/>
        <v>---</v>
      </c>
      <c r="BA7" s="192" t="e">
        <f>VALUE(IF(AZ7="---","",VLOOKUP(AZ7,List1678[],2,FALSE)))</f>
        <v>#VALUE!</v>
      </c>
      <c r="BB7" s="192" t="str">
        <f t="shared" si="12"/>
        <v>---</v>
      </c>
      <c r="BC7" s="192" t="str">
        <f t="shared" si="13"/>
        <v>---</v>
      </c>
      <c r="BI7" s="16" t="s">
        <v>100</v>
      </c>
      <c r="BJ7" s="192" t="str">
        <f>IF(H7="---","",IF(H7="","",(VLOOKUP(H7,List1678[],2,FALSE))))</f>
        <v/>
      </c>
      <c r="BK7" s="192" t="str">
        <f>IF(I7="---","",IF(I7="","",(VLOOKUP(I7,List1678[],2,FALSE))))</f>
        <v/>
      </c>
      <c r="BL7" s="192" t="str">
        <f>IF(J7="---","",IF(J7="","",(VLOOKUP(J7,List1678[],2,FALSE))))</f>
        <v/>
      </c>
      <c r="BM7" s="192" t="str">
        <f>IF(K7="---","",IF(K7="","",(VLOOKUP(K7,List1678[],2,FALSE))))</f>
        <v/>
      </c>
      <c r="BN7" s="192" t="str">
        <f>IF(L7="---","",IF(L7="","",(VLOOKUP(L7,List1678[],2,FALSE))))</f>
        <v/>
      </c>
      <c r="BO7" s="192" t="str">
        <f>IF(M7="---","",IF(M7="","",(VLOOKUP(M7,List1678[],2,FALSE))))</f>
        <v/>
      </c>
      <c r="BP7" s="192" t="str">
        <f>IF(N7="---","",IF(N7="","",(VLOOKUP(N7,List1678[],2,FALSE))))</f>
        <v/>
      </c>
      <c r="BQ7" s="192" t="str">
        <f>IF(O7="---","",IF(O7="","",(VLOOKUP(O7,List1678[],2,FALSE))))</f>
        <v/>
      </c>
      <c r="BR7" s="192" t="str">
        <f>IF(P7="---","",IF(P7="","",(VLOOKUP(P7,List1678[],2,FALSE))))</f>
        <v/>
      </c>
      <c r="BS7" s="192" t="str">
        <f>IF(Q7="---","",IF(Q7="","",(VLOOKUP(Q7,List1678[],2,FALSE))))</f>
        <v/>
      </c>
      <c r="BT7" s="192" t="str">
        <f>IF(R7="---","",IF(R7="","",(VLOOKUP(R7,List1678[],2,FALSE))))</f>
        <v/>
      </c>
      <c r="BU7" s="16" t="s">
        <v>100</v>
      </c>
      <c r="BV7" s="192" t="str">
        <f>IF(Y7="---","",IF(Y7="","",VLOOKUP(Y7,List1678[],2,FALSE)))</f>
        <v/>
      </c>
      <c r="BW7" s="192" t="str">
        <f>IF(Z7="---","",IF(Z7="","",VLOOKUP(Z7,List1678[],2,FALSE)))</f>
        <v/>
      </c>
      <c r="BX7" s="192" t="str">
        <f>IF(AA7="---","",IF(AA7="","",VLOOKUP(AA7,List1678[],2,FALSE)))</f>
        <v/>
      </c>
      <c r="BY7" s="192" t="str">
        <f>IF(AB7="---","",IF(AB7="","",VLOOKUP(AB7,List1678[],2,FALSE)))</f>
        <v/>
      </c>
      <c r="BZ7" s="192" t="str">
        <f>IF(AC7="---","",IF(AC7="","",VLOOKUP(AC7,List1678[],2,FALSE)))</f>
        <v/>
      </c>
      <c r="CA7" s="192" t="str">
        <f>IF(AD7="---","",IF(AD7="","",VLOOKUP(AD7,List1678[],2,FALSE)))</f>
        <v/>
      </c>
      <c r="CB7" s="192" t="str">
        <f>IF(AE7="---","",IF(AE7="","",VLOOKUP(AE7,List1678[],2,FALSE)))</f>
        <v/>
      </c>
      <c r="CC7" s="192" t="str">
        <f>IF(AF7="---","",IF(AF7="","",VLOOKUP(AF7,List1678[],2,FALSE)))</f>
        <v/>
      </c>
      <c r="CD7" s="192" t="str">
        <f>IF(AG7="---","",IF(AG7="","",VLOOKUP(AG7,List1678[],2,FALSE)))</f>
        <v/>
      </c>
      <c r="CE7" s="192" t="str">
        <f>IF(AH7="---","",IF(AH7="","",VLOOKUP(AH7,List1678[],2,FALSE)))</f>
        <v/>
      </c>
      <c r="CF7" s="16" t="s">
        <v>100</v>
      </c>
      <c r="CG7" s="192" t="str">
        <f t="shared" si="24"/>
        <v>NA</v>
      </c>
      <c r="CH7" s="192" t="str">
        <f t="shared" si="14"/>
        <v>NA</v>
      </c>
      <c r="CI7" s="192" t="str">
        <f t="shared" si="15"/>
        <v>NA</v>
      </c>
      <c r="CJ7" s="192" t="str">
        <f t="shared" si="16"/>
        <v>NA</v>
      </c>
      <c r="CK7" s="192" t="str">
        <f t="shared" si="17"/>
        <v>NA</v>
      </c>
      <c r="CL7" s="192" t="str">
        <f t="shared" si="18"/>
        <v>NA</v>
      </c>
      <c r="CM7" s="192" t="str">
        <f t="shared" si="19"/>
        <v>NA</v>
      </c>
      <c r="CN7" s="192" t="str">
        <f t="shared" si="20"/>
        <v>NA</v>
      </c>
      <c r="CO7" s="192" t="str">
        <f t="shared" si="21"/>
        <v>NA</v>
      </c>
      <c r="CP7" s="192" t="str">
        <f t="shared" si="22"/>
        <v>NA</v>
      </c>
      <c r="CQ7" s="16" t="s">
        <v>100</v>
      </c>
      <c r="CR7" s="192" t="str">
        <f t="shared" si="25"/>
        <v>NA</v>
      </c>
      <c r="CS7" s="192" t="str">
        <f t="shared" si="23"/>
        <v>NA</v>
      </c>
      <c r="CT7" s="192" t="str">
        <f t="shared" si="23"/>
        <v>NA</v>
      </c>
      <c r="CU7" s="192" t="str">
        <f t="shared" si="23"/>
        <v>NA</v>
      </c>
      <c r="CV7" s="192" t="str">
        <f t="shared" si="23"/>
        <v>NA</v>
      </c>
      <c r="CW7" s="192" t="str">
        <f t="shared" si="23"/>
        <v>NA</v>
      </c>
      <c r="CX7" s="192" t="str">
        <f t="shared" si="23"/>
        <v>NA</v>
      </c>
      <c r="CY7" s="192" t="str">
        <f t="shared" si="23"/>
        <v>NA</v>
      </c>
      <c r="CZ7" s="192" t="str">
        <f t="shared" si="23"/>
        <v>NA</v>
      </c>
      <c r="DA7" s="192" t="str">
        <f t="shared" si="23"/>
        <v>NA</v>
      </c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</row>
    <row r="8" spans="2:127" ht="13.7" customHeight="1" thickBot="1">
      <c r="B8" s="305"/>
      <c r="C8" s="308"/>
      <c r="D8" s="309"/>
      <c r="E8" s="174" t="s">
        <v>199</v>
      </c>
      <c r="F8" s="175"/>
      <c r="G8" s="176"/>
      <c r="H8" s="13" t="s">
        <v>92</v>
      </c>
      <c r="I8" s="13" t="s">
        <v>92</v>
      </c>
      <c r="J8" s="13" t="s">
        <v>92</v>
      </c>
      <c r="K8" s="13" t="s">
        <v>92</v>
      </c>
      <c r="L8" s="13" t="s">
        <v>92</v>
      </c>
      <c r="M8" s="13" t="s">
        <v>92</v>
      </c>
      <c r="N8" s="13" t="s">
        <v>92</v>
      </c>
      <c r="O8" s="13" t="s">
        <v>92</v>
      </c>
      <c r="P8" s="13" t="s">
        <v>92</v>
      </c>
      <c r="Q8" s="13" t="s">
        <v>92</v>
      </c>
      <c r="R8" s="170" t="s">
        <v>92</v>
      </c>
      <c r="Y8" s="13" t="s">
        <v>92</v>
      </c>
      <c r="Z8" s="13" t="s">
        <v>92</v>
      </c>
      <c r="AA8" s="13" t="s">
        <v>92</v>
      </c>
      <c r="AB8" s="13" t="s">
        <v>92</v>
      </c>
      <c r="AC8" s="170" t="s">
        <v>92</v>
      </c>
      <c r="AD8" s="13" t="s">
        <v>92</v>
      </c>
      <c r="AE8" s="13" t="s">
        <v>92</v>
      </c>
      <c r="AF8" s="13" t="s">
        <v>92</v>
      </c>
      <c r="AG8" s="13" t="s">
        <v>92</v>
      </c>
      <c r="AH8" s="18" t="s">
        <v>92</v>
      </c>
      <c r="AK8" s="14" t="str">
        <f t="shared" si="0"/>
        <v/>
      </c>
      <c r="AL8" s="14" t="str">
        <f t="shared" si="1"/>
        <v/>
      </c>
      <c r="AM8" s="14" t="str">
        <f t="shared" si="2"/>
        <v/>
      </c>
      <c r="AN8" s="14" t="str">
        <f t="shared" si="3"/>
        <v/>
      </c>
      <c r="AO8" s="14" t="str">
        <f t="shared" si="4"/>
        <v/>
      </c>
      <c r="AP8" s="14" t="str">
        <f t="shared" si="5"/>
        <v/>
      </c>
      <c r="AQ8" s="14" t="str">
        <f t="shared" si="6"/>
        <v/>
      </c>
      <c r="AR8" s="14" t="str">
        <f t="shared" si="7"/>
        <v/>
      </c>
      <c r="AS8" s="14" t="str">
        <f t="shared" si="8"/>
        <v/>
      </c>
      <c r="AT8" s="14" t="str">
        <f t="shared" si="9"/>
        <v/>
      </c>
      <c r="AV8" s="15"/>
      <c r="AW8" s="16" t="s">
        <v>101</v>
      </c>
      <c r="AX8" s="192" t="str">
        <f t="shared" si="10"/>
        <v>---</v>
      </c>
      <c r="AY8" s="192" t="e">
        <f>VALUE(IF(AX8="---","",VLOOKUP(AX8,List1678[],2,FALSE)))</f>
        <v>#VALUE!</v>
      </c>
      <c r="AZ8" s="192" t="str">
        <f t="shared" si="11"/>
        <v>---</v>
      </c>
      <c r="BA8" s="192" t="e">
        <f>VALUE(IF(AZ8="---","",VLOOKUP(AZ8,List1678[],2,FALSE)))</f>
        <v>#VALUE!</v>
      </c>
      <c r="BB8" s="192" t="str">
        <f t="shared" si="12"/>
        <v>---</v>
      </c>
      <c r="BC8" s="192" t="str">
        <f t="shared" si="13"/>
        <v>---</v>
      </c>
      <c r="BI8" s="16" t="s">
        <v>101</v>
      </c>
      <c r="BJ8" s="192" t="str">
        <f>IF(H8="---","",IF(H8="","",(VLOOKUP(H8,List1678[],2,FALSE))))</f>
        <v/>
      </c>
      <c r="BK8" s="192" t="str">
        <f>IF(I8="---","",IF(I8="","",(VLOOKUP(I8,List1678[],2,FALSE))))</f>
        <v/>
      </c>
      <c r="BL8" s="192" t="str">
        <f>IF(J8="---","",IF(J8="","",(VLOOKUP(J8,List1678[],2,FALSE))))</f>
        <v/>
      </c>
      <c r="BM8" s="192" t="str">
        <f>IF(K8="---","",IF(K8="","",(VLOOKUP(K8,List1678[],2,FALSE))))</f>
        <v/>
      </c>
      <c r="BN8" s="192" t="str">
        <f>IF(L8="---","",IF(L8="","",(VLOOKUP(L8,List1678[],2,FALSE))))</f>
        <v/>
      </c>
      <c r="BO8" s="192" t="str">
        <f>IF(M8="---","",IF(M8="","",(VLOOKUP(M8,List1678[],2,FALSE))))</f>
        <v/>
      </c>
      <c r="BP8" s="192" t="str">
        <f>IF(N8="---","",IF(N8="","",(VLOOKUP(N8,List1678[],2,FALSE))))</f>
        <v/>
      </c>
      <c r="BQ8" s="192" t="str">
        <f>IF(O8="---","",IF(O8="","",(VLOOKUP(O8,List1678[],2,FALSE))))</f>
        <v/>
      </c>
      <c r="BR8" s="192" t="str">
        <f>IF(P8="---","",IF(P8="","",(VLOOKUP(P8,List1678[],2,FALSE))))</f>
        <v/>
      </c>
      <c r="BS8" s="192" t="str">
        <f>IF(Q8="---","",IF(Q8="","",(VLOOKUP(Q8,List1678[],2,FALSE))))</f>
        <v/>
      </c>
      <c r="BT8" s="192" t="str">
        <f>IF(R8="---","",IF(R8="","",(VLOOKUP(R8,List1678[],2,FALSE))))</f>
        <v/>
      </c>
      <c r="BU8" s="16" t="s">
        <v>101</v>
      </c>
      <c r="BV8" s="192" t="str">
        <f>IF(Y8="---","",IF(Y8="","",VLOOKUP(Y8,List1678[],2,FALSE)))</f>
        <v/>
      </c>
      <c r="BW8" s="192" t="str">
        <f>IF(Z8="---","",IF(Z8="","",VLOOKUP(Z8,List1678[],2,FALSE)))</f>
        <v/>
      </c>
      <c r="BX8" s="192" t="str">
        <f>IF(AA8="---","",IF(AA8="","",VLOOKUP(AA8,List1678[],2,FALSE)))</f>
        <v/>
      </c>
      <c r="BY8" s="192" t="str">
        <f>IF(AB8="---","",IF(AB8="","",VLOOKUP(AB8,List1678[],2,FALSE)))</f>
        <v/>
      </c>
      <c r="BZ8" s="192" t="str">
        <f>IF(AC8="---","",IF(AC8="","",VLOOKUP(AC8,List1678[],2,FALSE)))</f>
        <v/>
      </c>
      <c r="CA8" s="192" t="str">
        <f>IF(AD8="---","",IF(AD8="","",VLOOKUP(AD8,List1678[],2,FALSE)))</f>
        <v/>
      </c>
      <c r="CB8" s="192" t="str">
        <f>IF(AE8="---","",IF(AE8="","",VLOOKUP(AE8,List1678[],2,FALSE)))</f>
        <v/>
      </c>
      <c r="CC8" s="192" t="str">
        <f>IF(AF8="---","",IF(AF8="","",VLOOKUP(AF8,List1678[],2,FALSE)))</f>
        <v/>
      </c>
      <c r="CD8" s="192" t="str">
        <f>IF(AG8="---","",IF(AG8="","",VLOOKUP(AG8,List1678[],2,FALSE)))</f>
        <v/>
      </c>
      <c r="CE8" s="192" t="str">
        <f>IF(AH8="---","",IF(AH8="","",VLOOKUP(AH8,List1678[],2,FALSE)))</f>
        <v/>
      </c>
      <c r="CF8" s="16" t="s">
        <v>101</v>
      </c>
      <c r="CG8" s="192" t="str">
        <f t="shared" si="24"/>
        <v>NA</v>
      </c>
      <c r="CH8" s="192" t="str">
        <f t="shared" si="14"/>
        <v>NA</v>
      </c>
      <c r="CI8" s="192" t="str">
        <f t="shared" si="15"/>
        <v>NA</v>
      </c>
      <c r="CJ8" s="192" t="str">
        <f t="shared" si="16"/>
        <v>NA</v>
      </c>
      <c r="CK8" s="192" t="str">
        <f t="shared" si="17"/>
        <v>NA</v>
      </c>
      <c r="CL8" s="192" t="str">
        <f t="shared" si="18"/>
        <v>NA</v>
      </c>
      <c r="CM8" s="192" t="str">
        <f t="shared" si="19"/>
        <v>NA</v>
      </c>
      <c r="CN8" s="192" t="str">
        <f t="shared" si="20"/>
        <v>NA</v>
      </c>
      <c r="CO8" s="192" t="str">
        <f t="shared" si="21"/>
        <v>NA</v>
      </c>
      <c r="CP8" s="192" t="str">
        <f t="shared" si="22"/>
        <v>NA</v>
      </c>
      <c r="CQ8" s="16" t="s">
        <v>101</v>
      </c>
      <c r="CR8" s="192" t="str">
        <f t="shared" si="25"/>
        <v>NA</v>
      </c>
      <c r="CS8" s="192" t="str">
        <f t="shared" si="23"/>
        <v>NA</v>
      </c>
      <c r="CT8" s="192" t="str">
        <f t="shared" si="23"/>
        <v>NA</v>
      </c>
      <c r="CU8" s="192" t="str">
        <f t="shared" si="23"/>
        <v>NA</v>
      </c>
      <c r="CV8" s="192" t="str">
        <f t="shared" si="23"/>
        <v>NA</v>
      </c>
      <c r="CW8" s="192" t="str">
        <f t="shared" si="23"/>
        <v>NA</v>
      </c>
      <c r="CX8" s="192" t="str">
        <f t="shared" si="23"/>
        <v>NA</v>
      </c>
      <c r="CY8" s="192" t="str">
        <f t="shared" si="23"/>
        <v>NA</v>
      </c>
      <c r="CZ8" s="192" t="str">
        <f t="shared" si="23"/>
        <v>NA</v>
      </c>
      <c r="DA8" s="192" t="str">
        <f t="shared" si="23"/>
        <v>NA</v>
      </c>
      <c r="DI8" s="30"/>
      <c r="DJ8" s="30"/>
      <c r="DK8" s="30"/>
      <c r="DL8" s="30"/>
      <c r="DM8" s="30"/>
      <c r="DN8" s="30"/>
      <c r="DO8" s="30"/>
      <c r="DP8" s="30"/>
      <c r="DQ8" s="30"/>
      <c r="DR8" s="30"/>
      <c r="DS8" s="30"/>
      <c r="DT8" s="30"/>
      <c r="DU8" s="30"/>
      <c r="DV8" s="30"/>
      <c r="DW8" s="30"/>
    </row>
    <row r="9" spans="2:127" ht="13.7" customHeight="1" thickBot="1">
      <c r="B9" s="303">
        <v>2</v>
      </c>
      <c r="C9" s="308" t="s">
        <v>188</v>
      </c>
      <c r="D9" s="309"/>
      <c r="E9" s="174" t="s">
        <v>200</v>
      </c>
      <c r="F9" s="175"/>
      <c r="G9" s="176"/>
      <c r="H9" s="13" t="s">
        <v>92</v>
      </c>
      <c r="I9" s="13" t="s">
        <v>92</v>
      </c>
      <c r="J9" s="13" t="s">
        <v>92</v>
      </c>
      <c r="K9" s="13" t="s">
        <v>92</v>
      </c>
      <c r="L9" s="13" t="s">
        <v>92</v>
      </c>
      <c r="M9" s="13" t="s">
        <v>92</v>
      </c>
      <c r="N9" s="13" t="s">
        <v>92</v>
      </c>
      <c r="O9" s="13" t="s">
        <v>92</v>
      </c>
      <c r="P9" s="13" t="s">
        <v>92</v>
      </c>
      <c r="Q9" s="13" t="s">
        <v>92</v>
      </c>
      <c r="R9" s="170" t="s">
        <v>92</v>
      </c>
      <c r="Y9" s="13" t="s">
        <v>92</v>
      </c>
      <c r="Z9" s="13" t="s">
        <v>92</v>
      </c>
      <c r="AA9" s="13" t="s">
        <v>92</v>
      </c>
      <c r="AB9" s="13" t="s">
        <v>92</v>
      </c>
      <c r="AC9" s="170" t="s">
        <v>92</v>
      </c>
      <c r="AD9" s="13" t="s">
        <v>92</v>
      </c>
      <c r="AE9" s="13" t="s">
        <v>92</v>
      </c>
      <c r="AF9" s="13" t="s">
        <v>92</v>
      </c>
      <c r="AG9" s="13" t="s">
        <v>92</v>
      </c>
      <c r="AH9" s="18" t="s">
        <v>92</v>
      </c>
      <c r="AK9" s="14" t="str">
        <f t="shared" si="0"/>
        <v/>
      </c>
      <c r="AL9" s="14" t="str">
        <f t="shared" si="1"/>
        <v/>
      </c>
      <c r="AM9" s="14" t="str">
        <f t="shared" si="2"/>
        <v/>
      </c>
      <c r="AN9" s="14" t="str">
        <f t="shared" si="3"/>
        <v/>
      </c>
      <c r="AO9" s="14" t="str">
        <f t="shared" si="4"/>
        <v/>
      </c>
      <c r="AP9" s="14" t="str">
        <f t="shared" si="5"/>
        <v/>
      </c>
      <c r="AQ9" s="14" t="str">
        <f t="shared" si="6"/>
        <v/>
      </c>
      <c r="AR9" s="14" t="str">
        <f t="shared" si="7"/>
        <v/>
      </c>
      <c r="AS9" s="14" t="str">
        <f t="shared" si="8"/>
        <v/>
      </c>
      <c r="AT9" s="14" t="str">
        <f t="shared" si="9"/>
        <v/>
      </c>
      <c r="AV9" s="15"/>
      <c r="AW9" s="16" t="s">
        <v>102</v>
      </c>
      <c r="AX9" s="193" t="str">
        <f t="shared" si="10"/>
        <v>---</v>
      </c>
      <c r="AY9" s="193" t="e">
        <f>VALUE(IF(AX9="---","",VLOOKUP(AX9,List1678[],2,FALSE)))</f>
        <v>#VALUE!</v>
      </c>
      <c r="AZ9" s="193" t="str">
        <f t="shared" si="11"/>
        <v>---</v>
      </c>
      <c r="BA9" s="193" t="e">
        <f>VALUE(IF(AZ9="---","",VLOOKUP(AZ9,List1678[],2,FALSE)))</f>
        <v>#VALUE!</v>
      </c>
      <c r="BB9" s="193" t="str">
        <f t="shared" si="12"/>
        <v>---</v>
      </c>
      <c r="BC9" s="193" t="str">
        <f t="shared" si="13"/>
        <v>---</v>
      </c>
      <c r="BE9" s="1" t="s">
        <v>103</v>
      </c>
      <c r="BI9" s="16" t="s">
        <v>102</v>
      </c>
      <c r="BJ9" s="193" t="str">
        <f>IF(H9="---","",IF(H9="","",(VLOOKUP(H9,List1678[],2,FALSE))))</f>
        <v/>
      </c>
      <c r="BK9" s="193" t="str">
        <f>IF(I9="---","",IF(I9="","",(VLOOKUP(I9,List1678[],2,FALSE))))</f>
        <v/>
      </c>
      <c r="BL9" s="193" t="str">
        <f>IF(J9="---","",IF(J9="","",(VLOOKUP(J9,List1678[],2,FALSE))))</f>
        <v/>
      </c>
      <c r="BM9" s="193" t="str">
        <f>IF(K9="---","",IF(K9="","",(VLOOKUP(K9,List1678[],2,FALSE))))</f>
        <v/>
      </c>
      <c r="BN9" s="193" t="str">
        <f>IF(L9="---","",IF(L9="","",(VLOOKUP(L9,List1678[],2,FALSE))))</f>
        <v/>
      </c>
      <c r="BO9" s="193" t="str">
        <f>IF(M9="---","",IF(M9="","",(VLOOKUP(M9,List1678[],2,FALSE))))</f>
        <v/>
      </c>
      <c r="BP9" s="193" t="str">
        <f>IF(N9="---","",IF(N9="","",(VLOOKUP(N9,List1678[],2,FALSE))))</f>
        <v/>
      </c>
      <c r="BQ9" s="193" t="str">
        <f>IF(O9="---","",IF(O9="","",(VLOOKUP(O9,List1678[],2,FALSE))))</f>
        <v/>
      </c>
      <c r="BR9" s="193" t="str">
        <f>IF(P9="---","",IF(P9="","",(VLOOKUP(P9,List1678[],2,FALSE))))</f>
        <v/>
      </c>
      <c r="BS9" s="193" t="str">
        <f>IF(Q9="---","",IF(Q9="","",(VLOOKUP(Q9,List1678[],2,FALSE))))</f>
        <v/>
      </c>
      <c r="BT9" s="193" t="str">
        <f>IF(R9="---","",IF(R9="","",(VLOOKUP(R9,List1678[],2,FALSE))))</f>
        <v/>
      </c>
      <c r="BU9" s="16" t="s">
        <v>102</v>
      </c>
      <c r="BV9" s="193" t="str">
        <f>IF(Y9="---","",IF(Y9="","",VLOOKUP(Y9,List1678[],2,FALSE)))</f>
        <v/>
      </c>
      <c r="BW9" s="193" t="str">
        <f>IF(Z9="---","",IF(Z9="","",VLOOKUP(Z9,List1678[],2,FALSE)))</f>
        <v/>
      </c>
      <c r="BX9" s="193" t="str">
        <f>IF(AA9="---","",IF(AA9="","",VLOOKUP(AA9,List1678[],2,FALSE)))</f>
        <v/>
      </c>
      <c r="BY9" s="193" t="str">
        <f>IF(AB9="---","",IF(AB9="","",VLOOKUP(AB9,List1678[],2,FALSE)))</f>
        <v/>
      </c>
      <c r="BZ9" s="193" t="str">
        <f>IF(AC9="---","",IF(AC9="","",VLOOKUP(AC9,List1678[],2,FALSE)))</f>
        <v/>
      </c>
      <c r="CA9" s="193" t="str">
        <f>IF(AD9="---","",IF(AD9="","",VLOOKUP(AD9,List1678[],2,FALSE)))</f>
        <v/>
      </c>
      <c r="CB9" s="193" t="str">
        <f>IF(AE9="---","",IF(AE9="","",VLOOKUP(AE9,List1678[],2,FALSE)))</f>
        <v/>
      </c>
      <c r="CC9" s="193" t="str">
        <f>IF(AF9="---","",IF(AF9="","",VLOOKUP(AF9,List1678[],2,FALSE)))</f>
        <v/>
      </c>
      <c r="CD9" s="193" t="str">
        <f>IF(AG9="---","",IF(AG9="","",VLOOKUP(AG9,List1678[],2,FALSE)))</f>
        <v/>
      </c>
      <c r="CE9" s="193" t="str">
        <f>IF(AH9="---","",IF(AH9="","",VLOOKUP(AH9,List1678[],2,FALSE)))</f>
        <v/>
      </c>
      <c r="CF9" s="16" t="s">
        <v>102</v>
      </c>
      <c r="CG9" s="193" t="str">
        <f t="shared" si="24"/>
        <v>NA</v>
      </c>
      <c r="CH9" s="193" t="str">
        <f t="shared" si="14"/>
        <v>NA</v>
      </c>
      <c r="CI9" s="193" t="str">
        <f t="shared" si="15"/>
        <v>NA</v>
      </c>
      <c r="CJ9" s="193" t="str">
        <f t="shared" si="16"/>
        <v>NA</v>
      </c>
      <c r="CK9" s="193" t="str">
        <f t="shared" si="17"/>
        <v>NA</v>
      </c>
      <c r="CL9" s="193" t="str">
        <f t="shared" si="18"/>
        <v>NA</v>
      </c>
      <c r="CM9" s="193" t="str">
        <f t="shared" si="19"/>
        <v>NA</v>
      </c>
      <c r="CN9" s="193" t="str">
        <f t="shared" si="20"/>
        <v>NA</v>
      </c>
      <c r="CO9" s="193" t="str">
        <f t="shared" si="21"/>
        <v>NA</v>
      </c>
      <c r="CP9" s="193" t="str">
        <f t="shared" si="22"/>
        <v>NA</v>
      </c>
      <c r="CQ9" s="16" t="s">
        <v>102</v>
      </c>
      <c r="CR9" s="193" t="str">
        <f t="shared" si="25"/>
        <v>NA</v>
      </c>
      <c r="CS9" s="193" t="str">
        <f t="shared" si="23"/>
        <v>NA</v>
      </c>
      <c r="CT9" s="193" t="str">
        <f t="shared" si="23"/>
        <v>NA</v>
      </c>
      <c r="CU9" s="193" t="str">
        <f t="shared" si="23"/>
        <v>NA</v>
      </c>
      <c r="CV9" s="193" t="str">
        <f t="shared" si="23"/>
        <v>NA</v>
      </c>
      <c r="CW9" s="193" t="str">
        <f t="shared" si="23"/>
        <v>NA</v>
      </c>
      <c r="CX9" s="193" t="str">
        <f t="shared" si="23"/>
        <v>NA</v>
      </c>
      <c r="CY9" s="193" t="str">
        <f t="shared" si="23"/>
        <v>NA</v>
      </c>
      <c r="CZ9" s="193" t="str">
        <f t="shared" si="23"/>
        <v>NA</v>
      </c>
      <c r="DA9" s="193" t="str">
        <f t="shared" si="23"/>
        <v>NA</v>
      </c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</row>
    <row r="10" spans="2:127" ht="13.7" customHeight="1" thickBot="1">
      <c r="B10" s="304"/>
      <c r="C10" s="308"/>
      <c r="D10" s="309"/>
      <c r="E10" s="174" t="s">
        <v>205</v>
      </c>
      <c r="F10" s="175"/>
      <c r="G10" s="176"/>
      <c r="H10" s="13" t="s">
        <v>92</v>
      </c>
      <c r="I10" s="13" t="s">
        <v>92</v>
      </c>
      <c r="J10" s="13" t="s">
        <v>92</v>
      </c>
      <c r="K10" s="13" t="s">
        <v>92</v>
      </c>
      <c r="L10" s="13" t="s">
        <v>92</v>
      </c>
      <c r="M10" s="13" t="s">
        <v>92</v>
      </c>
      <c r="N10" s="13" t="s">
        <v>92</v>
      </c>
      <c r="O10" s="13" t="s">
        <v>92</v>
      </c>
      <c r="P10" s="13" t="s">
        <v>92</v>
      </c>
      <c r="Q10" s="13" t="s">
        <v>92</v>
      </c>
      <c r="R10" s="170" t="s">
        <v>92</v>
      </c>
      <c r="Y10" s="13" t="s">
        <v>92</v>
      </c>
      <c r="Z10" s="13" t="s">
        <v>92</v>
      </c>
      <c r="AA10" s="13" t="s">
        <v>92</v>
      </c>
      <c r="AB10" s="13" t="s">
        <v>92</v>
      </c>
      <c r="AC10" s="170" t="s">
        <v>92</v>
      </c>
      <c r="AD10" s="13" t="s">
        <v>92</v>
      </c>
      <c r="AE10" s="13" t="s">
        <v>92</v>
      </c>
      <c r="AF10" s="13" t="s">
        <v>92</v>
      </c>
      <c r="AG10" s="13" t="s">
        <v>92</v>
      </c>
      <c r="AH10" s="18" t="s">
        <v>92</v>
      </c>
      <c r="AK10" s="14" t="str">
        <f t="shared" si="0"/>
        <v/>
      </c>
      <c r="AL10" s="14" t="str">
        <f t="shared" si="1"/>
        <v/>
      </c>
      <c r="AM10" s="14" t="str">
        <f t="shared" si="2"/>
        <v/>
      </c>
      <c r="AN10" s="14" t="str">
        <f t="shared" si="3"/>
        <v/>
      </c>
      <c r="AO10" s="14" t="str">
        <f t="shared" si="4"/>
        <v/>
      </c>
      <c r="AP10" s="14" t="str">
        <f t="shared" si="5"/>
        <v/>
      </c>
      <c r="AQ10" s="14" t="str">
        <f t="shared" si="6"/>
        <v/>
      </c>
      <c r="AR10" s="14" t="str">
        <f t="shared" si="7"/>
        <v/>
      </c>
      <c r="AS10" s="14" t="str">
        <f t="shared" si="8"/>
        <v/>
      </c>
      <c r="AT10" s="14" t="str">
        <f t="shared" si="9"/>
        <v/>
      </c>
      <c r="AV10" s="15"/>
      <c r="AW10" s="16" t="s">
        <v>104</v>
      </c>
      <c r="AX10" s="193" t="str">
        <f t="shared" si="10"/>
        <v>---</v>
      </c>
      <c r="AY10" s="193" t="e">
        <f>VALUE(IF(AX10="---","",VLOOKUP(AX10,List1678[],2,FALSE)))</f>
        <v>#VALUE!</v>
      </c>
      <c r="AZ10" s="193" t="str">
        <f t="shared" si="11"/>
        <v>---</v>
      </c>
      <c r="BA10" s="193" t="e">
        <f>VALUE(IF(AZ10="---","",VLOOKUP(AZ10,List1678[],2,FALSE)))</f>
        <v>#VALUE!</v>
      </c>
      <c r="BB10" s="193" t="str">
        <f t="shared" si="12"/>
        <v>---</v>
      </c>
      <c r="BC10" s="193" t="str">
        <f t="shared" si="13"/>
        <v>---</v>
      </c>
      <c r="BE10" s="17" t="s">
        <v>92</v>
      </c>
      <c r="BI10" s="16" t="s">
        <v>104</v>
      </c>
      <c r="BJ10" s="193" t="str">
        <f>IF(H10="---","",IF(H10="","",(VLOOKUP(H10,List1678[],2,FALSE))))</f>
        <v/>
      </c>
      <c r="BK10" s="193" t="str">
        <f>IF(I10="---","",IF(I10="","",(VLOOKUP(I10,List1678[],2,FALSE))))</f>
        <v/>
      </c>
      <c r="BL10" s="193" t="str">
        <f>IF(J10="---","",IF(J10="","",(VLOOKUP(J10,List1678[],2,FALSE))))</f>
        <v/>
      </c>
      <c r="BM10" s="193" t="str">
        <f>IF(K10="---","",IF(K10="","",(VLOOKUP(K10,List1678[],2,FALSE))))</f>
        <v/>
      </c>
      <c r="BN10" s="193" t="str">
        <f>IF(L10="---","",IF(L10="","",(VLOOKUP(L10,List1678[],2,FALSE))))</f>
        <v/>
      </c>
      <c r="BO10" s="193" t="str">
        <f>IF(M10="---","",IF(M10="","",(VLOOKUP(M10,List1678[],2,FALSE))))</f>
        <v/>
      </c>
      <c r="BP10" s="193" t="str">
        <f>IF(N10="---","",IF(N10="","",(VLOOKUP(N10,List1678[],2,FALSE))))</f>
        <v/>
      </c>
      <c r="BQ10" s="193" t="str">
        <f>IF(O10="---","",IF(O10="","",(VLOOKUP(O10,List1678[],2,FALSE))))</f>
        <v/>
      </c>
      <c r="BR10" s="193" t="str">
        <f>IF(P10="---","",IF(P10="","",(VLOOKUP(P10,List1678[],2,FALSE))))</f>
        <v/>
      </c>
      <c r="BS10" s="193" t="str">
        <f>IF(Q10="---","",IF(Q10="","",(VLOOKUP(Q10,List1678[],2,FALSE))))</f>
        <v/>
      </c>
      <c r="BT10" s="193" t="str">
        <f>IF(R10="---","",IF(R10="","",(VLOOKUP(R10,List1678[],2,FALSE))))</f>
        <v/>
      </c>
      <c r="BU10" s="16" t="s">
        <v>104</v>
      </c>
      <c r="BV10" s="193" t="str">
        <f>IF(Y10="---","",IF(Y10="","",VLOOKUP(Y10,List1678[],2,FALSE)))</f>
        <v/>
      </c>
      <c r="BW10" s="193" t="str">
        <f>IF(Z10="---","",IF(Z10="","",VLOOKUP(Z10,List1678[],2,FALSE)))</f>
        <v/>
      </c>
      <c r="BX10" s="193" t="str">
        <f>IF(AA10="---","",IF(AA10="","",VLOOKUP(AA10,List1678[],2,FALSE)))</f>
        <v/>
      </c>
      <c r="BY10" s="193" t="str">
        <f>IF(AB10="---","",IF(AB10="","",VLOOKUP(AB10,List1678[],2,FALSE)))</f>
        <v/>
      </c>
      <c r="BZ10" s="193" t="str">
        <f>IF(AC10="---","",IF(AC10="","",VLOOKUP(AC10,List1678[],2,FALSE)))</f>
        <v/>
      </c>
      <c r="CA10" s="193" t="str">
        <f>IF(AD10="---","",IF(AD10="","",VLOOKUP(AD10,List1678[],2,FALSE)))</f>
        <v/>
      </c>
      <c r="CB10" s="193" t="str">
        <f>IF(AE10="---","",IF(AE10="","",VLOOKUP(AE10,List1678[],2,FALSE)))</f>
        <v/>
      </c>
      <c r="CC10" s="193" t="str">
        <f>IF(AF10="---","",IF(AF10="","",VLOOKUP(AF10,List1678[],2,FALSE)))</f>
        <v/>
      </c>
      <c r="CD10" s="193" t="str">
        <f>IF(AG10="---","",IF(AG10="","",VLOOKUP(AG10,List1678[],2,FALSE)))</f>
        <v/>
      </c>
      <c r="CE10" s="193" t="str">
        <f>IF(AH10="---","",IF(AH10="","",VLOOKUP(AH10,List1678[],2,FALSE)))</f>
        <v/>
      </c>
      <c r="CF10" s="16" t="s">
        <v>104</v>
      </c>
      <c r="CG10" s="193" t="str">
        <f t="shared" si="24"/>
        <v>NA</v>
      </c>
      <c r="CH10" s="193" t="str">
        <f t="shared" si="14"/>
        <v>NA</v>
      </c>
      <c r="CI10" s="193" t="str">
        <f t="shared" si="15"/>
        <v>NA</v>
      </c>
      <c r="CJ10" s="193" t="str">
        <f t="shared" si="16"/>
        <v>NA</v>
      </c>
      <c r="CK10" s="193" t="str">
        <f t="shared" si="17"/>
        <v>NA</v>
      </c>
      <c r="CL10" s="193" t="str">
        <f t="shared" si="18"/>
        <v>NA</v>
      </c>
      <c r="CM10" s="193" t="str">
        <f t="shared" si="19"/>
        <v>NA</v>
      </c>
      <c r="CN10" s="193" t="str">
        <f t="shared" si="20"/>
        <v>NA</v>
      </c>
      <c r="CO10" s="193" t="str">
        <f t="shared" si="21"/>
        <v>NA</v>
      </c>
      <c r="CP10" s="193" t="str">
        <f t="shared" si="22"/>
        <v>NA</v>
      </c>
      <c r="CQ10" s="16" t="s">
        <v>104</v>
      </c>
      <c r="CR10" s="193" t="str">
        <f t="shared" si="25"/>
        <v>NA</v>
      </c>
      <c r="CS10" s="193" t="str">
        <f t="shared" si="23"/>
        <v>NA</v>
      </c>
      <c r="CT10" s="193" t="str">
        <f t="shared" si="23"/>
        <v>NA</v>
      </c>
      <c r="CU10" s="193" t="str">
        <f t="shared" si="23"/>
        <v>NA</v>
      </c>
      <c r="CV10" s="193" t="str">
        <f t="shared" si="23"/>
        <v>NA</v>
      </c>
      <c r="CW10" s="193" t="str">
        <f t="shared" si="23"/>
        <v>NA</v>
      </c>
      <c r="CX10" s="193" t="str">
        <f t="shared" si="23"/>
        <v>NA</v>
      </c>
      <c r="CY10" s="193" t="str">
        <f t="shared" si="23"/>
        <v>NA</v>
      </c>
      <c r="CZ10" s="193" t="str">
        <f t="shared" si="23"/>
        <v>NA</v>
      </c>
      <c r="DA10" s="193" t="str">
        <f t="shared" si="23"/>
        <v>NA</v>
      </c>
      <c r="DI10" s="30"/>
      <c r="DJ10" s="30"/>
      <c r="DK10" s="30"/>
      <c r="DL10" s="30"/>
      <c r="DM10" s="30"/>
      <c r="DN10" s="30"/>
      <c r="DO10" s="30"/>
      <c r="DP10" s="30"/>
      <c r="DQ10" s="30"/>
      <c r="DR10" s="30"/>
      <c r="DS10" s="30"/>
      <c r="DT10" s="30"/>
      <c r="DU10" s="30"/>
      <c r="DV10" s="30"/>
      <c r="DW10" s="30"/>
    </row>
    <row r="11" spans="2:127" ht="13.7" customHeight="1" thickBot="1">
      <c r="B11" s="304"/>
      <c r="C11" s="308"/>
      <c r="D11" s="309"/>
      <c r="E11" s="174" t="s">
        <v>210</v>
      </c>
      <c r="F11" s="175"/>
      <c r="G11" s="176"/>
      <c r="H11" s="13" t="s">
        <v>92</v>
      </c>
      <c r="I11" s="13" t="s">
        <v>92</v>
      </c>
      <c r="J11" s="13" t="s">
        <v>92</v>
      </c>
      <c r="K11" s="13" t="s">
        <v>92</v>
      </c>
      <c r="L11" s="13" t="s">
        <v>92</v>
      </c>
      <c r="M11" s="13" t="s">
        <v>92</v>
      </c>
      <c r="N11" s="13" t="s">
        <v>92</v>
      </c>
      <c r="O11" s="13" t="s">
        <v>92</v>
      </c>
      <c r="P11" s="13" t="s">
        <v>92</v>
      </c>
      <c r="Q11" s="13" t="s">
        <v>92</v>
      </c>
      <c r="R11" s="170" t="s">
        <v>92</v>
      </c>
      <c r="Y11" s="13" t="s">
        <v>92</v>
      </c>
      <c r="Z11" s="13" t="s">
        <v>92</v>
      </c>
      <c r="AA11" s="13" t="s">
        <v>92</v>
      </c>
      <c r="AB11" s="13" t="s">
        <v>92</v>
      </c>
      <c r="AC11" s="170" t="s">
        <v>92</v>
      </c>
      <c r="AD11" s="13" t="s">
        <v>92</v>
      </c>
      <c r="AE11" s="13" t="s">
        <v>92</v>
      </c>
      <c r="AF11" s="13" t="s">
        <v>92</v>
      </c>
      <c r="AG11" s="13" t="s">
        <v>92</v>
      </c>
      <c r="AH11" s="18" t="s">
        <v>92</v>
      </c>
      <c r="AK11" s="14" t="str">
        <f t="shared" si="0"/>
        <v/>
      </c>
      <c r="AL11" s="14" t="str">
        <f t="shared" si="1"/>
        <v/>
      </c>
      <c r="AM11" s="14" t="str">
        <f t="shared" si="2"/>
        <v/>
      </c>
      <c r="AN11" s="14" t="str">
        <f t="shared" si="3"/>
        <v/>
      </c>
      <c r="AO11" s="14" t="str">
        <f t="shared" si="4"/>
        <v/>
      </c>
      <c r="AP11" s="14" t="str">
        <f t="shared" si="5"/>
        <v/>
      </c>
      <c r="AQ11" s="14" t="str">
        <f t="shared" si="6"/>
        <v/>
      </c>
      <c r="AR11" s="14" t="str">
        <f t="shared" si="7"/>
        <v/>
      </c>
      <c r="AS11" s="14" t="str">
        <f t="shared" si="8"/>
        <v/>
      </c>
      <c r="AT11" s="14" t="str">
        <f t="shared" si="9"/>
        <v/>
      </c>
      <c r="AV11" s="15"/>
      <c r="AW11" s="16" t="s">
        <v>105</v>
      </c>
      <c r="AX11" s="193" t="str">
        <f t="shared" si="10"/>
        <v>---</v>
      </c>
      <c r="AY11" s="193" t="e">
        <f>VALUE(IF(AX11="---","",VLOOKUP(AX11,List1678[],2,FALSE)))</f>
        <v>#VALUE!</v>
      </c>
      <c r="AZ11" s="193" t="str">
        <f t="shared" si="11"/>
        <v>---</v>
      </c>
      <c r="BA11" s="193" t="e">
        <f>VALUE(IF(AZ11="---","",VLOOKUP(AZ11,List1678[],2,FALSE)))</f>
        <v>#VALUE!</v>
      </c>
      <c r="BB11" s="193" t="str">
        <f t="shared" si="12"/>
        <v>---</v>
      </c>
      <c r="BC11" s="193" t="str">
        <f t="shared" si="13"/>
        <v>---</v>
      </c>
      <c r="BE11" s="1" t="s">
        <v>106</v>
      </c>
      <c r="BI11" s="16" t="s">
        <v>105</v>
      </c>
      <c r="BJ11" s="193" t="str">
        <f>IF(H11="---","",IF(H11="","",(VLOOKUP(H11,List1678[],2,FALSE))))</f>
        <v/>
      </c>
      <c r="BK11" s="193" t="str">
        <f>IF(I11="---","",IF(I11="","",(VLOOKUP(I11,List1678[],2,FALSE))))</f>
        <v/>
      </c>
      <c r="BL11" s="193" t="str">
        <f>IF(J11="---","",IF(J11="","",(VLOOKUP(J11,List1678[],2,FALSE))))</f>
        <v/>
      </c>
      <c r="BM11" s="193" t="str">
        <f>IF(K11="---","",IF(K11="","",(VLOOKUP(K11,List1678[],2,FALSE))))</f>
        <v/>
      </c>
      <c r="BN11" s="193" t="str">
        <f>IF(L11="---","",IF(L11="","",(VLOOKUP(L11,List1678[],2,FALSE))))</f>
        <v/>
      </c>
      <c r="BO11" s="193" t="str">
        <f>IF(M11="---","",IF(M11="","",(VLOOKUP(M11,List1678[],2,FALSE))))</f>
        <v/>
      </c>
      <c r="BP11" s="193" t="str">
        <f>IF(N11="---","",IF(N11="","",(VLOOKUP(N11,List1678[],2,FALSE))))</f>
        <v/>
      </c>
      <c r="BQ11" s="193" t="str">
        <f>IF(O11="---","",IF(O11="","",(VLOOKUP(O11,List1678[],2,FALSE))))</f>
        <v/>
      </c>
      <c r="BR11" s="193" t="str">
        <f>IF(P11="---","",IF(P11="","",(VLOOKUP(P11,List1678[],2,FALSE))))</f>
        <v/>
      </c>
      <c r="BS11" s="193" t="str">
        <f>IF(Q11="---","",IF(Q11="","",(VLOOKUP(Q11,List1678[],2,FALSE))))</f>
        <v/>
      </c>
      <c r="BT11" s="193" t="str">
        <f>IF(R11="---","",IF(R11="","",(VLOOKUP(R11,List1678[],2,FALSE))))</f>
        <v/>
      </c>
      <c r="BU11" s="16" t="s">
        <v>105</v>
      </c>
      <c r="BV11" s="193" t="str">
        <f>IF(Y11="---","",IF(Y11="","",VLOOKUP(Y11,List1678[],2,FALSE)))</f>
        <v/>
      </c>
      <c r="BW11" s="193" t="str">
        <f>IF(Z11="---","",IF(Z11="","",VLOOKUP(Z11,List1678[],2,FALSE)))</f>
        <v/>
      </c>
      <c r="BX11" s="193" t="str">
        <f>IF(AA11="---","",IF(AA11="","",VLOOKUP(AA11,List1678[],2,FALSE)))</f>
        <v/>
      </c>
      <c r="BY11" s="193" t="str">
        <f>IF(AB11="---","",IF(AB11="","",VLOOKUP(AB11,List1678[],2,FALSE)))</f>
        <v/>
      </c>
      <c r="BZ11" s="193" t="str">
        <f>IF(AC11="---","",IF(AC11="","",VLOOKUP(AC11,List1678[],2,FALSE)))</f>
        <v/>
      </c>
      <c r="CA11" s="193" t="str">
        <f>IF(AD11="---","",IF(AD11="","",VLOOKUP(AD11,List1678[],2,FALSE)))</f>
        <v/>
      </c>
      <c r="CB11" s="193" t="str">
        <f>IF(AE11="---","",IF(AE11="","",VLOOKUP(AE11,List1678[],2,FALSE)))</f>
        <v/>
      </c>
      <c r="CC11" s="193" t="str">
        <f>IF(AF11="---","",IF(AF11="","",VLOOKUP(AF11,List1678[],2,FALSE)))</f>
        <v/>
      </c>
      <c r="CD11" s="193" t="str">
        <f>IF(AG11="---","",IF(AG11="","",VLOOKUP(AG11,List1678[],2,FALSE)))</f>
        <v/>
      </c>
      <c r="CE11" s="193" t="str">
        <f>IF(AH11="---","",IF(AH11="","",VLOOKUP(AH11,List1678[],2,FALSE)))</f>
        <v/>
      </c>
      <c r="CF11" s="16" t="s">
        <v>105</v>
      </c>
      <c r="CG11" s="193" t="str">
        <f t="shared" si="24"/>
        <v>NA</v>
      </c>
      <c r="CH11" s="193" t="str">
        <f t="shared" si="14"/>
        <v>NA</v>
      </c>
      <c r="CI11" s="193" t="str">
        <f t="shared" si="15"/>
        <v>NA</v>
      </c>
      <c r="CJ11" s="193" t="str">
        <f t="shared" si="16"/>
        <v>NA</v>
      </c>
      <c r="CK11" s="193" t="str">
        <f t="shared" si="17"/>
        <v>NA</v>
      </c>
      <c r="CL11" s="193" t="str">
        <f t="shared" si="18"/>
        <v>NA</v>
      </c>
      <c r="CM11" s="193" t="str">
        <f t="shared" si="19"/>
        <v>NA</v>
      </c>
      <c r="CN11" s="193" t="str">
        <f t="shared" si="20"/>
        <v>NA</v>
      </c>
      <c r="CO11" s="193" t="str">
        <f t="shared" si="21"/>
        <v>NA</v>
      </c>
      <c r="CP11" s="193" t="str">
        <f t="shared" si="22"/>
        <v>NA</v>
      </c>
      <c r="CQ11" s="16" t="s">
        <v>105</v>
      </c>
      <c r="CR11" s="193" t="str">
        <f t="shared" si="25"/>
        <v>NA</v>
      </c>
      <c r="CS11" s="193" t="str">
        <f t="shared" si="23"/>
        <v>NA</v>
      </c>
      <c r="CT11" s="193" t="str">
        <f t="shared" si="23"/>
        <v>NA</v>
      </c>
      <c r="CU11" s="193" t="str">
        <f t="shared" si="23"/>
        <v>NA</v>
      </c>
      <c r="CV11" s="193" t="str">
        <f t="shared" si="23"/>
        <v>NA</v>
      </c>
      <c r="CW11" s="193" t="str">
        <f t="shared" si="23"/>
        <v>NA</v>
      </c>
      <c r="CX11" s="193" t="str">
        <f t="shared" si="23"/>
        <v>NA</v>
      </c>
      <c r="CY11" s="193" t="str">
        <f t="shared" si="23"/>
        <v>NA</v>
      </c>
      <c r="CZ11" s="193" t="str">
        <f t="shared" si="23"/>
        <v>NA</v>
      </c>
      <c r="DA11" s="193" t="str">
        <f t="shared" si="23"/>
        <v>NA</v>
      </c>
      <c r="DI11" s="30"/>
      <c r="DJ11" s="30"/>
      <c r="DK11" s="30"/>
      <c r="DL11" s="30"/>
      <c r="DM11" s="30"/>
      <c r="DN11" s="30"/>
      <c r="DO11" s="30"/>
      <c r="DP11" s="30"/>
      <c r="DQ11" s="30"/>
      <c r="DR11" s="30"/>
      <c r="DS11" s="30"/>
      <c r="DT11" s="30"/>
      <c r="DU11" s="30"/>
      <c r="DV11" s="30"/>
      <c r="DW11" s="30"/>
    </row>
    <row r="12" spans="2:127" ht="13.7" customHeight="1" thickBot="1">
      <c r="B12" s="304"/>
      <c r="C12" s="308" t="s">
        <v>189</v>
      </c>
      <c r="D12" s="309"/>
      <c r="E12" s="174" t="s">
        <v>201</v>
      </c>
      <c r="F12" s="175"/>
      <c r="G12" s="176"/>
      <c r="H12" s="13" t="s">
        <v>92</v>
      </c>
      <c r="I12" s="13" t="s">
        <v>92</v>
      </c>
      <c r="J12" s="13" t="s">
        <v>92</v>
      </c>
      <c r="K12" s="13" t="s">
        <v>92</v>
      </c>
      <c r="L12" s="13" t="s">
        <v>92</v>
      </c>
      <c r="M12" s="13" t="s">
        <v>92</v>
      </c>
      <c r="N12" s="13" t="s">
        <v>92</v>
      </c>
      <c r="O12" s="13" t="s">
        <v>92</v>
      </c>
      <c r="P12" s="13" t="s">
        <v>92</v>
      </c>
      <c r="Q12" s="13" t="s">
        <v>92</v>
      </c>
      <c r="R12" s="170" t="s">
        <v>92</v>
      </c>
      <c r="Y12" s="13" t="s">
        <v>92</v>
      </c>
      <c r="Z12" s="13" t="s">
        <v>92</v>
      </c>
      <c r="AA12" s="13" t="s">
        <v>92</v>
      </c>
      <c r="AB12" s="13" t="s">
        <v>92</v>
      </c>
      <c r="AC12" s="170" t="s">
        <v>92</v>
      </c>
      <c r="AD12" s="13" t="s">
        <v>92</v>
      </c>
      <c r="AE12" s="13" t="s">
        <v>92</v>
      </c>
      <c r="AF12" s="13" t="s">
        <v>92</v>
      </c>
      <c r="AG12" s="13" t="s">
        <v>92</v>
      </c>
      <c r="AH12" s="18" t="s">
        <v>92</v>
      </c>
      <c r="AK12" s="14" t="str">
        <f t="shared" si="0"/>
        <v/>
      </c>
      <c r="AL12" s="14" t="str">
        <f t="shared" si="1"/>
        <v/>
      </c>
      <c r="AM12" s="14" t="str">
        <f t="shared" si="2"/>
        <v/>
      </c>
      <c r="AN12" s="14" t="str">
        <f t="shared" si="3"/>
        <v/>
      </c>
      <c r="AO12" s="14" t="str">
        <f t="shared" si="4"/>
        <v/>
      </c>
      <c r="AP12" s="14" t="str">
        <f t="shared" si="5"/>
        <v/>
      </c>
      <c r="AQ12" s="14" t="str">
        <f t="shared" si="6"/>
        <v/>
      </c>
      <c r="AR12" s="14" t="str">
        <f t="shared" si="7"/>
        <v/>
      </c>
      <c r="AS12" s="14" t="str">
        <f t="shared" si="8"/>
        <v/>
      </c>
      <c r="AT12" s="14" t="str">
        <f t="shared" si="9"/>
        <v/>
      </c>
      <c r="AV12" s="15"/>
      <c r="AW12" s="16" t="s">
        <v>107</v>
      </c>
      <c r="AX12" s="193" t="str">
        <f t="shared" si="10"/>
        <v>---</v>
      </c>
      <c r="AY12" s="193" t="e">
        <f>VALUE(IF(AX12="---","",VLOOKUP(AX12,List1678[],2,FALSE)))</f>
        <v>#VALUE!</v>
      </c>
      <c r="AZ12" s="193" t="str">
        <f t="shared" si="11"/>
        <v>---</v>
      </c>
      <c r="BA12" s="193" t="e">
        <f>VALUE(IF(AZ12="---","",VLOOKUP(AZ12,List1678[],2,FALSE)))</f>
        <v>#VALUE!</v>
      </c>
      <c r="BB12" s="193" t="str">
        <f t="shared" si="12"/>
        <v>---</v>
      </c>
      <c r="BC12" s="193" t="str">
        <f t="shared" si="13"/>
        <v>---</v>
      </c>
      <c r="BE12" s="1" t="s">
        <v>108</v>
      </c>
      <c r="BI12" s="16" t="s">
        <v>107</v>
      </c>
      <c r="BJ12" s="193" t="str">
        <f>IF(H12="---","",IF(H12="","",(VLOOKUP(H12,List1678[],2,FALSE))))</f>
        <v/>
      </c>
      <c r="BK12" s="193" t="str">
        <f>IF(I12="---","",IF(I12="","",(VLOOKUP(I12,List1678[],2,FALSE))))</f>
        <v/>
      </c>
      <c r="BL12" s="193" t="str">
        <f>IF(J12="---","",IF(J12="","",(VLOOKUP(J12,List1678[],2,FALSE))))</f>
        <v/>
      </c>
      <c r="BM12" s="193" t="str">
        <f>IF(K12="---","",IF(K12="","",(VLOOKUP(K12,List1678[],2,FALSE))))</f>
        <v/>
      </c>
      <c r="BN12" s="193" t="str">
        <f>IF(L12="---","",IF(L12="","",(VLOOKUP(L12,List1678[],2,FALSE))))</f>
        <v/>
      </c>
      <c r="BO12" s="193" t="str">
        <f>IF(M12="---","",IF(M12="","",(VLOOKUP(M12,List1678[],2,FALSE))))</f>
        <v/>
      </c>
      <c r="BP12" s="193" t="str">
        <f>IF(N12="---","",IF(N12="","",(VLOOKUP(N12,List1678[],2,FALSE))))</f>
        <v/>
      </c>
      <c r="BQ12" s="193" t="str">
        <f>IF(O12="---","",IF(O12="","",(VLOOKUP(O12,List1678[],2,FALSE))))</f>
        <v/>
      </c>
      <c r="BR12" s="193" t="str">
        <f>IF(P12="---","",IF(P12="","",(VLOOKUP(P12,List1678[],2,FALSE))))</f>
        <v/>
      </c>
      <c r="BS12" s="193" t="str">
        <f>IF(Q12="---","",IF(Q12="","",(VLOOKUP(Q12,List1678[],2,FALSE))))</f>
        <v/>
      </c>
      <c r="BT12" s="193" t="str">
        <f>IF(R12="---","",IF(R12="","",(VLOOKUP(R12,List1678[],2,FALSE))))</f>
        <v/>
      </c>
      <c r="BU12" s="16" t="s">
        <v>107</v>
      </c>
      <c r="BV12" s="193" t="str">
        <f>IF(Y12="---","",IF(Y12="","",VLOOKUP(Y12,List1678[],2,FALSE)))</f>
        <v/>
      </c>
      <c r="BW12" s="193" t="str">
        <f>IF(Z12="---","",IF(Z12="","",VLOOKUP(Z12,List1678[],2,FALSE)))</f>
        <v/>
      </c>
      <c r="BX12" s="193" t="str">
        <f>IF(AA12="---","",IF(AA12="","",VLOOKUP(AA12,List1678[],2,FALSE)))</f>
        <v/>
      </c>
      <c r="BY12" s="193" t="str">
        <f>IF(AB12="---","",IF(AB12="","",VLOOKUP(AB12,List1678[],2,FALSE)))</f>
        <v/>
      </c>
      <c r="BZ12" s="193" t="str">
        <f>IF(AC12="---","",IF(AC12="","",VLOOKUP(AC12,List1678[],2,FALSE)))</f>
        <v/>
      </c>
      <c r="CA12" s="193" t="str">
        <f>IF(AD12="---","",IF(AD12="","",VLOOKUP(AD12,List1678[],2,FALSE)))</f>
        <v/>
      </c>
      <c r="CB12" s="193" t="str">
        <f>IF(AE12="---","",IF(AE12="","",VLOOKUP(AE12,List1678[],2,FALSE)))</f>
        <v/>
      </c>
      <c r="CC12" s="193" t="str">
        <f>IF(AF12="---","",IF(AF12="","",VLOOKUP(AF12,List1678[],2,FALSE)))</f>
        <v/>
      </c>
      <c r="CD12" s="193" t="str">
        <f>IF(AG12="---","",IF(AG12="","",VLOOKUP(AG12,List1678[],2,FALSE)))</f>
        <v/>
      </c>
      <c r="CE12" s="193" t="str">
        <f>IF(AH12="---","",IF(AH12="","",VLOOKUP(AH12,List1678[],2,FALSE)))</f>
        <v/>
      </c>
      <c r="CF12" s="16" t="s">
        <v>107</v>
      </c>
      <c r="CG12" s="193" t="str">
        <f t="shared" si="24"/>
        <v>NA</v>
      </c>
      <c r="CH12" s="193" t="str">
        <f t="shared" si="14"/>
        <v>NA</v>
      </c>
      <c r="CI12" s="193" t="str">
        <f t="shared" si="15"/>
        <v>NA</v>
      </c>
      <c r="CJ12" s="193" t="str">
        <f t="shared" si="16"/>
        <v>NA</v>
      </c>
      <c r="CK12" s="193" t="str">
        <f t="shared" si="17"/>
        <v>NA</v>
      </c>
      <c r="CL12" s="193" t="str">
        <f t="shared" si="18"/>
        <v>NA</v>
      </c>
      <c r="CM12" s="193" t="str">
        <f t="shared" si="19"/>
        <v>NA</v>
      </c>
      <c r="CN12" s="193" t="str">
        <f t="shared" si="20"/>
        <v>NA</v>
      </c>
      <c r="CO12" s="193" t="str">
        <f t="shared" si="21"/>
        <v>NA</v>
      </c>
      <c r="CP12" s="193" t="str">
        <f t="shared" si="22"/>
        <v>NA</v>
      </c>
      <c r="CQ12" s="16" t="s">
        <v>107</v>
      </c>
      <c r="CR12" s="193" t="str">
        <f t="shared" si="25"/>
        <v>NA</v>
      </c>
      <c r="CS12" s="193" t="str">
        <f t="shared" si="23"/>
        <v>NA</v>
      </c>
      <c r="CT12" s="193" t="str">
        <f t="shared" si="23"/>
        <v>NA</v>
      </c>
      <c r="CU12" s="193" t="str">
        <f t="shared" si="23"/>
        <v>NA</v>
      </c>
      <c r="CV12" s="193" t="str">
        <f t="shared" si="23"/>
        <v>NA</v>
      </c>
      <c r="CW12" s="193" t="str">
        <f t="shared" si="23"/>
        <v>NA</v>
      </c>
      <c r="CX12" s="193" t="str">
        <f t="shared" si="23"/>
        <v>NA</v>
      </c>
      <c r="CY12" s="193" t="str">
        <f t="shared" si="23"/>
        <v>NA</v>
      </c>
      <c r="CZ12" s="193" t="str">
        <f t="shared" si="23"/>
        <v>NA</v>
      </c>
      <c r="DA12" s="193" t="str">
        <f t="shared" si="23"/>
        <v>NA</v>
      </c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</row>
    <row r="13" spans="2:127" ht="13.7" customHeight="1" thickBot="1">
      <c r="B13" s="304"/>
      <c r="C13" s="308"/>
      <c r="D13" s="309"/>
      <c r="E13" s="174" t="s">
        <v>206</v>
      </c>
      <c r="F13" s="175"/>
      <c r="G13" s="176"/>
      <c r="H13" s="13" t="s">
        <v>92</v>
      </c>
      <c r="I13" s="13" t="s">
        <v>92</v>
      </c>
      <c r="J13" s="13" t="s">
        <v>92</v>
      </c>
      <c r="K13" s="13" t="s">
        <v>92</v>
      </c>
      <c r="L13" s="13" t="s">
        <v>92</v>
      </c>
      <c r="M13" s="13" t="s">
        <v>92</v>
      </c>
      <c r="N13" s="13" t="s">
        <v>92</v>
      </c>
      <c r="O13" s="13" t="s">
        <v>92</v>
      </c>
      <c r="P13" s="13" t="s">
        <v>92</v>
      </c>
      <c r="Q13" s="13" t="s">
        <v>92</v>
      </c>
      <c r="R13" s="170" t="s">
        <v>92</v>
      </c>
      <c r="Y13" s="13" t="s">
        <v>92</v>
      </c>
      <c r="Z13" s="13" t="s">
        <v>92</v>
      </c>
      <c r="AA13" s="13" t="s">
        <v>92</v>
      </c>
      <c r="AB13" s="13" t="s">
        <v>92</v>
      </c>
      <c r="AC13" s="170" t="s">
        <v>92</v>
      </c>
      <c r="AD13" s="13" t="s">
        <v>92</v>
      </c>
      <c r="AE13" s="13" t="s">
        <v>92</v>
      </c>
      <c r="AF13" s="13" t="s">
        <v>92</v>
      </c>
      <c r="AG13" s="13" t="s">
        <v>92</v>
      </c>
      <c r="AH13" s="18" t="s">
        <v>92</v>
      </c>
      <c r="AK13" s="14" t="str">
        <f t="shared" si="0"/>
        <v/>
      </c>
      <c r="AL13" s="14" t="str">
        <f t="shared" si="1"/>
        <v/>
      </c>
      <c r="AM13" s="14" t="str">
        <f t="shared" si="2"/>
        <v/>
      </c>
      <c r="AN13" s="14" t="str">
        <f t="shared" si="3"/>
        <v/>
      </c>
      <c r="AO13" s="14" t="str">
        <f t="shared" si="4"/>
        <v/>
      </c>
      <c r="AP13" s="14" t="str">
        <f t="shared" si="5"/>
        <v/>
      </c>
      <c r="AQ13" s="14" t="str">
        <f t="shared" si="6"/>
        <v/>
      </c>
      <c r="AR13" s="14" t="str">
        <f t="shared" si="7"/>
        <v/>
      </c>
      <c r="AS13" s="14" t="str">
        <f t="shared" si="8"/>
        <v/>
      </c>
      <c r="AT13" s="14" t="str">
        <f t="shared" si="9"/>
        <v/>
      </c>
      <c r="AV13" s="15"/>
      <c r="AW13" s="16" t="s">
        <v>109</v>
      </c>
      <c r="AX13" s="193" t="str">
        <f t="shared" si="10"/>
        <v>---</v>
      </c>
      <c r="AY13" s="193" t="e">
        <f>VALUE(IF(AX13="---","",VLOOKUP(AX13,List1678[],2,FALSE)))</f>
        <v>#VALUE!</v>
      </c>
      <c r="AZ13" s="193" t="str">
        <f t="shared" si="11"/>
        <v>---</v>
      </c>
      <c r="BA13" s="193" t="e">
        <f>VALUE(IF(AZ13="---","",VLOOKUP(AZ13,List1678[],2,FALSE)))</f>
        <v>#VALUE!</v>
      </c>
      <c r="BB13" s="193" t="str">
        <f t="shared" si="12"/>
        <v>---</v>
      </c>
      <c r="BC13" s="193" t="str">
        <f t="shared" si="13"/>
        <v>---</v>
      </c>
      <c r="BI13" s="16" t="s">
        <v>109</v>
      </c>
      <c r="BJ13" s="193" t="str">
        <f>IF(H13="---","",IF(H13="","",(VLOOKUP(H13,List1678[],2,FALSE))))</f>
        <v/>
      </c>
      <c r="BK13" s="193" t="str">
        <f>IF(I13="---","",IF(I13="","",(VLOOKUP(I13,List1678[],2,FALSE))))</f>
        <v/>
      </c>
      <c r="BL13" s="193" t="str">
        <f>IF(J13="---","",IF(J13="","",(VLOOKUP(J13,List1678[],2,FALSE))))</f>
        <v/>
      </c>
      <c r="BM13" s="193" t="str">
        <f>IF(K13="---","",IF(K13="","",(VLOOKUP(K13,List1678[],2,FALSE))))</f>
        <v/>
      </c>
      <c r="BN13" s="193" t="str">
        <f>IF(L13="---","",IF(L13="","",(VLOOKUP(L13,List1678[],2,FALSE))))</f>
        <v/>
      </c>
      <c r="BO13" s="193" t="str">
        <f>IF(M13="---","",IF(M13="","",(VLOOKUP(M13,List1678[],2,FALSE))))</f>
        <v/>
      </c>
      <c r="BP13" s="193" t="str">
        <f>IF(N13="---","",IF(N13="","",(VLOOKUP(N13,List1678[],2,FALSE))))</f>
        <v/>
      </c>
      <c r="BQ13" s="193" t="str">
        <f>IF(O13="---","",IF(O13="","",(VLOOKUP(O13,List1678[],2,FALSE))))</f>
        <v/>
      </c>
      <c r="BR13" s="193" t="str">
        <f>IF(P13="---","",IF(P13="","",(VLOOKUP(P13,List1678[],2,FALSE))))</f>
        <v/>
      </c>
      <c r="BS13" s="193" t="str">
        <f>IF(Q13="---","",IF(Q13="","",(VLOOKUP(Q13,List1678[],2,FALSE))))</f>
        <v/>
      </c>
      <c r="BT13" s="193" t="str">
        <f>IF(R13="---","",IF(R13="","",(VLOOKUP(R13,List1678[],2,FALSE))))</f>
        <v/>
      </c>
      <c r="BU13" s="16" t="s">
        <v>109</v>
      </c>
      <c r="BV13" s="193" t="str">
        <f>IF(Y13="---","",IF(Y13="","",VLOOKUP(Y13,List1678[],2,FALSE)))</f>
        <v/>
      </c>
      <c r="BW13" s="193" t="str">
        <f>IF(Z13="---","",IF(Z13="","",VLOOKUP(Z13,List1678[],2,FALSE)))</f>
        <v/>
      </c>
      <c r="BX13" s="193" t="str">
        <f>IF(AA13="---","",IF(AA13="","",VLOOKUP(AA13,List1678[],2,FALSE)))</f>
        <v/>
      </c>
      <c r="BY13" s="193" t="str">
        <f>IF(AB13="---","",IF(AB13="","",VLOOKUP(AB13,List1678[],2,FALSE)))</f>
        <v/>
      </c>
      <c r="BZ13" s="193" t="str">
        <f>IF(AC13="---","",IF(AC13="","",VLOOKUP(AC13,List1678[],2,FALSE)))</f>
        <v/>
      </c>
      <c r="CA13" s="193" t="str">
        <f>IF(AD13="---","",IF(AD13="","",VLOOKUP(AD13,List1678[],2,FALSE)))</f>
        <v/>
      </c>
      <c r="CB13" s="193" t="str">
        <f>IF(AE13="---","",IF(AE13="","",VLOOKUP(AE13,List1678[],2,FALSE)))</f>
        <v/>
      </c>
      <c r="CC13" s="193" t="str">
        <f>IF(AF13="---","",IF(AF13="","",VLOOKUP(AF13,List1678[],2,FALSE)))</f>
        <v/>
      </c>
      <c r="CD13" s="193" t="str">
        <f>IF(AG13="---","",IF(AG13="","",VLOOKUP(AG13,List1678[],2,FALSE)))</f>
        <v/>
      </c>
      <c r="CE13" s="193" t="str">
        <f>IF(AH13="---","",IF(AH13="","",VLOOKUP(AH13,List1678[],2,FALSE)))</f>
        <v/>
      </c>
      <c r="CF13" s="16" t="s">
        <v>109</v>
      </c>
      <c r="CG13" s="193" t="str">
        <f t="shared" si="24"/>
        <v>NA</v>
      </c>
      <c r="CH13" s="193" t="str">
        <f t="shared" si="14"/>
        <v>NA</v>
      </c>
      <c r="CI13" s="193" t="str">
        <f t="shared" si="15"/>
        <v>NA</v>
      </c>
      <c r="CJ13" s="193" t="str">
        <f t="shared" si="16"/>
        <v>NA</v>
      </c>
      <c r="CK13" s="193" t="str">
        <f t="shared" si="17"/>
        <v>NA</v>
      </c>
      <c r="CL13" s="193" t="str">
        <f t="shared" si="18"/>
        <v>NA</v>
      </c>
      <c r="CM13" s="193" t="str">
        <f t="shared" si="19"/>
        <v>NA</v>
      </c>
      <c r="CN13" s="193" t="str">
        <f t="shared" si="20"/>
        <v>NA</v>
      </c>
      <c r="CO13" s="193" t="str">
        <f t="shared" si="21"/>
        <v>NA</v>
      </c>
      <c r="CP13" s="193" t="str">
        <f t="shared" si="22"/>
        <v>NA</v>
      </c>
      <c r="CQ13" s="16" t="s">
        <v>109</v>
      </c>
      <c r="CR13" s="193" t="str">
        <f t="shared" si="25"/>
        <v>NA</v>
      </c>
      <c r="CS13" s="193" t="str">
        <f t="shared" si="23"/>
        <v>NA</v>
      </c>
      <c r="CT13" s="193" t="str">
        <f t="shared" si="23"/>
        <v>NA</v>
      </c>
      <c r="CU13" s="193" t="str">
        <f t="shared" si="23"/>
        <v>NA</v>
      </c>
      <c r="CV13" s="193" t="str">
        <f t="shared" si="23"/>
        <v>NA</v>
      </c>
      <c r="CW13" s="193" t="str">
        <f t="shared" si="23"/>
        <v>NA</v>
      </c>
      <c r="CX13" s="193" t="str">
        <f t="shared" si="23"/>
        <v>NA</v>
      </c>
      <c r="CY13" s="193" t="str">
        <f t="shared" si="23"/>
        <v>NA</v>
      </c>
      <c r="CZ13" s="193" t="str">
        <f t="shared" si="23"/>
        <v>NA</v>
      </c>
      <c r="DA13" s="193" t="str">
        <f t="shared" si="23"/>
        <v>NA</v>
      </c>
      <c r="DI13" s="30"/>
      <c r="DJ13" s="30"/>
      <c r="DK13" s="30"/>
      <c r="DL13" s="30"/>
      <c r="DM13" s="30"/>
      <c r="DN13" s="30"/>
      <c r="DO13" s="30"/>
      <c r="DP13" s="30"/>
      <c r="DQ13" s="30"/>
      <c r="DR13" s="30"/>
      <c r="DS13" s="30"/>
      <c r="DT13" s="30"/>
      <c r="DU13" s="30"/>
      <c r="DV13" s="30"/>
      <c r="DW13" s="30"/>
    </row>
    <row r="14" spans="2:127" ht="13.7" customHeight="1" thickBot="1">
      <c r="B14" s="304"/>
      <c r="C14" s="308"/>
      <c r="D14" s="309"/>
      <c r="E14" s="174" t="s">
        <v>211</v>
      </c>
      <c r="F14" s="175"/>
      <c r="G14" s="176"/>
      <c r="H14" s="13" t="s">
        <v>92</v>
      </c>
      <c r="I14" s="13" t="s">
        <v>92</v>
      </c>
      <c r="J14" s="13" t="s">
        <v>92</v>
      </c>
      <c r="K14" s="13" t="s">
        <v>92</v>
      </c>
      <c r="L14" s="13" t="s">
        <v>92</v>
      </c>
      <c r="M14" s="13" t="s">
        <v>92</v>
      </c>
      <c r="N14" s="13" t="s">
        <v>92</v>
      </c>
      <c r="O14" s="13" t="s">
        <v>92</v>
      </c>
      <c r="P14" s="13" t="s">
        <v>92</v>
      </c>
      <c r="Q14" s="13" t="s">
        <v>92</v>
      </c>
      <c r="R14" s="170" t="s">
        <v>92</v>
      </c>
      <c r="Y14" s="13" t="s">
        <v>92</v>
      </c>
      <c r="Z14" s="13" t="s">
        <v>92</v>
      </c>
      <c r="AA14" s="13" t="s">
        <v>92</v>
      </c>
      <c r="AB14" s="13" t="s">
        <v>92</v>
      </c>
      <c r="AC14" s="170" t="s">
        <v>92</v>
      </c>
      <c r="AD14" s="13" t="s">
        <v>92</v>
      </c>
      <c r="AE14" s="13" t="s">
        <v>92</v>
      </c>
      <c r="AF14" s="13" t="s">
        <v>92</v>
      </c>
      <c r="AG14" s="13" t="s">
        <v>92</v>
      </c>
      <c r="AH14" s="18" t="s">
        <v>92</v>
      </c>
      <c r="AK14" s="14" t="str">
        <f t="shared" si="0"/>
        <v/>
      </c>
      <c r="AL14" s="14" t="str">
        <f t="shared" si="1"/>
        <v/>
      </c>
      <c r="AM14" s="14" t="str">
        <f t="shared" si="2"/>
        <v/>
      </c>
      <c r="AN14" s="14" t="str">
        <f t="shared" si="3"/>
        <v/>
      </c>
      <c r="AO14" s="14" t="str">
        <f t="shared" si="4"/>
        <v/>
      </c>
      <c r="AP14" s="14" t="str">
        <f t="shared" si="5"/>
        <v/>
      </c>
      <c r="AQ14" s="14" t="str">
        <f t="shared" si="6"/>
        <v/>
      </c>
      <c r="AR14" s="14" t="str">
        <f t="shared" si="7"/>
        <v/>
      </c>
      <c r="AS14" s="14" t="str">
        <f t="shared" si="8"/>
        <v/>
      </c>
      <c r="AT14" s="14" t="str">
        <f t="shared" si="9"/>
        <v/>
      </c>
      <c r="AV14" s="15"/>
      <c r="AW14" s="16" t="s">
        <v>110</v>
      </c>
      <c r="AX14" s="193" t="str">
        <f t="shared" si="10"/>
        <v>---</v>
      </c>
      <c r="AY14" s="193" t="e">
        <f>VALUE(IF(AX14="---","",VLOOKUP(AX14,List1678[],2,FALSE)))</f>
        <v>#VALUE!</v>
      </c>
      <c r="AZ14" s="193" t="str">
        <f t="shared" si="11"/>
        <v>---</v>
      </c>
      <c r="BA14" s="193" t="e">
        <f>VALUE(IF(AZ14="---","",VLOOKUP(AZ14,List1678[],2,FALSE)))</f>
        <v>#VALUE!</v>
      </c>
      <c r="BB14" s="193" t="str">
        <f t="shared" si="12"/>
        <v>---</v>
      </c>
      <c r="BC14" s="193" t="str">
        <f t="shared" si="13"/>
        <v>---</v>
      </c>
      <c r="BI14" s="16" t="s">
        <v>110</v>
      </c>
      <c r="BJ14" s="193" t="str">
        <f>IF(H14="---","",IF(H14="","",(VLOOKUP(H14,List1678[],2,FALSE))))</f>
        <v/>
      </c>
      <c r="BK14" s="193" t="str">
        <f>IF(I14="---","",IF(I14="","",(VLOOKUP(I14,List1678[],2,FALSE))))</f>
        <v/>
      </c>
      <c r="BL14" s="193" t="str">
        <f>IF(J14="---","",IF(J14="","",(VLOOKUP(J14,List1678[],2,FALSE))))</f>
        <v/>
      </c>
      <c r="BM14" s="193" t="str">
        <f>IF(K14="---","",IF(K14="","",(VLOOKUP(K14,List1678[],2,FALSE))))</f>
        <v/>
      </c>
      <c r="BN14" s="193" t="str">
        <f>IF(L14="---","",IF(L14="","",(VLOOKUP(L14,List1678[],2,FALSE))))</f>
        <v/>
      </c>
      <c r="BO14" s="193" t="str">
        <f>IF(M14="---","",IF(M14="","",(VLOOKUP(M14,List1678[],2,FALSE))))</f>
        <v/>
      </c>
      <c r="BP14" s="193" t="str">
        <f>IF(N14="---","",IF(N14="","",(VLOOKUP(N14,List1678[],2,FALSE))))</f>
        <v/>
      </c>
      <c r="BQ14" s="193" t="str">
        <f>IF(O14="---","",IF(O14="","",(VLOOKUP(O14,List1678[],2,FALSE))))</f>
        <v/>
      </c>
      <c r="BR14" s="193" t="str">
        <f>IF(P14="---","",IF(P14="","",(VLOOKUP(P14,List1678[],2,FALSE))))</f>
        <v/>
      </c>
      <c r="BS14" s="193" t="str">
        <f>IF(Q14="---","",IF(Q14="","",(VLOOKUP(Q14,List1678[],2,FALSE))))</f>
        <v/>
      </c>
      <c r="BT14" s="193" t="str">
        <f>IF(R14="---","",IF(R14="","",(VLOOKUP(R14,List1678[],2,FALSE))))</f>
        <v/>
      </c>
      <c r="BU14" s="16" t="s">
        <v>110</v>
      </c>
      <c r="BV14" s="193" t="str">
        <f>IF(Y14="---","",IF(Y14="","",VLOOKUP(Y14,List1678[],2,FALSE)))</f>
        <v/>
      </c>
      <c r="BW14" s="193" t="str">
        <f>IF(Z14="---","",IF(Z14="","",VLOOKUP(Z14,List1678[],2,FALSE)))</f>
        <v/>
      </c>
      <c r="BX14" s="193" t="str">
        <f>IF(AA14="---","",IF(AA14="","",VLOOKUP(AA14,List1678[],2,FALSE)))</f>
        <v/>
      </c>
      <c r="BY14" s="193" t="str">
        <f>IF(AB14="---","",IF(AB14="","",VLOOKUP(AB14,List1678[],2,FALSE)))</f>
        <v/>
      </c>
      <c r="BZ14" s="193" t="str">
        <f>IF(AC14="---","",IF(AC14="","",VLOOKUP(AC14,List1678[],2,FALSE)))</f>
        <v/>
      </c>
      <c r="CA14" s="193" t="str">
        <f>IF(AD14="---","",IF(AD14="","",VLOOKUP(AD14,List1678[],2,FALSE)))</f>
        <v/>
      </c>
      <c r="CB14" s="193" t="str">
        <f>IF(AE14="---","",IF(AE14="","",VLOOKUP(AE14,List1678[],2,FALSE)))</f>
        <v/>
      </c>
      <c r="CC14" s="193" t="str">
        <f>IF(AF14="---","",IF(AF14="","",VLOOKUP(AF14,List1678[],2,FALSE)))</f>
        <v/>
      </c>
      <c r="CD14" s="193" t="str">
        <f>IF(AG14="---","",IF(AG14="","",VLOOKUP(AG14,List1678[],2,FALSE)))</f>
        <v/>
      </c>
      <c r="CE14" s="193" t="str">
        <f>IF(AH14="---","",IF(AH14="","",VLOOKUP(AH14,List1678[],2,FALSE)))</f>
        <v/>
      </c>
      <c r="CF14" s="16" t="s">
        <v>110</v>
      </c>
      <c r="CG14" s="193" t="str">
        <f t="shared" si="24"/>
        <v>NA</v>
      </c>
      <c r="CH14" s="193" t="str">
        <f t="shared" si="14"/>
        <v>NA</v>
      </c>
      <c r="CI14" s="193" t="str">
        <f t="shared" si="15"/>
        <v>NA</v>
      </c>
      <c r="CJ14" s="193" t="str">
        <f t="shared" si="16"/>
        <v>NA</v>
      </c>
      <c r="CK14" s="193" t="str">
        <f t="shared" si="17"/>
        <v>NA</v>
      </c>
      <c r="CL14" s="193" t="str">
        <f t="shared" si="18"/>
        <v>NA</v>
      </c>
      <c r="CM14" s="193" t="str">
        <f t="shared" si="19"/>
        <v>NA</v>
      </c>
      <c r="CN14" s="193" t="str">
        <f t="shared" si="20"/>
        <v>NA</v>
      </c>
      <c r="CO14" s="193" t="str">
        <f t="shared" si="21"/>
        <v>NA</v>
      </c>
      <c r="CP14" s="193" t="str">
        <f t="shared" si="22"/>
        <v>NA</v>
      </c>
      <c r="CQ14" s="16" t="s">
        <v>110</v>
      </c>
      <c r="CR14" s="193" t="str">
        <f t="shared" si="25"/>
        <v>NA</v>
      </c>
      <c r="CS14" s="193" t="str">
        <f t="shared" si="23"/>
        <v>NA</v>
      </c>
      <c r="CT14" s="193" t="str">
        <f t="shared" si="23"/>
        <v>NA</v>
      </c>
      <c r="CU14" s="193" t="str">
        <f t="shared" si="23"/>
        <v>NA</v>
      </c>
      <c r="CV14" s="193" t="str">
        <f t="shared" si="23"/>
        <v>NA</v>
      </c>
      <c r="CW14" s="193" t="str">
        <f t="shared" si="23"/>
        <v>NA</v>
      </c>
      <c r="CX14" s="193" t="str">
        <f t="shared" si="23"/>
        <v>NA</v>
      </c>
      <c r="CY14" s="193" t="str">
        <f t="shared" si="23"/>
        <v>NA</v>
      </c>
      <c r="CZ14" s="193" t="str">
        <f t="shared" si="23"/>
        <v>NA</v>
      </c>
      <c r="DA14" s="193" t="str">
        <f t="shared" si="23"/>
        <v>NA</v>
      </c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0"/>
      <c r="DT14" s="30"/>
      <c r="DU14" s="30"/>
      <c r="DV14" s="30"/>
      <c r="DW14" s="30"/>
    </row>
    <row r="15" spans="2:127" ht="13.7" customHeight="1" thickBot="1">
      <c r="B15" s="304"/>
      <c r="C15" s="308" t="s">
        <v>190</v>
      </c>
      <c r="D15" s="309"/>
      <c r="E15" s="174" t="s">
        <v>202</v>
      </c>
      <c r="F15" s="175"/>
      <c r="G15" s="176"/>
      <c r="H15" s="13" t="s">
        <v>92</v>
      </c>
      <c r="I15" s="13" t="s">
        <v>92</v>
      </c>
      <c r="J15" s="13" t="s">
        <v>92</v>
      </c>
      <c r="K15" s="13" t="s">
        <v>92</v>
      </c>
      <c r="L15" s="13" t="s">
        <v>92</v>
      </c>
      <c r="M15" s="13" t="s">
        <v>92</v>
      </c>
      <c r="N15" s="13" t="s">
        <v>92</v>
      </c>
      <c r="O15" s="13" t="s">
        <v>92</v>
      </c>
      <c r="P15" s="13" t="s">
        <v>92</v>
      </c>
      <c r="Q15" s="13" t="s">
        <v>92</v>
      </c>
      <c r="R15" s="170" t="s">
        <v>92</v>
      </c>
      <c r="Y15" s="13" t="s">
        <v>92</v>
      </c>
      <c r="Z15" s="13" t="s">
        <v>92</v>
      </c>
      <c r="AA15" s="13" t="s">
        <v>92</v>
      </c>
      <c r="AB15" s="13" t="s">
        <v>92</v>
      </c>
      <c r="AC15" s="170" t="s">
        <v>92</v>
      </c>
      <c r="AD15" s="13" t="s">
        <v>92</v>
      </c>
      <c r="AE15" s="13" t="s">
        <v>92</v>
      </c>
      <c r="AF15" s="13" t="s">
        <v>92</v>
      </c>
      <c r="AG15" s="13" t="s">
        <v>92</v>
      </c>
      <c r="AH15" s="18" t="s">
        <v>92</v>
      </c>
      <c r="AK15" s="14" t="str">
        <f t="shared" si="0"/>
        <v/>
      </c>
      <c r="AL15" s="14" t="str">
        <f t="shared" si="1"/>
        <v/>
      </c>
      <c r="AM15" s="14" t="str">
        <f t="shared" si="2"/>
        <v/>
      </c>
      <c r="AN15" s="14" t="str">
        <f t="shared" si="3"/>
        <v/>
      </c>
      <c r="AO15" s="14" t="str">
        <f t="shared" si="4"/>
        <v/>
      </c>
      <c r="AP15" s="14" t="str">
        <f t="shared" si="5"/>
        <v/>
      </c>
      <c r="AQ15" s="14" t="str">
        <f t="shared" si="6"/>
        <v/>
      </c>
      <c r="AR15" s="14" t="str">
        <f t="shared" si="7"/>
        <v/>
      </c>
      <c r="AS15" s="14" t="str">
        <f t="shared" si="8"/>
        <v/>
      </c>
      <c r="AT15" s="14" t="str">
        <f t="shared" si="9"/>
        <v/>
      </c>
      <c r="AV15" s="15"/>
      <c r="AW15" s="16" t="s">
        <v>111</v>
      </c>
      <c r="AX15" s="193" t="str">
        <f t="shared" si="10"/>
        <v>---</v>
      </c>
      <c r="AY15" s="193" t="e">
        <f>VALUE(IF(AX15="---","",VLOOKUP(AX15,List1678[],2,FALSE)))</f>
        <v>#VALUE!</v>
      </c>
      <c r="AZ15" s="193" t="str">
        <f t="shared" si="11"/>
        <v>---</v>
      </c>
      <c r="BA15" s="193" t="e">
        <f>VALUE(IF(AZ15="---","",VLOOKUP(AZ15,List1678[],2,FALSE)))</f>
        <v>#VALUE!</v>
      </c>
      <c r="BB15" s="193" t="str">
        <f t="shared" si="12"/>
        <v>---</v>
      </c>
      <c r="BC15" s="193" t="str">
        <f t="shared" si="13"/>
        <v>---</v>
      </c>
      <c r="BI15" s="16" t="s">
        <v>111</v>
      </c>
      <c r="BJ15" s="193" t="str">
        <f>IF(H15="---","",IF(H15="","",(VLOOKUP(H15,List1678[],2,FALSE))))</f>
        <v/>
      </c>
      <c r="BK15" s="193" t="str">
        <f>IF(I15="---","",IF(I15="","",(VLOOKUP(I15,List1678[],2,FALSE))))</f>
        <v/>
      </c>
      <c r="BL15" s="193" t="str">
        <f>IF(J15="---","",IF(J15="","",(VLOOKUP(J15,List1678[],2,FALSE))))</f>
        <v/>
      </c>
      <c r="BM15" s="193" t="str">
        <f>IF(K15="---","",IF(K15="","",(VLOOKUP(K15,List1678[],2,FALSE))))</f>
        <v/>
      </c>
      <c r="BN15" s="193" t="str">
        <f>IF(L15="---","",IF(L15="","",(VLOOKUP(L15,List1678[],2,FALSE))))</f>
        <v/>
      </c>
      <c r="BO15" s="193" t="str">
        <f>IF(M15="---","",IF(M15="","",(VLOOKUP(M15,List1678[],2,FALSE))))</f>
        <v/>
      </c>
      <c r="BP15" s="193" t="str">
        <f>IF(N15="---","",IF(N15="","",(VLOOKUP(N15,List1678[],2,FALSE))))</f>
        <v/>
      </c>
      <c r="BQ15" s="193" t="str">
        <f>IF(O15="---","",IF(O15="","",(VLOOKUP(O15,List1678[],2,FALSE))))</f>
        <v/>
      </c>
      <c r="BR15" s="193" t="str">
        <f>IF(P15="---","",IF(P15="","",(VLOOKUP(P15,List1678[],2,FALSE))))</f>
        <v/>
      </c>
      <c r="BS15" s="193" t="str">
        <f>IF(Q15="---","",IF(Q15="","",(VLOOKUP(Q15,List1678[],2,FALSE))))</f>
        <v/>
      </c>
      <c r="BT15" s="193" t="str">
        <f>IF(R15="---","",IF(R15="","",(VLOOKUP(R15,List1678[],2,FALSE))))</f>
        <v/>
      </c>
      <c r="BU15" s="16" t="s">
        <v>111</v>
      </c>
      <c r="BV15" s="193" t="str">
        <f>IF(Y15="---","",IF(Y15="","",VLOOKUP(Y15,List1678[],2,FALSE)))</f>
        <v/>
      </c>
      <c r="BW15" s="193" t="str">
        <f>IF(Z15="---","",IF(Z15="","",VLOOKUP(Z15,List1678[],2,FALSE)))</f>
        <v/>
      </c>
      <c r="BX15" s="193" t="str">
        <f>IF(AA15="---","",IF(AA15="","",VLOOKUP(AA15,List1678[],2,FALSE)))</f>
        <v/>
      </c>
      <c r="BY15" s="193" t="str">
        <f>IF(AB15="---","",IF(AB15="","",VLOOKUP(AB15,List1678[],2,FALSE)))</f>
        <v/>
      </c>
      <c r="BZ15" s="193" t="str">
        <f>IF(AC15="---","",IF(AC15="","",VLOOKUP(AC15,List1678[],2,FALSE)))</f>
        <v/>
      </c>
      <c r="CA15" s="193" t="str">
        <f>IF(AD15="---","",IF(AD15="","",VLOOKUP(AD15,List1678[],2,FALSE)))</f>
        <v/>
      </c>
      <c r="CB15" s="193" t="str">
        <f>IF(AE15="---","",IF(AE15="","",VLOOKUP(AE15,List1678[],2,FALSE)))</f>
        <v/>
      </c>
      <c r="CC15" s="193" t="str">
        <f>IF(AF15="---","",IF(AF15="","",VLOOKUP(AF15,List1678[],2,FALSE)))</f>
        <v/>
      </c>
      <c r="CD15" s="193" t="str">
        <f>IF(AG15="---","",IF(AG15="","",VLOOKUP(AG15,List1678[],2,FALSE)))</f>
        <v/>
      </c>
      <c r="CE15" s="193" t="str">
        <f>IF(AH15="---","",IF(AH15="","",VLOOKUP(AH15,List1678[],2,FALSE)))</f>
        <v/>
      </c>
      <c r="CF15" s="16" t="s">
        <v>111</v>
      </c>
      <c r="CG15" s="193" t="str">
        <f t="shared" si="24"/>
        <v>NA</v>
      </c>
      <c r="CH15" s="193" t="str">
        <f t="shared" si="14"/>
        <v>NA</v>
      </c>
      <c r="CI15" s="193" t="str">
        <f t="shared" si="15"/>
        <v>NA</v>
      </c>
      <c r="CJ15" s="193" t="str">
        <f t="shared" si="16"/>
        <v>NA</v>
      </c>
      <c r="CK15" s="193" t="str">
        <f t="shared" si="17"/>
        <v>NA</v>
      </c>
      <c r="CL15" s="193" t="str">
        <f t="shared" si="18"/>
        <v>NA</v>
      </c>
      <c r="CM15" s="193" t="str">
        <f t="shared" si="19"/>
        <v>NA</v>
      </c>
      <c r="CN15" s="193" t="str">
        <f t="shared" si="20"/>
        <v>NA</v>
      </c>
      <c r="CO15" s="193" t="str">
        <f t="shared" si="21"/>
        <v>NA</v>
      </c>
      <c r="CP15" s="193" t="str">
        <f t="shared" si="22"/>
        <v>NA</v>
      </c>
      <c r="CQ15" s="16" t="s">
        <v>111</v>
      </c>
      <c r="CR15" s="193" t="str">
        <f t="shared" si="25"/>
        <v>NA</v>
      </c>
      <c r="CS15" s="193" t="str">
        <f t="shared" si="23"/>
        <v>NA</v>
      </c>
      <c r="CT15" s="193" t="str">
        <f t="shared" si="23"/>
        <v>NA</v>
      </c>
      <c r="CU15" s="193" t="str">
        <f t="shared" si="23"/>
        <v>NA</v>
      </c>
      <c r="CV15" s="193" t="str">
        <f t="shared" si="23"/>
        <v>NA</v>
      </c>
      <c r="CW15" s="193" t="str">
        <f t="shared" si="23"/>
        <v>NA</v>
      </c>
      <c r="CX15" s="193" t="str">
        <f t="shared" si="23"/>
        <v>NA</v>
      </c>
      <c r="CY15" s="193" t="str">
        <f t="shared" si="23"/>
        <v>NA</v>
      </c>
      <c r="CZ15" s="193" t="str">
        <f t="shared" si="23"/>
        <v>NA</v>
      </c>
      <c r="DA15" s="193" t="str">
        <f t="shared" si="23"/>
        <v>NA</v>
      </c>
      <c r="DI15" s="30"/>
      <c r="DJ15" s="30"/>
      <c r="DK15" s="30"/>
      <c r="DL15" s="30"/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</row>
    <row r="16" spans="2:127" ht="13.7" customHeight="1" thickBot="1">
      <c r="B16" s="304"/>
      <c r="C16" s="308"/>
      <c r="D16" s="309"/>
      <c r="E16" s="174" t="s">
        <v>207</v>
      </c>
      <c r="F16" s="175"/>
      <c r="G16" s="176"/>
      <c r="H16" s="13" t="s">
        <v>92</v>
      </c>
      <c r="I16" s="13" t="s">
        <v>92</v>
      </c>
      <c r="J16" s="13" t="s">
        <v>92</v>
      </c>
      <c r="K16" s="13" t="s">
        <v>92</v>
      </c>
      <c r="L16" s="13" t="s">
        <v>92</v>
      </c>
      <c r="M16" s="13" t="s">
        <v>92</v>
      </c>
      <c r="N16" s="13" t="s">
        <v>92</v>
      </c>
      <c r="O16" s="13" t="s">
        <v>92</v>
      </c>
      <c r="P16" s="13" t="s">
        <v>92</v>
      </c>
      <c r="Q16" s="13" t="s">
        <v>92</v>
      </c>
      <c r="R16" s="170" t="s">
        <v>92</v>
      </c>
      <c r="Y16" s="13" t="s">
        <v>92</v>
      </c>
      <c r="Z16" s="13" t="s">
        <v>92</v>
      </c>
      <c r="AA16" s="13" t="s">
        <v>92</v>
      </c>
      <c r="AB16" s="13" t="s">
        <v>92</v>
      </c>
      <c r="AC16" s="170" t="s">
        <v>92</v>
      </c>
      <c r="AD16" s="13" t="s">
        <v>92</v>
      </c>
      <c r="AE16" s="13" t="s">
        <v>92</v>
      </c>
      <c r="AF16" s="13" t="s">
        <v>92</v>
      </c>
      <c r="AG16" s="13" t="s">
        <v>92</v>
      </c>
      <c r="AH16" s="18" t="s">
        <v>92</v>
      </c>
      <c r="AK16" s="14" t="str">
        <f t="shared" si="0"/>
        <v/>
      </c>
      <c r="AL16" s="14" t="str">
        <f t="shared" si="1"/>
        <v/>
      </c>
      <c r="AM16" s="14" t="str">
        <f t="shared" si="2"/>
        <v/>
      </c>
      <c r="AN16" s="14" t="str">
        <f t="shared" si="3"/>
        <v/>
      </c>
      <c r="AO16" s="14" t="str">
        <f t="shared" si="4"/>
        <v/>
      </c>
      <c r="AP16" s="14" t="str">
        <f t="shared" si="5"/>
        <v/>
      </c>
      <c r="AQ16" s="14" t="str">
        <f t="shared" si="6"/>
        <v/>
      </c>
      <c r="AR16" s="14" t="str">
        <f t="shared" si="7"/>
        <v/>
      </c>
      <c r="AS16" s="14" t="str">
        <f t="shared" si="8"/>
        <v/>
      </c>
      <c r="AT16" s="14" t="str">
        <f t="shared" si="9"/>
        <v/>
      </c>
      <c r="AV16" s="15"/>
      <c r="AW16" s="16" t="s">
        <v>112</v>
      </c>
      <c r="AX16" s="193" t="str">
        <f t="shared" si="10"/>
        <v>---</v>
      </c>
      <c r="AY16" s="193" t="e">
        <f>VALUE(IF(AX16="---","",VLOOKUP(AX16,List1678[],2,FALSE)))</f>
        <v>#VALUE!</v>
      </c>
      <c r="AZ16" s="193" t="str">
        <f t="shared" si="11"/>
        <v>---</v>
      </c>
      <c r="BA16" s="193" t="e">
        <f>VALUE(IF(AZ16="---","",VLOOKUP(AZ16,List1678[],2,FALSE)))</f>
        <v>#VALUE!</v>
      </c>
      <c r="BB16" s="193" t="str">
        <f t="shared" si="12"/>
        <v>---</v>
      </c>
      <c r="BC16" s="193" t="str">
        <f t="shared" si="13"/>
        <v>---</v>
      </c>
      <c r="BI16" s="16" t="s">
        <v>112</v>
      </c>
      <c r="BJ16" s="193" t="str">
        <f>IF(H16="---","",IF(H16="","",(VLOOKUP(H16,List1678[],2,FALSE))))</f>
        <v/>
      </c>
      <c r="BK16" s="193" t="str">
        <f>IF(I16="---","",IF(I16="","",(VLOOKUP(I16,List1678[],2,FALSE))))</f>
        <v/>
      </c>
      <c r="BL16" s="193" t="str">
        <f>IF(J16="---","",IF(J16="","",(VLOOKUP(J16,List1678[],2,FALSE))))</f>
        <v/>
      </c>
      <c r="BM16" s="193" t="str">
        <f>IF(K16="---","",IF(K16="","",(VLOOKUP(K16,List1678[],2,FALSE))))</f>
        <v/>
      </c>
      <c r="BN16" s="193" t="str">
        <f>IF(L16="---","",IF(L16="","",(VLOOKUP(L16,List1678[],2,FALSE))))</f>
        <v/>
      </c>
      <c r="BO16" s="193" t="str">
        <f>IF(M16="---","",IF(M16="","",(VLOOKUP(M16,List1678[],2,FALSE))))</f>
        <v/>
      </c>
      <c r="BP16" s="193" t="str">
        <f>IF(N16="---","",IF(N16="","",(VLOOKUP(N16,List1678[],2,FALSE))))</f>
        <v/>
      </c>
      <c r="BQ16" s="193" t="str">
        <f>IF(O16="---","",IF(O16="","",(VLOOKUP(O16,List1678[],2,FALSE))))</f>
        <v/>
      </c>
      <c r="BR16" s="193" t="str">
        <f>IF(P16="---","",IF(P16="","",(VLOOKUP(P16,List1678[],2,FALSE))))</f>
        <v/>
      </c>
      <c r="BS16" s="193" t="str">
        <f>IF(Q16="---","",IF(Q16="","",(VLOOKUP(Q16,List1678[],2,FALSE))))</f>
        <v/>
      </c>
      <c r="BT16" s="193" t="str">
        <f>IF(R16="---","",IF(R16="","",(VLOOKUP(R16,List1678[],2,FALSE))))</f>
        <v/>
      </c>
      <c r="BU16" s="16" t="s">
        <v>112</v>
      </c>
      <c r="BV16" s="193" t="str">
        <f>IF(Y16="---","",IF(Y16="","",VLOOKUP(Y16,List1678[],2,FALSE)))</f>
        <v/>
      </c>
      <c r="BW16" s="193" t="str">
        <f>IF(Z16="---","",IF(Z16="","",VLOOKUP(Z16,List1678[],2,FALSE)))</f>
        <v/>
      </c>
      <c r="BX16" s="193" t="str">
        <f>IF(AA16="---","",IF(AA16="","",VLOOKUP(AA16,List1678[],2,FALSE)))</f>
        <v/>
      </c>
      <c r="BY16" s="193" t="str">
        <f>IF(AB16="---","",IF(AB16="","",VLOOKUP(AB16,List1678[],2,FALSE)))</f>
        <v/>
      </c>
      <c r="BZ16" s="193" t="str">
        <f>IF(AC16="---","",IF(AC16="","",VLOOKUP(AC16,List1678[],2,FALSE)))</f>
        <v/>
      </c>
      <c r="CA16" s="193" t="str">
        <f>IF(AD16="---","",IF(AD16="","",VLOOKUP(AD16,List1678[],2,FALSE)))</f>
        <v/>
      </c>
      <c r="CB16" s="193" t="str">
        <f>IF(AE16="---","",IF(AE16="","",VLOOKUP(AE16,List1678[],2,FALSE)))</f>
        <v/>
      </c>
      <c r="CC16" s="193" t="str">
        <f>IF(AF16="---","",IF(AF16="","",VLOOKUP(AF16,List1678[],2,FALSE)))</f>
        <v/>
      </c>
      <c r="CD16" s="193" t="str">
        <f>IF(AG16="---","",IF(AG16="","",VLOOKUP(AG16,List1678[],2,FALSE)))</f>
        <v/>
      </c>
      <c r="CE16" s="193" t="str">
        <f>IF(AH16="---","",IF(AH16="","",VLOOKUP(AH16,List1678[],2,FALSE)))</f>
        <v/>
      </c>
      <c r="CF16" s="16" t="s">
        <v>112</v>
      </c>
      <c r="CG16" s="193" t="str">
        <f t="shared" si="24"/>
        <v>NA</v>
      </c>
      <c r="CH16" s="193" t="str">
        <f t="shared" si="14"/>
        <v>NA</v>
      </c>
      <c r="CI16" s="193" t="str">
        <f t="shared" si="15"/>
        <v>NA</v>
      </c>
      <c r="CJ16" s="193" t="str">
        <f t="shared" si="16"/>
        <v>NA</v>
      </c>
      <c r="CK16" s="193" t="str">
        <f t="shared" si="17"/>
        <v>NA</v>
      </c>
      <c r="CL16" s="193" t="str">
        <f t="shared" si="18"/>
        <v>NA</v>
      </c>
      <c r="CM16" s="193" t="str">
        <f t="shared" si="19"/>
        <v>NA</v>
      </c>
      <c r="CN16" s="193" t="str">
        <f t="shared" si="20"/>
        <v>NA</v>
      </c>
      <c r="CO16" s="193" t="str">
        <f t="shared" si="21"/>
        <v>NA</v>
      </c>
      <c r="CP16" s="193" t="str">
        <f t="shared" si="22"/>
        <v>NA</v>
      </c>
      <c r="CQ16" s="16" t="s">
        <v>112</v>
      </c>
      <c r="CR16" s="193" t="str">
        <f t="shared" si="25"/>
        <v>NA</v>
      </c>
      <c r="CS16" s="193" t="str">
        <f t="shared" si="23"/>
        <v>NA</v>
      </c>
      <c r="CT16" s="193" t="str">
        <f t="shared" si="23"/>
        <v>NA</v>
      </c>
      <c r="CU16" s="193" t="str">
        <f t="shared" si="23"/>
        <v>NA</v>
      </c>
      <c r="CV16" s="193" t="str">
        <f t="shared" si="23"/>
        <v>NA</v>
      </c>
      <c r="CW16" s="193" t="str">
        <f t="shared" si="23"/>
        <v>NA</v>
      </c>
      <c r="CX16" s="193" t="str">
        <f t="shared" si="23"/>
        <v>NA</v>
      </c>
      <c r="CY16" s="193" t="str">
        <f t="shared" si="23"/>
        <v>NA</v>
      </c>
      <c r="CZ16" s="193" t="str">
        <f t="shared" si="23"/>
        <v>NA</v>
      </c>
      <c r="DA16" s="193" t="str">
        <f t="shared" si="23"/>
        <v>NA</v>
      </c>
      <c r="DI16" s="30"/>
      <c r="DJ16" s="30"/>
      <c r="DK16" s="30"/>
      <c r="DL16" s="30"/>
      <c r="DM16" s="30"/>
      <c r="DN16" s="30"/>
      <c r="DO16" s="30"/>
      <c r="DP16" s="30"/>
      <c r="DQ16" s="30"/>
      <c r="DR16" s="30"/>
      <c r="DS16" s="30"/>
      <c r="DT16" s="30"/>
      <c r="DU16" s="30"/>
      <c r="DV16" s="30"/>
      <c r="DW16" s="30"/>
    </row>
    <row r="17" spans="2:127" s="7" customFormat="1" ht="13.7" customHeight="1" thickBot="1">
      <c r="B17" s="304"/>
      <c r="C17" s="308"/>
      <c r="D17" s="309"/>
      <c r="E17" s="174" t="s">
        <v>212</v>
      </c>
      <c r="F17" s="175"/>
      <c r="G17" s="176"/>
      <c r="H17" s="13" t="s">
        <v>92</v>
      </c>
      <c r="I17" s="13" t="s">
        <v>92</v>
      </c>
      <c r="J17" s="13" t="s">
        <v>92</v>
      </c>
      <c r="K17" s="13" t="s">
        <v>92</v>
      </c>
      <c r="L17" s="13" t="s">
        <v>92</v>
      </c>
      <c r="M17" s="13" t="s">
        <v>92</v>
      </c>
      <c r="N17" s="13" t="s">
        <v>92</v>
      </c>
      <c r="O17" s="13" t="s">
        <v>92</v>
      </c>
      <c r="P17" s="13" t="s">
        <v>92</v>
      </c>
      <c r="Q17" s="13" t="s">
        <v>92</v>
      </c>
      <c r="R17" s="170" t="s">
        <v>92</v>
      </c>
      <c r="S17" s="1"/>
      <c r="T17" s="1"/>
      <c r="U17" s="1"/>
      <c r="V17" s="1"/>
      <c r="W17" s="1"/>
      <c r="X17" s="1"/>
      <c r="Y17" s="13" t="s">
        <v>92</v>
      </c>
      <c r="Z17" s="13" t="s">
        <v>92</v>
      </c>
      <c r="AA17" s="13" t="s">
        <v>92</v>
      </c>
      <c r="AB17" s="13" t="s">
        <v>92</v>
      </c>
      <c r="AC17" s="170" t="s">
        <v>92</v>
      </c>
      <c r="AD17" s="13" t="s">
        <v>92</v>
      </c>
      <c r="AE17" s="13" t="s">
        <v>92</v>
      </c>
      <c r="AF17" s="13" t="s">
        <v>92</v>
      </c>
      <c r="AG17" s="13" t="s">
        <v>92</v>
      </c>
      <c r="AH17" s="18" t="s">
        <v>92</v>
      </c>
      <c r="AK17" s="14" t="str">
        <f t="shared" si="0"/>
        <v/>
      </c>
      <c r="AL17" s="14" t="str">
        <f t="shared" si="1"/>
        <v/>
      </c>
      <c r="AM17" s="14" t="str">
        <f t="shared" si="2"/>
        <v/>
      </c>
      <c r="AN17" s="14" t="str">
        <f t="shared" si="3"/>
        <v/>
      </c>
      <c r="AO17" s="14" t="str">
        <f t="shared" si="4"/>
        <v/>
      </c>
      <c r="AP17" s="14" t="str">
        <f t="shared" si="5"/>
        <v/>
      </c>
      <c r="AQ17" s="14" t="str">
        <f t="shared" si="6"/>
        <v/>
      </c>
      <c r="AR17" s="14" t="str">
        <f t="shared" si="7"/>
        <v/>
      </c>
      <c r="AS17" s="14" t="str">
        <f t="shared" si="8"/>
        <v/>
      </c>
      <c r="AT17" s="14" t="str">
        <f t="shared" si="9"/>
        <v/>
      </c>
      <c r="AU17" s="1"/>
      <c r="AV17" s="15"/>
      <c r="AW17" s="16" t="s">
        <v>113</v>
      </c>
      <c r="AX17" s="193" t="str">
        <f t="shared" si="10"/>
        <v>---</v>
      </c>
      <c r="AY17" s="193" t="e">
        <f>VALUE(IF(AX17="---","",VLOOKUP(AX17,List1678[],2,FALSE)))</f>
        <v>#VALUE!</v>
      </c>
      <c r="AZ17" s="193" t="str">
        <f t="shared" si="11"/>
        <v>---</v>
      </c>
      <c r="BA17" s="193" t="e">
        <f>VALUE(IF(AZ17="---","",VLOOKUP(AZ17,List1678[],2,FALSE)))</f>
        <v>#VALUE!</v>
      </c>
      <c r="BB17" s="193" t="str">
        <f t="shared" si="12"/>
        <v>---</v>
      </c>
      <c r="BC17" s="193" t="str">
        <f t="shared" si="13"/>
        <v>---</v>
      </c>
      <c r="BD17" s="1"/>
      <c r="BE17" s="1"/>
      <c r="BF17" s="1"/>
      <c r="BG17" s="1"/>
      <c r="BH17" s="1"/>
      <c r="BI17" s="16" t="s">
        <v>113</v>
      </c>
      <c r="BJ17" s="193" t="str">
        <f>IF(H17="---","",IF(H17="","",(VLOOKUP(H17,List1678[],2,FALSE))))</f>
        <v/>
      </c>
      <c r="BK17" s="193" t="str">
        <f>IF(I17="---","",IF(I17="","",(VLOOKUP(I17,List1678[],2,FALSE))))</f>
        <v/>
      </c>
      <c r="BL17" s="193" t="str">
        <f>IF(J17="---","",IF(J17="","",(VLOOKUP(J17,List1678[],2,FALSE))))</f>
        <v/>
      </c>
      <c r="BM17" s="193" t="str">
        <f>IF(K17="---","",IF(K17="","",(VLOOKUP(K17,List1678[],2,FALSE))))</f>
        <v/>
      </c>
      <c r="BN17" s="193" t="str">
        <f>IF(L17="---","",IF(L17="","",(VLOOKUP(L17,List1678[],2,FALSE))))</f>
        <v/>
      </c>
      <c r="BO17" s="193" t="str">
        <f>IF(M17="---","",IF(M17="","",(VLOOKUP(M17,List1678[],2,FALSE))))</f>
        <v/>
      </c>
      <c r="BP17" s="193" t="str">
        <f>IF(N17="---","",IF(N17="","",(VLOOKUP(N17,List1678[],2,FALSE))))</f>
        <v/>
      </c>
      <c r="BQ17" s="193" t="str">
        <f>IF(O17="---","",IF(O17="","",(VLOOKUP(O17,List1678[],2,FALSE))))</f>
        <v/>
      </c>
      <c r="BR17" s="193" t="str">
        <f>IF(P17="---","",IF(P17="","",(VLOOKUP(P17,List1678[],2,FALSE))))</f>
        <v/>
      </c>
      <c r="BS17" s="193" t="str">
        <f>IF(Q17="---","",IF(Q17="","",(VLOOKUP(Q17,List1678[],2,FALSE))))</f>
        <v/>
      </c>
      <c r="BT17" s="193" t="str">
        <f>IF(R17="---","",IF(R17="","",(VLOOKUP(R17,List1678[],2,FALSE))))</f>
        <v/>
      </c>
      <c r="BU17" s="16" t="s">
        <v>113</v>
      </c>
      <c r="BV17" s="193" t="str">
        <f>IF(Y17="---","",IF(Y17="","",VLOOKUP(Y17,List1678[],2,FALSE)))</f>
        <v/>
      </c>
      <c r="BW17" s="193" t="str">
        <f>IF(Z17="---","",IF(Z17="","",VLOOKUP(Z17,List1678[],2,FALSE)))</f>
        <v/>
      </c>
      <c r="BX17" s="193" t="str">
        <f>IF(AA17="---","",IF(AA17="","",VLOOKUP(AA17,List1678[],2,FALSE)))</f>
        <v/>
      </c>
      <c r="BY17" s="193" t="str">
        <f>IF(AB17="---","",IF(AB17="","",VLOOKUP(AB17,List1678[],2,FALSE)))</f>
        <v/>
      </c>
      <c r="BZ17" s="193" t="str">
        <f>IF(AC17="---","",IF(AC17="","",VLOOKUP(AC17,List1678[],2,FALSE)))</f>
        <v/>
      </c>
      <c r="CA17" s="193" t="str">
        <f>IF(AD17="---","",IF(AD17="","",VLOOKUP(AD17,List1678[],2,FALSE)))</f>
        <v/>
      </c>
      <c r="CB17" s="193" t="str">
        <f>IF(AE17="---","",IF(AE17="","",VLOOKUP(AE17,List1678[],2,FALSE)))</f>
        <v/>
      </c>
      <c r="CC17" s="193" t="str">
        <f>IF(AF17="---","",IF(AF17="","",VLOOKUP(AF17,List1678[],2,FALSE)))</f>
        <v/>
      </c>
      <c r="CD17" s="193" t="str">
        <f>IF(AG17="---","",IF(AG17="","",VLOOKUP(AG17,List1678[],2,FALSE)))</f>
        <v/>
      </c>
      <c r="CE17" s="193" t="str">
        <f>IF(AH17="---","",IF(AH17="","",VLOOKUP(AH17,List1678[],2,FALSE)))</f>
        <v/>
      </c>
      <c r="CF17" s="16" t="s">
        <v>113</v>
      </c>
      <c r="CG17" s="193" t="str">
        <f t="shared" si="24"/>
        <v>NA</v>
      </c>
      <c r="CH17" s="193" t="str">
        <f t="shared" si="14"/>
        <v>NA</v>
      </c>
      <c r="CI17" s="193" t="str">
        <f t="shared" si="15"/>
        <v>NA</v>
      </c>
      <c r="CJ17" s="193" t="str">
        <f t="shared" si="16"/>
        <v>NA</v>
      </c>
      <c r="CK17" s="193" t="str">
        <f t="shared" si="17"/>
        <v>NA</v>
      </c>
      <c r="CL17" s="193" t="str">
        <f t="shared" si="18"/>
        <v>NA</v>
      </c>
      <c r="CM17" s="193" t="str">
        <f t="shared" si="19"/>
        <v>NA</v>
      </c>
      <c r="CN17" s="193" t="str">
        <f t="shared" si="20"/>
        <v>NA</v>
      </c>
      <c r="CO17" s="193" t="str">
        <f t="shared" si="21"/>
        <v>NA</v>
      </c>
      <c r="CP17" s="193" t="str">
        <f t="shared" si="22"/>
        <v>NA</v>
      </c>
      <c r="CQ17" s="16" t="s">
        <v>113</v>
      </c>
      <c r="CR17" s="193" t="str">
        <f t="shared" si="25"/>
        <v>NA</v>
      </c>
      <c r="CS17" s="193" t="str">
        <f t="shared" si="23"/>
        <v>NA</v>
      </c>
      <c r="CT17" s="193" t="str">
        <f t="shared" si="23"/>
        <v>NA</v>
      </c>
      <c r="CU17" s="193" t="str">
        <f t="shared" si="23"/>
        <v>NA</v>
      </c>
      <c r="CV17" s="193" t="str">
        <f t="shared" si="23"/>
        <v>NA</v>
      </c>
      <c r="CW17" s="193" t="str">
        <f t="shared" si="23"/>
        <v>NA</v>
      </c>
      <c r="CX17" s="193" t="str">
        <f t="shared" si="23"/>
        <v>NA</v>
      </c>
      <c r="CY17" s="193" t="str">
        <f t="shared" si="23"/>
        <v>NA</v>
      </c>
      <c r="CZ17" s="193" t="str">
        <f t="shared" si="23"/>
        <v>NA</v>
      </c>
      <c r="DA17" s="193" t="str">
        <f t="shared" si="23"/>
        <v>NA</v>
      </c>
      <c r="DI17" s="177"/>
      <c r="DJ17" s="177"/>
      <c r="DK17" s="177"/>
      <c r="DL17" s="177"/>
      <c r="DM17" s="177"/>
      <c r="DN17" s="177"/>
      <c r="DO17" s="177"/>
      <c r="DP17" s="177"/>
      <c r="DQ17" s="177"/>
      <c r="DR17" s="177"/>
      <c r="DS17" s="177"/>
      <c r="DT17" s="177"/>
      <c r="DU17" s="177"/>
      <c r="DV17" s="177"/>
      <c r="DW17" s="177"/>
    </row>
    <row r="18" spans="2:127" s="7" customFormat="1" ht="13.7" customHeight="1" thickBot="1">
      <c r="B18" s="304"/>
      <c r="C18" s="308" t="s">
        <v>114</v>
      </c>
      <c r="D18" s="309"/>
      <c r="E18" s="174" t="s">
        <v>203</v>
      </c>
      <c r="F18" s="175"/>
      <c r="G18" s="176"/>
      <c r="H18" s="13" t="s">
        <v>92</v>
      </c>
      <c r="I18" s="13" t="s">
        <v>92</v>
      </c>
      <c r="J18" s="13" t="s">
        <v>92</v>
      </c>
      <c r="K18" s="13" t="s">
        <v>92</v>
      </c>
      <c r="L18" s="13" t="s">
        <v>92</v>
      </c>
      <c r="M18" s="13" t="s">
        <v>92</v>
      </c>
      <c r="N18" s="13" t="s">
        <v>92</v>
      </c>
      <c r="O18" s="13" t="s">
        <v>92</v>
      </c>
      <c r="P18" s="13" t="s">
        <v>92</v>
      </c>
      <c r="Q18" s="13" t="s">
        <v>92</v>
      </c>
      <c r="R18" s="170" t="s">
        <v>92</v>
      </c>
      <c r="S18" s="1"/>
      <c r="T18" s="1"/>
      <c r="U18" s="1"/>
      <c r="V18" s="1"/>
      <c r="W18" s="1"/>
      <c r="X18" s="1"/>
      <c r="Y18" s="13" t="s">
        <v>92</v>
      </c>
      <c r="Z18" s="13" t="s">
        <v>92</v>
      </c>
      <c r="AA18" s="13" t="s">
        <v>92</v>
      </c>
      <c r="AB18" s="13" t="s">
        <v>92</v>
      </c>
      <c r="AC18" s="170" t="s">
        <v>92</v>
      </c>
      <c r="AD18" s="13" t="s">
        <v>92</v>
      </c>
      <c r="AE18" s="13" t="s">
        <v>92</v>
      </c>
      <c r="AF18" s="13" t="s">
        <v>92</v>
      </c>
      <c r="AG18" s="13" t="s">
        <v>92</v>
      </c>
      <c r="AH18" s="18" t="s">
        <v>92</v>
      </c>
      <c r="AK18" s="14" t="str">
        <f t="shared" si="0"/>
        <v/>
      </c>
      <c r="AL18" s="14" t="str">
        <f t="shared" si="1"/>
        <v/>
      </c>
      <c r="AM18" s="14" t="str">
        <f t="shared" si="2"/>
        <v/>
      </c>
      <c r="AN18" s="14" t="str">
        <f t="shared" si="3"/>
        <v/>
      </c>
      <c r="AO18" s="14" t="str">
        <f t="shared" si="4"/>
        <v/>
      </c>
      <c r="AP18" s="14" t="str">
        <f t="shared" si="5"/>
        <v/>
      </c>
      <c r="AQ18" s="14" t="str">
        <f t="shared" si="6"/>
        <v/>
      </c>
      <c r="AR18" s="14" t="str">
        <f t="shared" si="7"/>
        <v/>
      </c>
      <c r="AS18" s="14" t="str">
        <f t="shared" si="8"/>
        <v/>
      </c>
      <c r="AT18" s="14" t="str">
        <f t="shared" si="9"/>
        <v/>
      </c>
      <c r="AU18" s="1"/>
      <c r="AV18" s="15"/>
      <c r="AW18" s="16" t="s">
        <v>115</v>
      </c>
      <c r="AX18" s="193" t="str">
        <f t="shared" si="10"/>
        <v>---</v>
      </c>
      <c r="AY18" s="193" t="e">
        <f>VALUE(IF(AX18="---","",VLOOKUP(AX18,List1678[],2,FALSE)))</f>
        <v>#VALUE!</v>
      </c>
      <c r="AZ18" s="193" t="str">
        <f t="shared" si="11"/>
        <v>---</v>
      </c>
      <c r="BA18" s="193" t="e">
        <f>VALUE(IF(AZ18="---","",VLOOKUP(AZ18,List1678[],2,FALSE)))</f>
        <v>#VALUE!</v>
      </c>
      <c r="BB18" s="193" t="str">
        <f t="shared" si="12"/>
        <v>---</v>
      </c>
      <c r="BC18" s="193" t="str">
        <f t="shared" si="13"/>
        <v>---</v>
      </c>
      <c r="BD18" s="1"/>
      <c r="BE18" s="1"/>
      <c r="BF18" s="1"/>
      <c r="BG18" s="1"/>
      <c r="BH18" s="1"/>
      <c r="BI18" s="16" t="s">
        <v>115</v>
      </c>
      <c r="BJ18" s="193" t="str">
        <f>IF(H18="---","",IF(H18="","",(VLOOKUP(H18,List1678[],2,FALSE))))</f>
        <v/>
      </c>
      <c r="BK18" s="193" t="str">
        <f>IF(I18="---","",IF(I18="","",(VLOOKUP(I18,List1678[],2,FALSE))))</f>
        <v/>
      </c>
      <c r="BL18" s="193" t="str">
        <f>IF(J18="---","",IF(J18="","",(VLOOKUP(J18,List1678[],2,FALSE))))</f>
        <v/>
      </c>
      <c r="BM18" s="193" t="str">
        <f>IF(K18="---","",IF(K18="","",(VLOOKUP(K18,List1678[],2,FALSE))))</f>
        <v/>
      </c>
      <c r="BN18" s="193" t="str">
        <f>IF(L18="---","",IF(L18="","",(VLOOKUP(L18,List1678[],2,FALSE))))</f>
        <v/>
      </c>
      <c r="BO18" s="193" t="str">
        <f>IF(M18="---","",IF(M18="","",(VLOOKUP(M18,List1678[],2,FALSE))))</f>
        <v/>
      </c>
      <c r="BP18" s="193" t="str">
        <f>IF(N18="---","",IF(N18="","",(VLOOKUP(N18,List1678[],2,FALSE))))</f>
        <v/>
      </c>
      <c r="BQ18" s="193" t="str">
        <f>IF(O18="---","",IF(O18="","",(VLOOKUP(O18,List1678[],2,FALSE))))</f>
        <v/>
      </c>
      <c r="BR18" s="193" t="str">
        <f>IF(P18="---","",IF(P18="","",(VLOOKUP(P18,List1678[],2,FALSE))))</f>
        <v/>
      </c>
      <c r="BS18" s="193" t="str">
        <f>IF(Q18="---","",IF(Q18="","",(VLOOKUP(Q18,List1678[],2,FALSE))))</f>
        <v/>
      </c>
      <c r="BT18" s="193" t="str">
        <f>IF(R18="---","",IF(R18="","",(VLOOKUP(R18,List1678[],2,FALSE))))</f>
        <v/>
      </c>
      <c r="BU18" s="16" t="s">
        <v>115</v>
      </c>
      <c r="BV18" s="193" t="str">
        <f>IF(Y18="---","",IF(Y18="","",VLOOKUP(Y18,List1678[],2,FALSE)))</f>
        <v/>
      </c>
      <c r="BW18" s="193" t="str">
        <f>IF(Z18="---","",IF(Z18="","",VLOOKUP(Z18,List1678[],2,FALSE)))</f>
        <v/>
      </c>
      <c r="BX18" s="193" t="str">
        <f>IF(AA18="---","",IF(AA18="","",VLOOKUP(AA18,List1678[],2,FALSE)))</f>
        <v/>
      </c>
      <c r="BY18" s="193" t="str">
        <f>IF(AB18="---","",IF(AB18="","",VLOOKUP(AB18,List1678[],2,FALSE)))</f>
        <v/>
      </c>
      <c r="BZ18" s="193" t="str">
        <f>IF(AC18="---","",IF(AC18="","",VLOOKUP(AC18,List1678[],2,FALSE)))</f>
        <v/>
      </c>
      <c r="CA18" s="193" t="str">
        <f>IF(AD18="---","",IF(AD18="","",VLOOKUP(AD18,List1678[],2,FALSE)))</f>
        <v/>
      </c>
      <c r="CB18" s="193" t="str">
        <f>IF(AE18="---","",IF(AE18="","",VLOOKUP(AE18,List1678[],2,FALSE)))</f>
        <v/>
      </c>
      <c r="CC18" s="193" t="str">
        <f>IF(AF18="---","",IF(AF18="","",VLOOKUP(AF18,List1678[],2,FALSE)))</f>
        <v/>
      </c>
      <c r="CD18" s="193" t="str">
        <f>IF(AG18="---","",IF(AG18="","",VLOOKUP(AG18,List1678[],2,FALSE)))</f>
        <v/>
      </c>
      <c r="CE18" s="193" t="str">
        <f>IF(AH18="---","",IF(AH18="","",VLOOKUP(AH18,List1678[],2,FALSE)))</f>
        <v/>
      </c>
      <c r="CF18" s="16" t="s">
        <v>115</v>
      </c>
      <c r="CG18" s="193" t="str">
        <f t="shared" si="24"/>
        <v>NA</v>
      </c>
      <c r="CH18" s="193" t="str">
        <f t="shared" si="14"/>
        <v>NA</v>
      </c>
      <c r="CI18" s="193" t="str">
        <f t="shared" si="15"/>
        <v>NA</v>
      </c>
      <c r="CJ18" s="193" t="str">
        <f t="shared" si="16"/>
        <v>NA</v>
      </c>
      <c r="CK18" s="193" t="str">
        <f t="shared" si="17"/>
        <v>NA</v>
      </c>
      <c r="CL18" s="193" t="str">
        <f t="shared" si="18"/>
        <v>NA</v>
      </c>
      <c r="CM18" s="193" t="str">
        <f t="shared" si="19"/>
        <v>NA</v>
      </c>
      <c r="CN18" s="193" t="str">
        <f t="shared" si="20"/>
        <v>NA</v>
      </c>
      <c r="CO18" s="193" t="str">
        <f t="shared" si="21"/>
        <v>NA</v>
      </c>
      <c r="CP18" s="193" t="str">
        <f t="shared" si="22"/>
        <v>NA</v>
      </c>
      <c r="CQ18" s="16" t="s">
        <v>115</v>
      </c>
      <c r="CR18" s="193" t="str">
        <f t="shared" si="25"/>
        <v>NA</v>
      </c>
      <c r="CS18" s="193" t="str">
        <f t="shared" si="23"/>
        <v>NA</v>
      </c>
      <c r="CT18" s="193" t="str">
        <f t="shared" si="23"/>
        <v>NA</v>
      </c>
      <c r="CU18" s="193" t="str">
        <f t="shared" si="23"/>
        <v>NA</v>
      </c>
      <c r="CV18" s="193" t="str">
        <f t="shared" si="23"/>
        <v>NA</v>
      </c>
      <c r="CW18" s="193" t="str">
        <f t="shared" si="23"/>
        <v>NA</v>
      </c>
      <c r="CX18" s="193" t="str">
        <f t="shared" si="23"/>
        <v>NA</v>
      </c>
      <c r="CY18" s="193" t="str">
        <f t="shared" si="23"/>
        <v>NA</v>
      </c>
      <c r="CZ18" s="193" t="str">
        <f t="shared" si="23"/>
        <v>NA</v>
      </c>
      <c r="DA18" s="193" t="str">
        <f t="shared" si="23"/>
        <v>NA</v>
      </c>
      <c r="DI18" s="177"/>
      <c r="DJ18" s="177"/>
      <c r="DK18" s="177"/>
      <c r="DL18" s="177"/>
      <c r="DM18" s="177"/>
      <c r="DN18" s="177"/>
      <c r="DO18" s="177"/>
      <c r="DP18" s="177"/>
      <c r="DQ18" s="177"/>
      <c r="DR18" s="177"/>
      <c r="DS18" s="177"/>
      <c r="DT18" s="177"/>
      <c r="DU18" s="177"/>
      <c r="DV18" s="177"/>
      <c r="DW18" s="177"/>
    </row>
    <row r="19" spans="2:127" s="7" customFormat="1" ht="13.7" customHeight="1" thickBot="1">
      <c r="B19" s="304"/>
      <c r="C19" s="308"/>
      <c r="D19" s="309"/>
      <c r="E19" s="174" t="s">
        <v>208</v>
      </c>
      <c r="F19" s="175"/>
      <c r="G19" s="176"/>
      <c r="H19" s="13" t="s">
        <v>92</v>
      </c>
      <c r="I19" s="13" t="s">
        <v>92</v>
      </c>
      <c r="J19" s="13" t="s">
        <v>92</v>
      </c>
      <c r="K19" s="13" t="s">
        <v>92</v>
      </c>
      <c r="L19" s="13" t="s">
        <v>92</v>
      </c>
      <c r="M19" s="13" t="s">
        <v>92</v>
      </c>
      <c r="N19" s="13" t="s">
        <v>92</v>
      </c>
      <c r="O19" s="13" t="s">
        <v>92</v>
      </c>
      <c r="P19" s="13" t="s">
        <v>92</v>
      </c>
      <c r="Q19" s="13" t="s">
        <v>92</v>
      </c>
      <c r="R19" s="170" t="s">
        <v>92</v>
      </c>
      <c r="S19" s="1"/>
      <c r="T19" s="1"/>
      <c r="U19" s="1"/>
      <c r="V19" s="1"/>
      <c r="W19" s="1"/>
      <c r="X19" s="1"/>
      <c r="Y19" s="13" t="s">
        <v>92</v>
      </c>
      <c r="Z19" s="13" t="s">
        <v>92</v>
      </c>
      <c r="AA19" s="13" t="s">
        <v>92</v>
      </c>
      <c r="AB19" s="13" t="s">
        <v>92</v>
      </c>
      <c r="AC19" s="170" t="s">
        <v>92</v>
      </c>
      <c r="AD19" s="13" t="s">
        <v>92</v>
      </c>
      <c r="AE19" s="13" t="s">
        <v>92</v>
      </c>
      <c r="AF19" s="13" t="s">
        <v>92</v>
      </c>
      <c r="AG19" s="13" t="s">
        <v>92</v>
      </c>
      <c r="AH19" s="18" t="s">
        <v>92</v>
      </c>
      <c r="AK19" s="14" t="str">
        <f t="shared" si="0"/>
        <v/>
      </c>
      <c r="AL19" s="14" t="str">
        <f t="shared" si="1"/>
        <v/>
      </c>
      <c r="AM19" s="14" t="str">
        <f t="shared" si="2"/>
        <v/>
      </c>
      <c r="AN19" s="14" t="str">
        <f t="shared" si="3"/>
        <v/>
      </c>
      <c r="AO19" s="14" t="str">
        <f t="shared" si="4"/>
        <v/>
      </c>
      <c r="AP19" s="14" t="str">
        <f t="shared" si="5"/>
        <v/>
      </c>
      <c r="AQ19" s="14" t="str">
        <f t="shared" si="6"/>
        <v/>
      </c>
      <c r="AR19" s="14" t="str">
        <f t="shared" si="7"/>
        <v/>
      </c>
      <c r="AS19" s="14" t="str">
        <f t="shared" si="8"/>
        <v/>
      </c>
      <c r="AT19" s="14" t="str">
        <f t="shared" si="9"/>
        <v/>
      </c>
      <c r="AU19" s="1"/>
      <c r="AV19" s="15"/>
      <c r="AW19" s="16" t="s">
        <v>116</v>
      </c>
      <c r="AX19" s="193" t="str">
        <f t="shared" si="10"/>
        <v>---</v>
      </c>
      <c r="AY19" s="193" t="e">
        <f>VALUE(IF(AX19="---","",VLOOKUP(AX19,List1678[],2,FALSE)))</f>
        <v>#VALUE!</v>
      </c>
      <c r="AZ19" s="193" t="str">
        <f t="shared" si="11"/>
        <v>---</v>
      </c>
      <c r="BA19" s="193" t="e">
        <f>VALUE(IF(AZ19="---","",VLOOKUP(AZ19,List1678[],2,FALSE)))</f>
        <v>#VALUE!</v>
      </c>
      <c r="BB19" s="193" t="str">
        <f t="shared" si="12"/>
        <v>---</v>
      </c>
      <c r="BC19" s="193" t="str">
        <f t="shared" si="13"/>
        <v>---</v>
      </c>
      <c r="BD19" s="1"/>
      <c r="BE19" s="1"/>
      <c r="BF19" s="1"/>
      <c r="BG19" s="1"/>
      <c r="BH19" s="1"/>
      <c r="BI19" s="16" t="s">
        <v>116</v>
      </c>
      <c r="BJ19" s="193" t="str">
        <f>IF(H19="---","",IF(H19="","",(VLOOKUP(H19,List1678[],2,FALSE))))</f>
        <v/>
      </c>
      <c r="BK19" s="193" t="str">
        <f>IF(I19="---","",IF(I19="","",(VLOOKUP(I19,List1678[],2,FALSE))))</f>
        <v/>
      </c>
      <c r="BL19" s="193" t="str">
        <f>IF(J19="---","",IF(J19="","",(VLOOKUP(J19,List1678[],2,FALSE))))</f>
        <v/>
      </c>
      <c r="BM19" s="193" t="str">
        <f>IF(K19="---","",IF(K19="","",(VLOOKUP(K19,List1678[],2,FALSE))))</f>
        <v/>
      </c>
      <c r="BN19" s="193" t="str">
        <f>IF(L19="---","",IF(L19="","",(VLOOKUP(L19,List1678[],2,FALSE))))</f>
        <v/>
      </c>
      <c r="BO19" s="193" t="str">
        <f>IF(M19="---","",IF(M19="","",(VLOOKUP(M19,List1678[],2,FALSE))))</f>
        <v/>
      </c>
      <c r="BP19" s="193" t="str">
        <f>IF(N19="---","",IF(N19="","",(VLOOKUP(N19,List1678[],2,FALSE))))</f>
        <v/>
      </c>
      <c r="BQ19" s="193" t="str">
        <f>IF(O19="---","",IF(O19="","",(VLOOKUP(O19,List1678[],2,FALSE))))</f>
        <v/>
      </c>
      <c r="BR19" s="193" t="str">
        <f>IF(P19="---","",IF(P19="","",(VLOOKUP(P19,List1678[],2,FALSE))))</f>
        <v/>
      </c>
      <c r="BS19" s="193" t="str">
        <f>IF(Q19="---","",IF(Q19="","",(VLOOKUP(Q19,List1678[],2,FALSE))))</f>
        <v/>
      </c>
      <c r="BT19" s="193" t="str">
        <f>IF(R19="---","",IF(R19="","",(VLOOKUP(R19,List1678[],2,FALSE))))</f>
        <v/>
      </c>
      <c r="BU19" s="16" t="s">
        <v>116</v>
      </c>
      <c r="BV19" s="193" t="str">
        <f>IF(Y19="---","",IF(Y19="","",VLOOKUP(Y19,List1678[],2,FALSE)))</f>
        <v/>
      </c>
      <c r="BW19" s="193" t="str">
        <f>IF(Z19="---","",IF(Z19="","",VLOOKUP(Z19,List1678[],2,FALSE)))</f>
        <v/>
      </c>
      <c r="BX19" s="193" t="str">
        <f>IF(AA19="---","",IF(AA19="","",VLOOKUP(AA19,List1678[],2,FALSE)))</f>
        <v/>
      </c>
      <c r="BY19" s="193" t="str">
        <f>IF(AB19="---","",IF(AB19="","",VLOOKUP(AB19,List1678[],2,FALSE)))</f>
        <v/>
      </c>
      <c r="BZ19" s="193" t="str">
        <f>IF(AC19="---","",IF(AC19="","",VLOOKUP(AC19,List1678[],2,FALSE)))</f>
        <v/>
      </c>
      <c r="CA19" s="193" t="str">
        <f>IF(AD19="---","",IF(AD19="","",VLOOKUP(AD19,List1678[],2,FALSE)))</f>
        <v/>
      </c>
      <c r="CB19" s="193" t="str">
        <f>IF(AE19="---","",IF(AE19="","",VLOOKUP(AE19,List1678[],2,FALSE)))</f>
        <v/>
      </c>
      <c r="CC19" s="193" t="str">
        <f>IF(AF19="---","",IF(AF19="","",VLOOKUP(AF19,List1678[],2,FALSE)))</f>
        <v/>
      </c>
      <c r="CD19" s="193" t="str">
        <f>IF(AG19="---","",IF(AG19="","",VLOOKUP(AG19,List1678[],2,FALSE)))</f>
        <v/>
      </c>
      <c r="CE19" s="193" t="str">
        <f>IF(AH19="---","",IF(AH19="","",VLOOKUP(AH19,List1678[],2,FALSE)))</f>
        <v/>
      </c>
      <c r="CF19" s="16" t="s">
        <v>116</v>
      </c>
      <c r="CG19" s="193" t="str">
        <f t="shared" si="24"/>
        <v>NA</v>
      </c>
      <c r="CH19" s="193" t="str">
        <f t="shared" si="14"/>
        <v>NA</v>
      </c>
      <c r="CI19" s="193" t="str">
        <f t="shared" si="15"/>
        <v>NA</v>
      </c>
      <c r="CJ19" s="193" t="str">
        <f t="shared" si="16"/>
        <v>NA</v>
      </c>
      <c r="CK19" s="193" t="str">
        <f t="shared" si="17"/>
        <v>NA</v>
      </c>
      <c r="CL19" s="193" t="str">
        <f t="shared" si="18"/>
        <v>NA</v>
      </c>
      <c r="CM19" s="193" t="str">
        <f t="shared" si="19"/>
        <v>NA</v>
      </c>
      <c r="CN19" s="193" t="str">
        <f t="shared" si="20"/>
        <v>NA</v>
      </c>
      <c r="CO19" s="193" t="str">
        <f t="shared" si="21"/>
        <v>NA</v>
      </c>
      <c r="CP19" s="193" t="str">
        <f t="shared" si="22"/>
        <v>NA</v>
      </c>
      <c r="CQ19" s="16" t="s">
        <v>116</v>
      </c>
      <c r="CR19" s="193" t="str">
        <f t="shared" si="25"/>
        <v>NA</v>
      </c>
      <c r="CS19" s="193" t="str">
        <f t="shared" ref="CS19:DA26" si="26">IF(AND(OR(CH19=1, CH19=1.1),BL19&gt;=BW19),"Achieved",IF(AND(OR(CH19=1, CH19=1.1),BL19&lt;BW19),"Not Achieved","NA"))</f>
        <v>NA</v>
      </c>
      <c r="CT19" s="193" t="str">
        <f t="shared" si="26"/>
        <v>NA</v>
      </c>
      <c r="CU19" s="193" t="str">
        <f t="shared" si="26"/>
        <v>NA</v>
      </c>
      <c r="CV19" s="193" t="str">
        <f t="shared" si="26"/>
        <v>NA</v>
      </c>
      <c r="CW19" s="193" t="str">
        <f t="shared" si="26"/>
        <v>NA</v>
      </c>
      <c r="CX19" s="193" t="str">
        <f t="shared" si="26"/>
        <v>NA</v>
      </c>
      <c r="CY19" s="193" t="str">
        <f t="shared" si="26"/>
        <v>NA</v>
      </c>
      <c r="CZ19" s="193" t="str">
        <f t="shared" si="26"/>
        <v>NA</v>
      </c>
      <c r="DA19" s="193" t="str">
        <f t="shared" si="26"/>
        <v>NA</v>
      </c>
      <c r="DI19" s="177"/>
      <c r="DJ19" s="177"/>
      <c r="DK19" s="177"/>
      <c r="DL19" s="177"/>
      <c r="DM19" s="177"/>
      <c r="DN19" s="177"/>
      <c r="DO19" s="177"/>
      <c r="DP19" s="177"/>
      <c r="DQ19" s="177"/>
      <c r="DR19" s="177"/>
      <c r="DS19" s="177"/>
      <c r="DT19" s="177"/>
      <c r="DU19" s="177"/>
      <c r="DV19" s="177"/>
      <c r="DW19" s="177"/>
    </row>
    <row r="20" spans="2:127" s="7" customFormat="1" ht="13.7" customHeight="1" thickBot="1">
      <c r="B20" s="304"/>
      <c r="C20" s="308"/>
      <c r="D20" s="309"/>
      <c r="E20" s="174" t="s">
        <v>213</v>
      </c>
      <c r="F20" s="175"/>
      <c r="G20" s="176"/>
      <c r="H20" s="13" t="s">
        <v>92</v>
      </c>
      <c r="I20" s="13" t="s">
        <v>92</v>
      </c>
      <c r="J20" s="13" t="s">
        <v>92</v>
      </c>
      <c r="K20" s="13" t="s">
        <v>92</v>
      </c>
      <c r="L20" s="13" t="s">
        <v>92</v>
      </c>
      <c r="M20" s="13" t="s">
        <v>92</v>
      </c>
      <c r="N20" s="13" t="s">
        <v>92</v>
      </c>
      <c r="O20" s="13" t="s">
        <v>92</v>
      </c>
      <c r="P20" s="13" t="s">
        <v>92</v>
      </c>
      <c r="Q20" s="13" t="s">
        <v>92</v>
      </c>
      <c r="R20" s="170" t="s">
        <v>92</v>
      </c>
      <c r="S20" s="1"/>
      <c r="T20" s="1"/>
      <c r="U20" s="1"/>
      <c r="V20" s="1"/>
      <c r="W20" s="1"/>
      <c r="X20" s="1"/>
      <c r="Y20" s="13" t="s">
        <v>92</v>
      </c>
      <c r="Z20" s="13" t="s">
        <v>92</v>
      </c>
      <c r="AA20" s="13" t="s">
        <v>92</v>
      </c>
      <c r="AB20" s="13" t="s">
        <v>92</v>
      </c>
      <c r="AC20" s="170" t="s">
        <v>92</v>
      </c>
      <c r="AD20" s="13" t="s">
        <v>92</v>
      </c>
      <c r="AE20" s="13" t="s">
        <v>92</v>
      </c>
      <c r="AF20" s="13" t="s">
        <v>92</v>
      </c>
      <c r="AG20" s="13" t="s">
        <v>92</v>
      </c>
      <c r="AH20" s="18" t="s">
        <v>92</v>
      </c>
      <c r="AK20" s="14" t="str">
        <f t="shared" si="0"/>
        <v/>
      </c>
      <c r="AL20" s="14" t="str">
        <f t="shared" si="1"/>
        <v/>
      </c>
      <c r="AM20" s="14" t="str">
        <f t="shared" si="2"/>
        <v/>
      </c>
      <c r="AN20" s="14" t="str">
        <f t="shared" si="3"/>
        <v/>
      </c>
      <c r="AO20" s="14" t="str">
        <f t="shared" si="4"/>
        <v/>
      </c>
      <c r="AP20" s="14" t="str">
        <f t="shared" si="5"/>
        <v/>
      </c>
      <c r="AQ20" s="14" t="str">
        <f t="shared" si="6"/>
        <v/>
      </c>
      <c r="AR20" s="14" t="str">
        <f t="shared" si="7"/>
        <v/>
      </c>
      <c r="AS20" s="14" t="str">
        <f t="shared" si="8"/>
        <v/>
      </c>
      <c r="AT20" s="14" t="str">
        <f t="shared" si="9"/>
        <v/>
      </c>
      <c r="AU20" s="1"/>
      <c r="AV20" s="15"/>
      <c r="AW20" s="16" t="s">
        <v>117</v>
      </c>
      <c r="AX20" s="193" t="str">
        <f t="shared" si="10"/>
        <v>---</v>
      </c>
      <c r="AY20" s="193" t="e">
        <f>VALUE(IF(AX20="---","",VLOOKUP(AX20,List1678[],2,FALSE)))</f>
        <v>#VALUE!</v>
      </c>
      <c r="AZ20" s="193" t="str">
        <f t="shared" si="11"/>
        <v>---</v>
      </c>
      <c r="BA20" s="193" t="e">
        <f>VALUE(IF(AZ20="---","",VLOOKUP(AZ20,List1678[],2,FALSE)))</f>
        <v>#VALUE!</v>
      </c>
      <c r="BB20" s="193" t="str">
        <f t="shared" si="12"/>
        <v>---</v>
      </c>
      <c r="BC20" s="193" t="str">
        <f t="shared" si="13"/>
        <v>---</v>
      </c>
      <c r="BD20" s="1"/>
      <c r="BE20" s="1"/>
      <c r="BF20" s="1"/>
      <c r="BG20" s="1"/>
      <c r="BH20" s="1"/>
      <c r="BI20" s="16" t="s">
        <v>117</v>
      </c>
      <c r="BJ20" s="193" t="str">
        <f>IF(H20="---","",IF(H20="","",(VLOOKUP(H20,List1678[],2,FALSE))))</f>
        <v/>
      </c>
      <c r="BK20" s="193" t="str">
        <f>IF(I20="---","",IF(I20="","",(VLOOKUP(I20,List1678[],2,FALSE))))</f>
        <v/>
      </c>
      <c r="BL20" s="193" t="str">
        <f>IF(J20="---","",IF(J20="","",(VLOOKUP(J20,List1678[],2,FALSE))))</f>
        <v/>
      </c>
      <c r="BM20" s="193" t="str">
        <f>IF(K20="---","",IF(K20="","",(VLOOKUP(K20,List1678[],2,FALSE))))</f>
        <v/>
      </c>
      <c r="BN20" s="193" t="str">
        <f>IF(L20="---","",IF(L20="","",(VLOOKUP(L20,List1678[],2,FALSE))))</f>
        <v/>
      </c>
      <c r="BO20" s="193" t="str">
        <f>IF(M20="---","",IF(M20="","",(VLOOKUP(M20,List1678[],2,FALSE))))</f>
        <v/>
      </c>
      <c r="BP20" s="193" t="str">
        <f>IF(N20="---","",IF(N20="","",(VLOOKUP(N20,List1678[],2,FALSE))))</f>
        <v/>
      </c>
      <c r="BQ20" s="193" t="str">
        <f>IF(O20="---","",IF(O20="","",(VLOOKUP(O20,List1678[],2,FALSE))))</f>
        <v/>
      </c>
      <c r="BR20" s="193" t="str">
        <f>IF(P20="---","",IF(P20="","",(VLOOKUP(P20,List1678[],2,FALSE))))</f>
        <v/>
      </c>
      <c r="BS20" s="193" t="str">
        <f>IF(Q20="---","",IF(Q20="","",(VLOOKUP(Q20,List1678[],2,FALSE))))</f>
        <v/>
      </c>
      <c r="BT20" s="193" t="str">
        <f>IF(R20="---","",IF(R20="","",(VLOOKUP(R20,List1678[],2,FALSE))))</f>
        <v/>
      </c>
      <c r="BU20" s="16" t="s">
        <v>117</v>
      </c>
      <c r="BV20" s="193" t="str">
        <f>IF(Y20="---","",IF(Y20="","",VLOOKUP(Y20,List1678[],2,FALSE)))</f>
        <v/>
      </c>
      <c r="BW20" s="193" t="str">
        <f>IF(Z20="---","",IF(Z20="","",VLOOKUP(Z20,List1678[],2,FALSE)))</f>
        <v/>
      </c>
      <c r="BX20" s="193" t="str">
        <f>IF(AA20="---","",IF(AA20="","",VLOOKUP(AA20,List1678[],2,FALSE)))</f>
        <v/>
      </c>
      <c r="BY20" s="193" t="str">
        <f>IF(AB20="---","",IF(AB20="","",VLOOKUP(AB20,List1678[],2,FALSE)))</f>
        <v/>
      </c>
      <c r="BZ20" s="193" t="str">
        <f>IF(AC20="---","",IF(AC20="","",VLOOKUP(AC20,List1678[],2,FALSE)))</f>
        <v/>
      </c>
      <c r="CA20" s="193" t="str">
        <f>IF(AD20="---","",IF(AD20="","",VLOOKUP(AD20,List1678[],2,FALSE)))</f>
        <v/>
      </c>
      <c r="CB20" s="193" t="str">
        <f>IF(AE20="---","",IF(AE20="","",VLOOKUP(AE20,List1678[],2,FALSE)))</f>
        <v/>
      </c>
      <c r="CC20" s="193" t="str">
        <f>IF(AF20="---","",IF(AF20="","",VLOOKUP(AF20,List1678[],2,FALSE)))</f>
        <v/>
      </c>
      <c r="CD20" s="193" t="str">
        <f>IF(AG20="---","",IF(AG20="","",VLOOKUP(AG20,List1678[],2,FALSE)))</f>
        <v/>
      </c>
      <c r="CE20" s="193" t="str">
        <f>IF(AH20="---","",IF(AH20="","",VLOOKUP(AH20,List1678[],2,FALSE)))</f>
        <v/>
      </c>
      <c r="CF20" s="16" t="s">
        <v>117</v>
      </c>
      <c r="CG20" s="193" t="str">
        <f t="shared" si="24"/>
        <v>NA</v>
      </c>
      <c r="CH20" s="193" t="str">
        <f t="shared" si="14"/>
        <v>NA</v>
      </c>
      <c r="CI20" s="193" t="str">
        <f t="shared" si="15"/>
        <v>NA</v>
      </c>
      <c r="CJ20" s="193" t="str">
        <f t="shared" si="16"/>
        <v>NA</v>
      </c>
      <c r="CK20" s="193" t="str">
        <f t="shared" si="17"/>
        <v>NA</v>
      </c>
      <c r="CL20" s="193" t="str">
        <f t="shared" si="18"/>
        <v>NA</v>
      </c>
      <c r="CM20" s="193" t="str">
        <f t="shared" si="19"/>
        <v>NA</v>
      </c>
      <c r="CN20" s="193" t="str">
        <f t="shared" si="20"/>
        <v>NA</v>
      </c>
      <c r="CO20" s="193" t="str">
        <f t="shared" si="21"/>
        <v>NA</v>
      </c>
      <c r="CP20" s="193" t="str">
        <f t="shared" si="22"/>
        <v>NA</v>
      </c>
      <c r="CQ20" s="16" t="s">
        <v>117</v>
      </c>
      <c r="CR20" s="193" t="str">
        <f t="shared" si="25"/>
        <v>NA</v>
      </c>
      <c r="CS20" s="193" t="str">
        <f t="shared" si="26"/>
        <v>NA</v>
      </c>
      <c r="CT20" s="193" t="str">
        <f t="shared" si="26"/>
        <v>NA</v>
      </c>
      <c r="CU20" s="193" t="str">
        <f t="shared" si="26"/>
        <v>NA</v>
      </c>
      <c r="CV20" s="193" t="str">
        <f t="shared" si="26"/>
        <v>NA</v>
      </c>
      <c r="CW20" s="193" t="str">
        <f t="shared" si="26"/>
        <v>NA</v>
      </c>
      <c r="CX20" s="193" t="str">
        <f t="shared" si="26"/>
        <v>NA</v>
      </c>
      <c r="CY20" s="193" t="str">
        <f t="shared" si="26"/>
        <v>NA</v>
      </c>
      <c r="CZ20" s="193" t="str">
        <f t="shared" si="26"/>
        <v>NA</v>
      </c>
      <c r="DA20" s="193" t="str">
        <f t="shared" si="26"/>
        <v>NA</v>
      </c>
      <c r="DI20" s="177"/>
      <c r="DJ20" s="177"/>
      <c r="DK20" s="177"/>
      <c r="DL20" s="177"/>
      <c r="DM20" s="177"/>
      <c r="DN20" s="177"/>
      <c r="DO20" s="177"/>
      <c r="DP20" s="177"/>
      <c r="DQ20" s="177"/>
      <c r="DR20" s="177"/>
      <c r="DS20" s="177"/>
      <c r="DT20" s="177"/>
      <c r="DU20" s="177"/>
      <c r="DV20" s="177"/>
      <c r="DW20" s="177"/>
    </row>
    <row r="21" spans="2:127" s="7" customFormat="1" ht="13.7" customHeight="1" thickBot="1">
      <c r="B21" s="304"/>
      <c r="C21" s="308" t="s">
        <v>191</v>
      </c>
      <c r="D21" s="309"/>
      <c r="E21" s="174" t="s">
        <v>204</v>
      </c>
      <c r="F21" s="175"/>
      <c r="G21" s="176"/>
      <c r="H21" s="13" t="s">
        <v>92</v>
      </c>
      <c r="I21" s="13" t="s">
        <v>92</v>
      </c>
      <c r="J21" s="13" t="s">
        <v>92</v>
      </c>
      <c r="K21" s="13" t="s">
        <v>92</v>
      </c>
      <c r="L21" s="13" t="s">
        <v>92</v>
      </c>
      <c r="M21" s="13" t="s">
        <v>92</v>
      </c>
      <c r="N21" s="13" t="s">
        <v>92</v>
      </c>
      <c r="O21" s="13" t="s">
        <v>92</v>
      </c>
      <c r="P21" s="13" t="s">
        <v>92</v>
      </c>
      <c r="Q21" s="13" t="s">
        <v>92</v>
      </c>
      <c r="R21" s="170" t="s">
        <v>92</v>
      </c>
      <c r="S21" s="1"/>
      <c r="T21" s="1"/>
      <c r="U21" s="1"/>
      <c r="V21" s="1"/>
      <c r="W21" s="1"/>
      <c r="X21" s="1"/>
      <c r="Y21" s="13" t="s">
        <v>92</v>
      </c>
      <c r="Z21" s="13" t="s">
        <v>92</v>
      </c>
      <c r="AA21" s="13" t="s">
        <v>92</v>
      </c>
      <c r="AB21" s="13" t="s">
        <v>92</v>
      </c>
      <c r="AC21" s="170" t="s">
        <v>92</v>
      </c>
      <c r="AD21" s="13" t="s">
        <v>92</v>
      </c>
      <c r="AE21" s="13" t="s">
        <v>92</v>
      </c>
      <c r="AF21" s="13" t="s">
        <v>92</v>
      </c>
      <c r="AG21" s="13" t="s">
        <v>92</v>
      </c>
      <c r="AH21" s="18" t="s">
        <v>92</v>
      </c>
      <c r="AK21" s="14" t="str">
        <f t="shared" si="0"/>
        <v/>
      </c>
      <c r="AL21" s="14" t="str">
        <f t="shared" si="1"/>
        <v/>
      </c>
      <c r="AM21" s="14" t="str">
        <f t="shared" si="2"/>
        <v/>
      </c>
      <c r="AN21" s="14" t="str">
        <f t="shared" si="3"/>
        <v/>
      </c>
      <c r="AO21" s="14" t="str">
        <f t="shared" si="4"/>
        <v/>
      </c>
      <c r="AP21" s="14" t="str">
        <f t="shared" si="5"/>
        <v/>
      </c>
      <c r="AQ21" s="14" t="str">
        <f t="shared" si="6"/>
        <v/>
      </c>
      <c r="AR21" s="14" t="str">
        <f t="shared" si="7"/>
        <v/>
      </c>
      <c r="AS21" s="14" t="str">
        <f t="shared" si="8"/>
        <v/>
      </c>
      <c r="AT21" s="14" t="str">
        <f t="shared" si="9"/>
        <v/>
      </c>
      <c r="AU21" s="1"/>
      <c r="AV21" s="15"/>
      <c r="AW21" s="16" t="s">
        <v>118</v>
      </c>
      <c r="AX21" s="193" t="str">
        <f t="shared" si="10"/>
        <v>---</v>
      </c>
      <c r="AY21" s="193" t="e">
        <f>VALUE(IF(AX21="---","",VLOOKUP(AX21,List1678[],2,FALSE)))</f>
        <v>#VALUE!</v>
      </c>
      <c r="AZ21" s="193" t="str">
        <f t="shared" si="11"/>
        <v>---</v>
      </c>
      <c r="BA21" s="193" t="e">
        <f>VALUE(IF(AZ21="---","",VLOOKUP(AZ21,List1678[],2,FALSE)))</f>
        <v>#VALUE!</v>
      </c>
      <c r="BB21" s="193" t="str">
        <f t="shared" si="12"/>
        <v>---</v>
      </c>
      <c r="BC21" s="193" t="str">
        <f t="shared" si="13"/>
        <v>---</v>
      </c>
      <c r="BD21" s="1"/>
      <c r="BE21" s="1"/>
      <c r="BF21" s="1"/>
      <c r="BG21" s="1"/>
      <c r="BH21" s="1"/>
      <c r="BI21" s="16" t="s">
        <v>118</v>
      </c>
      <c r="BJ21" s="193" t="str">
        <f>IF(H21="---","",IF(H21="","",(VLOOKUP(H21,List1678[],2,FALSE))))</f>
        <v/>
      </c>
      <c r="BK21" s="193" t="str">
        <f>IF(I21="---","",IF(I21="","",(VLOOKUP(I21,List1678[],2,FALSE))))</f>
        <v/>
      </c>
      <c r="BL21" s="193" t="str">
        <f>IF(J21="---","",IF(J21="","",(VLOOKUP(J21,List1678[],2,FALSE))))</f>
        <v/>
      </c>
      <c r="BM21" s="193" t="str">
        <f>IF(K21="---","",IF(K21="","",(VLOOKUP(K21,List1678[],2,FALSE))))</f>
        <v/>
      </c>
      <c r="BN21" s="193" t="str">
        <f>IF(L21="---","",IF(L21="","",(VLOOKUP(L21,List1678[],2,FALSE))))</f>
        <v/>
      </c>
      <c r="BO21" s="193" t="str">
        <f>IF(M21="---","",IF(M21="","",(VLOOKUP(M21,List1678[],2,FALSE))))</f>
        <v/>
      </c>
      <c r="BP21" s="193" t="str">
        <f>IF(N21="---","",IF(N21="","",(VLOOKUP(N21,List1678[],2,FALSE))))</f>
        <v/>
      </c>
      <c r="BQ21" s="193" t="str">
        <f>IF(O21="---","",IF(O21="","",(VLOOKUP(O21,List1678[],2,FALSE))))</f>
        <v/>
      </c>
      <c r="BR21" s="193" t="str">
        <f>IF(P21="---","",IF(P21="","",(VLOOKUP(P21,List1678[],2,FALSE))))</f>
        <v/>
      </c>
      <c r="BS21" s="193" t="str">
        <f>IF(Q21="---","",IF(Q21="","",(VLOOKUP(Q21,List1678[],2,FALSE))))</f>
        <v/>
      </c>
      <c r="BT21" s="193" t="str">
        <f>IF(R21="---","",IF(R21="","",(VLOOKUP(R21,List1678[],2,FALSE))))</f>
        <v/>
      </c>
      <c r="BU21" s="16" t="s">
        <v>118</v>
      </c>
      <c r="BV21" s="193" t="str">
        <f>IF(Y21="---","",IF(Y21="","",VLOOKUP(Y21,List1678[],2,FALSE)))</f>
        <v/>
      </c>
      <c r="BW21" s="193" t="str">
        <f>IF(Z21="---","",IF(Z21="","",VLOOKUP(Z21,List1678[],2,FALSE)))</f>
        <v/>
      </c>
      <c r="BX21" s="193" t="str">
        <f>IF(AA21="---","",IF(AA21="","",VLOOKUP(AA21,List1678[],2,FALSE)))</f>
        <v/>
      </c>
      <c r="BY21" s="193" t="str">
        <f>IF(AB21="---","",IF(AB21="","",VLOOKUP(AB21,List1678[],2,FALSE)))</f>
        <v/>
      </c>
      <c r="BZ21" s="193" t="str">
        <f>IF(AC21="---","",IF(AC21="","",VLOOKUP(AC21,List1678[],2,FALSE)))</f>
        <v/>
      </c>
      <c r="CA21" s="193" t="str">
        <f>IF(AD21="---","",IF(AD21="","",VLOOKUP(AD21,List1678[],2,FALSE)))</f>
        <v/>
      </c>
      <c r="CB21" s="193" t="str">
        <f>IF(AE21="---","",IF(AE21="","",VLOOKUP(AE21,List1678[],2,FALSE)))</f>
        <v/>
      </c>
      <c r="CC21" s="193" t="str">
        <f>IF(AF21="---","",IF(AF21="","",VLOOKUP(AF21,List1678[],2,FALSE)))</f>
        <v/>
      </c>
      <c r="CD21" s="193" t="str">
        <f>IF(AG21="---","",IF(AG21="","",VLOOKUP(AG21,List1678[],2,FALSE)))</f>
        <v/>
      </c>
      <c r="CE21" s="193" t="str">
        <f>IF(AH21="---","",IF(AH21="","",VLOOKUP(AH21,List1678[],2,FALSE)))</f>
        <v/>
      </c>
      <c r="CF21" s="16" t="s">
        <v>118</v>
      </c>
      <c r="CG21" s="193" t="str">
        <f t="shared" si="24"/>
        <v>NA</v>
      </c>
      <c r="CH21" s="193" t="str">
        <f t="shared" si="14"/>
        <v>NA</v>
      </c>
      <c r="CI21" s="193" t="str">
        <f t="shared" si="15"/>
        <v>NA</v>
      </c>
      <c r="CJ21" s="193" t="str">
        <f t="shared" si="16"/>
        <v>NA</v>
      </c>
      <c r="CK21" s="193" t="str">
        <f t="shared" si="17"/>
        <v>NA</v>
      </c>
      <c r="CL21" s="193" t="str">
        <f t="shared" si="18"/>
        <v>NA</v>
      </c>
      <c r="CM21" s="193" t="str">
        <f t="shared" si="19"/>
        <v>NA</v>
      </c>
      <c r="CN21" s="193" t="str">
        <f t="shared" si="20"/>
        <v>NA</v>
      </c>
      <c r="CO21" s="193" t="str">
        <f t="shared" si="21"/>
        <v>NA</v>
      </c>
      <c r="CP21" s="193" t="str">
        <f t="shared" si="22"/>
        <v>NA</v>
      </c>
      <c r="CQ21" s="16" t="s">
        <v>118</v>
      </c>
      <c r="CR21" s="193" t="str">
        <f t="shared" si="25"/>
        <v>NA</v>
      </c>
      <c r="CS21" s="193" t="str">
        <f t="shared" si="26"/>
        <v>NA</v>
      </c>
      <c r="CT21" s="193" t="str">
        <f t="shared" si="26"/>
        <v>NA</v>
      </c>
      <c r="CU21" s="193" t="str">
        <f t="shared" si="26"/>
        <v>NA</v>
      </c>
      <c r="CV21" s="193" t="str">
        <f t="shared" si="26"/>
        <v>NA</v>
      </c>
      <c r="CW21" s="193" t="str">
        <f t="shared" si="26"/>
        <v>NA</v>
      </c>
      <c r="CX21" s="193" t="str">
        <f t="shared" si="26"/>
        <v>NA</v>
      </c>
      <c r="CY21" s="193" t="str">
        <f t="shared" si="26"/>
        <v>NA</v>
      </c>
      <c r="CZ21" s="193" t="str">
        <f t="shared" si="26"/>
        <v>NA</v>
      </c>
      <c r="DA21" s="193" t="str">
        <f t="shared" si="26"/>
        <v>NA</v>
      </c>
      <c r="DI21" s="177"/>
      <c r="DJ21" s="177"/>
      <c r="DK21" s="177"/>
      <c r="DL21" s="177"/>
      <c r="DM21" s="177"/>
      <c r="DN21" s="177"/>
      <c r="DO21" s="177"/>
      <c r="DP21" s="177"/>
      <c r="DQ21" s="177"/>
      <c r="DR21" s="177"/>
      <c r="DS21" s="177"/>
      <c r="DT21" s="177"/>
      <c r="DU21" s="177"/>
      <c r="DV21" s="177"/>
      <c r="DW21" s="177"/>
    </row>
    <row r="22" spans="2:127" s="7" customFormat="1" ht="13.7" customHeight="1" thickBot="1">
      <c r="B22" s="304"/>
      <c r="C22" s="308"/>
      <c r="D22" s="309"/>
      <c r="E22" s="174" t="s">
        <v>209</v>
      </c>
      <c r="F22" s="175"/>
      <c r="G22" s="176"/>
      <c r="H22" s="13" t="s">
        <v>92</v>
      </c>
      <c r="I22" s="13" t="s">
        <v>92</v>
      </c>
      <c r="J22" s="13" t="s">
        <v>92</v>
      </c>
      <c r="K22" s="13" t="s">
        <v>92</v>
      </c>
      <c r="L22" s="13" t="s">
        <v>92</v>
      </c>
      <c r="M22" s="13" t="s">
        <v>92</v>
      </c>
      <c r="N22" s="13" t="s">
        <v>92</v>
      </c>
      <c r="O22" s="13" t="s">
        <v>92</v>
      </c>
      <c r="P22" s="13" t="s">
        <v>92</v>
      </c>
      <c r="Q22" s="13" t="s">
        <v>92</v>
      </c>
      <c r="R22" s="170" t="s">
        <v>92</v>
      </c>
      <c r="S22" s="1"/>
      <c r="T22" s="1"/>
      <c r="U22" s="1"/>
      <c r="V22" s="1"/>
      <c r="W22" s="1"/>
      <c r="X22" s="1"/>
      <c r="Y22" s="13" t="s">
        <v>92</v>
      </c>
      <c r="Z22" s="13" t="s">
        <v>92</v>
      </c>
      <c r="AA22" s="13" t="s">
        <v>92</v>
      </c>
      <c r="AB22" s="13" t="s">
        <v>92</v>
      </c>
      <c r="AC22" s="170" t="s">
        <v>92</v>
      </c>
      <c r="AD22" s="13" t="s">
        <v>92</v>
      </c>
      <c r="AE22" s="13" t="s">
        <v>92</v>
      </c>
      <c r="AF22" s="13" t="s">
        <v>92</v>
      </c>
      <c r="AG22" s="13" t="s">
        <v>92</v>
      </c>
      <c r="AH22" s="18" t="s">
        <v>92</v>
      </c>
      <c r="AK22" s="14" t="str">
        <f t="shared" si="0"/>
        <v/>
      </c>
      <c r="AL22" s="14" t="str">
        <f t="shared" si="1"/>
        <v/>
      </c>
      <c r="AM22" s="14" t="str">
        <f t="shared" si="2"/>
        <v/>
      </c>
      <c r="AN22" s="14" t="str">
        <f t="shared" si="3"/>
        <v/>
      </c>
      <c r="AO22" s="14" t="str">
        <f t="shared" si="4"/>
        <v/>
      </c>
      <c r="AP22" s="14" t="str">
        <f t="shared" si="5"/>
        <v/>
      </c>
      <c r="AQ22" s="14" t="str">
        <f t="shared" si="6"/>
        <v/>
      </c>
      <c r="AR22" s="14" t="str">
        <f t="shared" si="7"/>
        <v/>
      </c>
      <c r="AS22" s="14" t="str">
        <f t="shared" si="8"/>
        <v/>
      </c>
      <c r="AT22" s="14" t="str">
        <f t="shared" si="9"/>
        <v/>
      </c>
      <c r="AU22" s="1"/>
      <c r="AV22" s="15"/>
      <c r="AW22" s="16" t="s">
        <v>119</v>
      </c>
      <c r="AX22" s="193" t="str">
        <f t="shared" si="10"/>
        <v>---</v>
      </c>
      <c r="AY22" s="193" t="e">
        <f>VALUE(IF(AX22="---","",VLOOKUP(AX22,List1678[],2,FALSE)))</f>
        <v>#VALUE!</v>
      </c>
      <c r="AZ22" s="193" t="str">
        <f t="shared" si="11"/>
        <v>---</v>
      </c>
      <c r="BA22" s="193" t="e">
        <f>VALUE(IF(AZ22="---","",VLOOKUP(AZ22,List1678[],2,FALSE)))</f>
        <v>#VALUE!</v>
      </c>
      <c r="BB22" s="193" t="str">
        <f t="shared" si="12"/>
        <v>---</v>
      </c>
      <c r="BC22" s="193" t="str">
        <f t="shared" si="13"/>
        <v>---</v>
      </c>
      <c r="BD22" s="1"/>
      <c r="BE22" s="1"/>
      <c r="BF22" s="1"/>
      <c r="BG22" s="1"/>
      <c r="BH22" s="1"/>
      <c r="BI22" s="16" t="s">
        <v>119</v>
      </c>
      <c r="BJ22" s="193" t="str">
        <f>IF(H22="---","",IF(H22="","",(VLOOKUP(H22,List1678[],2,FALSE))))</f>
        <v/>
      </c>
      <c r="BK22" s="193" t="str">
        <f>IF(I22="---","",IF(I22="","",(VLOOKUP(I22,List1678[],2,FALSE))))</f>
        <v/>
      </c>
      <c r="BL22" s="193" t="str">
        <f>IF(J22="---","",IF(J22="","",(VLOOKUP(J22,List1678[],2,FALSE))))</f>
        <v/>
      </c>
      <c r="BM22" s="193" t="str">
        <f>IF(K22="---","",IF(K22="","",(VLOOKUP(K22,List1678[],2,FALSE))))</f>
        <v/>
      </c>
      <c r="BN22" s="193" t="str">
        <f>IF(L22="---","",IF(L22="","",(VLOOKUP(L22,List1678[],2,FALSE))))</f>
        <v/>
      </c>
      <c r="BO22" s="193" t="str">
        <f>IF(M22="---","",IF(M22="","",(VLOOKUP(M22,List1678[],2,FALSE))))</f>
        <v/>
      </c>
      <c r="BP22" s="193" t="str">
        <f>IF(N22="---","",IF(N22="","",(VLOOKUP(N22,List1678[],2,FALSE))))</f>
        <v/>
      </c>
      <c r="BQ22" s="193" t="str">
        <f>IF(O22="---","",IF(O22="","",(VLOOKUP(O22,List1678[],2,FALSE))))</f>
        <v/>
      </c>
      <c r="BR22" s="193" t="str">
        <f>IF(P22="---","",IF(P22="","",(VLOOKUP(P22,List1678[],2,FALSE))))</f>
        <v/>
      </c>
      <c r="BS22" s="193" t="str">
        <f>IF(Q22="---","",IF(Q22="","",(VLOOKUP(Q22,List1678[],2,FALSE))))</f>
        <v/>
      </c>
      <c r="BT22" s="193" t="str">
        <f>IF(R22="---","",IF(R22="","",(VLOOKUP(R22,List1678[],2,FALSE))))</f>
        <v/>
      </c>
      <c r="BU22" s="16" t="s">
        <v>119</v>
      </c>
      <c r="BV22" s="193" t="str">
        <f>IF(Y22="---","",IF(Y22="","",VLOOKUP(Y22,List1678[],2,FALSE)))</f>
        <v/>
      </c>
      <c r="BW22" s="193" t="str">
        <f>IF(Z22="---","",IF(Z22="","",VLOOKUP(Z22,List1678[],2,FALSE)))</f>
        <v/>
      </c>
      <c r="BX22" s="193" t="str">
        <f>IF(AA22="---","",IF(AA22="","",VLOOKUP(AA22,List1678[],2,FALSE)))</f>
        <v/>
      </c>
      <c r="BY22" s="193" t="str">
        <f>IF(AB22="---","",IF(AB22="","",VLOOKUP(AB22,List1678[],2,FALSE)))</f>
        <v/>
      </c>
      <c r="BZ22" s="193" t="str">
        <f>IF(AC22="---","",IF(AC22="","",VLOOKUP(AC22,List1678[],2,FALSE)))</f>
        <v/>
      </c>
      <c r="CA22" s="193" t="str">
        <f>IF(AD22="---","",IF(AD22="","",VLOOKUP(AD22,List1678[],2,FALSE)))</f>
        <v/>
      </c>
      <c r="CB22" s="193" t="str">
        <f>IF(AE22="---","",IF(AE22="","",VLOOKUP(AE22,List1678[],2,FALSE)))</f>
        <v/>
      </c>
      <c r="CC22" s="193" t="str">
        <f>IF(AF22="---","",IF(AF22="","",VLOOKUP(AF22,List1678[],2,FALSE)))</f>
        <v/>
      </c>
      <c r="CD22" s="193" t="str">
        <f>IF(AG22="---","",IF(AG22="","",VLOOKUP(AG22,List1678[],2,FALSE)))</f>
        <v/>
      </c>
      <c r="CE22" s="193" t="str">
        <f>IF(AH22="---","",IF(AH22="","",VLOOKUP(AH22,List1678[],2,FALSE)))</f>
        <v/>
      </c>
      <c r="CF22" s="16" t="s">
        <v>119</v>
      </c>
      <c r="CG22" s="193" t="str">
        <f t="shared" si="24"/>
        <v>NA</v>
      </c>
      <c r="CH22" s="193" t="str">
        <f t="shared" si="14"/>
        <v>NA</v>
      </c>
      <c r="CI22" s="193" t="str">
        <f t="shared" si="15"/>
        <v>NA</v>
      </c>
      <c r="CJ22" s="193" t="str">
        <f t="shared" si="16"/>
        <v>NA</v>
      </c>
      <c r="CK22" s="193" t="str">
        <f t="shared" si="17"/>
        <v>NA</v>
      </c>
      <c r="CL22" s="193" t="str">
        <f t="shared" si="18"/>
        <v>NA</v>
      </c>
      <c r="CM22" s="193" t="str">
        <f t="shared" si="19"/>
        <v>NA</v>
      </c>
      <c r="CN22" s="193" t="str">
        <f t="shared" si="20"/>
        <v>NA</v>
      </c>
      <c r="CO22" s="193" t="str">
        <f t="shared" si="21"/>
        <v>NA</v>
      </c>
      <c r="CP22" s="193" t="str">
        <f t="shared" si="22"/>
        <v>NA</v>
      </c>
      <c r="CQ22" s="16" t="s">
        <v>119</v>
      </c>
      <c r="CR22" s="193" t="str">
        <f t="shared" si="25"/>
        <v>NA</v>
      </c>
      <c r="CS22" s="193" t="str">
        <f t="shared" si="26"/>
        <v>NA</v>
      </c>
      <c r="CT22" s="193" t="str">
        <f t="shared" si="26"/>
        <v>NA</v>
      </c>
      <c r="CU22" s="193" t="str">
        <f t="shared" si="26"/>
        <v>NA</v>
      </c>
      <c r="CV22" s="193" t="str">
        <f t="shared" si="26"/>
        <v>NA</v>
      </c>
      <c r="CW22" s="193" t="str">
        <f t="shared" si="26"/>
        <v>NA</v>
      </c>
      <c r="CX22" s="193" t="str">
        <f t="shared" si="26"/>
        <v>NA</v>
      </c>
      <c r="CY22" s="193" t="str">
        <f t="shared" si="26"/>
        <v>NA</v>
      </c>
      <c r="CZ22" s="193" t="str">
        <f t="shared" si="26"/>
        <v>NA</v>
      </c>
      <c r="DA22" s="193" t="str">
        <f t="shared" si="26"/>
        <v>NA</v>
      </c>
      <c r="DI22" s="177"/>
      <c r="DJ22" s="177"/>
      <c r="DK22" s="177"/>
      <c r="DL22" s="177"/>
      <c r="DM22" s="177"/>
      <c r="DN22" s="177"/>
      <c r="DO22" s="177"/>
      <c r="DP22" s="177"/>
      <c r="DQ22" s="177"/>
      <c r="DR22" s="177"/>
      <c r="DS22" s="177"/>
      <c r="DT22" s="177"/>
      <c r="DU22" s="177"/>
      <c r="DV22" s="177"/>
      <c r="DW22" s="177"/>
    </row>
    <row r="23" spans="2:127" s="7" customFormat="1" ht="13.7" customHeight="1" thickBot="1">
      <c r="B23" s="305"/>
      <c r="C23" s="308"/>
      <c r="D23" s="309"/>
      <c r="E23" s="174" t="s">
        <v>214</v>
      </c>
      <c r="F23" s="175"/>
      <c r="G23" s="176"/>
      <c r="H23" s="13" t="s">
        <v>92</v>
      </c>
      <c r="I23" s="13" t="s">
        <v>92</v>
      </c>
      <c r="J23" s="13" t="s">
        <v>92</v>
      </c>
      <c r="K23" s="13" t="s">
        <v>92</v>
      </c>
      <c r="L23" s="13" t="s">
        <v>92</v>
      </c>
      <c r="M23" s="13" t="s">
        <v>92</v>
      </c>
      <c r="N23" s="13" t="s">
        <v>92</v>
      </c>
      <c r="O23" s="13" t="s">
        <v>92</v>
      </c>
      <c r="P23" s="13" t="s">
        <v>92</v>
      </c>
      <c r="Q23" s="13" t="s">
        <v>92</v>
      </c>
      <c r="R23" s="170" t="s">
        <v>92</v>
      </c>
      <c r="S23" s="1"/>
      <c r="T23" s="1"/>
      <c r="U23" s="1"/>
      <c r="V23" s="1"/>
      <c r="W23" s="1"/>
      <c r="X23" s="1"/>
      <c r="Y23" s="13" t="s">
        <v>92</v>
      </c>
      <c r="Z23" s="13" t="s">
        <v>92</v>
      </c>
      <c r="AA23" s="13" t="s">
        <v>92</v>
      </c>
      <c r="AB23" s="13" t="s">
        <v>92</v>
      </c>
      <c r="AC23" s="170" t="s">
        <v>92</v>
      </c>
      <c r="AD23" s="13" t="s">
        <v>92</v>
      </c>
      <c r="AE23" s="13" t="s">
        <v>92</v>
      </c>
      <c r="AF23" s="13" t="s">
        <v>92</v>
      </c>
      <c r="AG23" s="13" t="s">
        <v>92</v>
      </c>
      <c r="AH23" s="18" t="s">
        <v>92</v>
      </c>
      <c r="AK23" s="14" t="str">
        <f t="shared" si="0"/>
        <v/>
      </c>
      <c r="AL23" s="14" t="str">
        <f t="shared" si="1"/>
        <v/>
      </c>
      <c r="AM23" s="14" t="str">
        <f t="shared" si="2"/>
        <v/>
      </c>
      <c r="AN23" s="14" t="str">
        <f t="shared" si="3"/>
        <v/>
      </c>
      <c r="AO23" s="14" t="str">
        <f t="shared" si="4"/>
        <v/>
      </c>
      <c r="AP23" s="14" t="str">
        <f t="shared" si="5"/>
        <v/>
      </c>
      <c r="AQ23" s="14" t="str">
        <f t="shared" si="6"/>
        <v/>
      </c>
      <c r="AR23" s="14" t="str">
        <f t="shared" si="7"/>
        <v/>
      </c>
      <c r="AS23" s="14" t="str">
        <f t="shared" si="8"/>
        <v/>
      </c>
      <c r="AT23" s="14" t="str">
        <f t="shared" si="9"/>
        <v/>
      </c>
      <c r="AU23" s="1"/>
      <c r="AV23" s="15"/>
      <c r="AW23" s="16" t="s">
        <v>120</v>
      </c>
      <c r="AX23" s="193" t="str">
        <f t="shared" si="10"/>
        <v>---</v>
      </c>
      <c r="AY23" s="193" t="e">
        <f>VALUE(IF(AX23="---","",VLOOKUP(AX23,List1678[],2,FALSE)))</f>
        <v>#VALUE!</v>
      </c>
      <c r="AZ23" s="193" t="str">
        <f t="shared" si="11"/>
        <v>---</v>
      </c>
      <c r="BA23" s="193" t="e">
        <f>VALUE(IF(AZ23="---","",VLOOKUP(AZ23,List1678[],2,FALSE)))</f>
        <v>#VALUE!</v>
      </c>
      <c r="BB23" s="193" t="str">
        <f t="shared" si="12"/>
        <v>---</v>
      </c>
      <c r="BC23" s="193" t="str">
        <f t="shared" si="13"/>
        <v>---</v>
      </c>
      <c r="BD23" s="1"/>
      <c r="BE23" s="1"/>
      <c r="BF23" s="1"/>
      <c r="BG23" s="1"/>
      <c r="BH23" s="1"/>
      <c r="BI23" s="16" t="s">
        <v>120</v>
      </c>
      <c r="BJ23" s="193" t="str">
        <f>IF(H23="---","",IF(H23="","",(VLOOKUP(H23,List1678[],2,FALSE))))</f>
        <v/>
      </c>
      <c r="BK23" s="193" t="str">
        <f>IF(I23="---","",IF(I23="","",(VLOOKUP(I23,List1678[],2,FALSE))))</f>
        <v/>
      </c>
      <c r="BL23" s="193" t="str">
        <f>IF(J23="---","",IF(J23="","",(VLOOKUP(J23,List1678[],2,FALSE))))</f>
        <v/>
      </c>
      <c r="BM23" s="193" t="str">
        <f>IF(K23="---","",IF(K23="","",(VLOOKUP(K23,List1678[],2,FALSE))))</f>
        <v/>
      </c>
      <c r="BN23" s="193" t="str">
        <f>IF(L23="---","",IF(L23="","",(VLOOKUP(L23,List1678[],2,FALSE))))</f>
        <v/>
      </c>
      <c r="BO23" s="193" t="str">
        <f>IF(M23="---","",IF(M23="","",(VLOOKUP(M23,List1678[],2,FALSE))))</f>
        <v/>
      </c>
      <c r="BP23" s="193" t="str">
        <f>IF(N23="---","",IF(N23="","",(VLOOKUP(N23,List1678[],2,FALSE))))</f>
        <v/>
      </c>
      <c r="BQ23" s="193" t="str">
        <f>IF(O23="---","",IF(O23="","",(VLOOKUP(O23,List1678[],2,FALSE))))</f>
        <v/>
      </c>
      <c r="BR23" s="193" t="str">
        <f>IF(P23="---","",IF(P23="","",(VLOOKUP(P23,List1678[],2,FALSE))))</f>
        <v/>
      </c>
      <c r="BS23" s="193" t="str">
        <f>IF(Q23="---","",IF(Q23="","",(VLOOKUP(Q23,List1678[],2,FALSE))))</f>
        <v/>
      </c>
      <c r="BT23" s="193" t="str">
        <f>IF(R23="---","",IF(R23="","",(VLOOKUP(R23,List1678[],2,FALSE))))</f>
        <v/>
      </c>
      <c r="BU23" s="16" t="s">
        <v>120</v>
      </c>
      <c r="BV23" s="193" t="str">
        <f>IF(Y23="---","",IF(Y23="","",VLOOKUP(Y23,List1678[],2,FALSE)))</f>
        <v/>
      </c>
      <c r="BW23" s="193" t="str">
        <f>IF(Z23="---","",IF(Z23="","",VLOOKUP(Z23,List1678[],2,FALSE)))</f>
        <v/>
      </c>
      <c r="BX23" s="193" t="str">
        <f>IF(AA23="---","",IF(AA23="","",VLOOKUP(AA23,List1678[],2,FALSE)))</f>
        <v/>
      </c>
      <c r="BY23" s="193" t="str">
        <f>IF(AB23="---","",IF(AB23="","",VLOOKUP(AB23,List1678[],2,FALSE)))</f>
        <v/>
      </c>
      <c r="BZ23" s="193" t="str">
        <f>IF(AC23="---","",IF(AC23="","",VLOOKUP(AC23,List1678[],2,FALSE)))</f>
        <v/>
      </c>
      <c r="CA23" s="193" t="str">
        <f>IF(AD23="---","",IF(AD23="","",VLOOKUP(AD23,List1678[],2,FALSE)))</f>
        <v/>
      </c>
      <c r="CB23" s="193" t="str">
        <f>IF(AE23="---","",IF(AE23="","",VLOOKUP(AE23,List1678[],2,FALSE)))</f>
        <v/>
      </c>
      <c r="CC23" s="193" t="str">
        <f>IF(AF23="---","",IF(AF23="","",VLOOKUP(AF23,List1678[],2,FALSE)))</f>
        <v/>
      </c>
      <c r="CD23" s="193" t="str">
        <f>IF(AG23="---","",IF(AG23="","",VLOOKUP(AG23,List1678[],2,FALSE)))</f>
        <v/>
      </c>
      <c r="CE23" s="193" t="str">
        <f>IF(AH23="---","",IF(AH23="","",VLOOKUP(AH23,List1678[],2,FALSE)))</f>
        <v/>
      </c>
      <c r="CF23" s="16" t="s">
        <v>120</v>
      </c>
      <c r="CG23" s="193" t="str">
        <f t="shared" si="24"/>
        <v>NA</v>
      </c>
      <c r="CH23" s="193" t="str">
        <f t="shared" si="14"/>
        <v>NA</v>
      </c>
      <c r="CI23" s="193" t="str">
        <f t="shared" si="15"/>
        <v>NA</v>
      </c>
      <c r="CJ23" s="193" t="str">
        <f t="shared" si="16"/>
        <v>NA</v>
      </c>
      <c r="CK23" s="193" t="str">
        <f t="shared" si="17"/>
        <v>NA</v>
      </c>
      <c r="CL23" s="193" t="str">
        <f t="shared" si="18"/>
        <v>NA</v>
      </c>
      <c r="CM23" s="193" t="str">
        <f t="shared" si="19"/>
        <v>NA</v>
      </c>
      <c r="CN23" s="193" t="str">
        <f t="shared" si="20"/>
        <v>NA</v>
      </c>
      <c r="CO23" s="193" t="str">
        <f t="shared" si="21"/>
        <v>NA</v>
      </c>
      <c r="CP23" s="193" t="str">
        <f t="shared" si="22"/>
        <v>NA</v>
      </c>
      <c r="CQ23" s="16" t="s">
        <v>120</v>
      </c>
      <c r="CR23" s="193" t="str">
        <f t="shared" si="25"/>
        <v>NA</v>
      </c>
      <c r="CS23" s="193" t="str">
        <f t="shared" si="26"/>
        <v>NA</v>
      </c>
      <c r="CT23" s="193" t="str">
        <f t="shared" si="26"/>
        <v>NA</v>
      </c>
      <c r="CU23" s="193" t="str">
        <f t="shared" si="26"/>
        <v>NA</v>
      </c>
      <c r="CV23" s="193" t="str">
        <f t="shared" si="26"/>
        <v>NA</v>
      </c>
      <c r="CW23" s="193" t="str">
        <f t="shared" si="26"/>
        <v>NA</v>
      </c>
      <c r="CX23" s="193" t="str">
        <f t="shared" si="26"/>
        <v>NA</v>
      </c>
      <c r="CY23" s="193" t="str">
        <f t="shared" si="26"/>
        <v>NA</v>
      </c>
      <c r="CZ23" s="193" t="str">
        <f t="shared" si="26"/>
        <v>NA</v>
      </c>
      <c r="DA23" s="193" t="str">
        <f t="shared" si="26"/>
        <v>NA</v>
      </c>
      <c r="DI23" s="177"/>
      <c r="DJ23" s="177"/>
      <c r="DK23" s="177"/>
      <c r="DL23" s="177"/>
      <c r="DM23" s="177"/>
      <c r="DN23" s="177"/>
      <c r="DO23" s="177"/>
      <c r="DP23" s="177"/>
      <c r="DQ23" s="177"/>
      <c r="DR23" s="177"/>
      <c r="DS23" s="177"/>
      <c r="DT23" s="177"/>
      <c r="DU23" s="177"/>
      <c r="DV23" s="177"/>
      <c r="DW23" s="177"/>
    </row>
    <row r="24" spans="2:127" s="7" customFormat="1" ht="13.7" customHeight="1" thickBot="1">
      <c r="B24" s="303">
        <v>3</v>
      </c>
      <c r="C24" s="306" t="s">
        <v>192</v>
      </c>
      <c r="D24" s="307"/>
      <c r="E24" s="174" t="s">
        <v>215</v>
      </c>
      <c r="F24" s="175"/>
      <c r="G24" s="176"/>
      <c r="H24" s="13" t="s">
        <v>92</v>
      </c>
      <c r="I24" s="13" t="s">
        <v>92</v>
      </c>
      <c r="J24" s="13" t="s">
        <v>92</v>
      </c>
      <c r="K24" s="13" t="s">
        <v>92</v>
      </c>
      <c r="L24" s="13" t="s">
        <v>92</v>
      </c>
      <c r="M24" s="13" t="s">
        <v>92</v>
      </c>
      <c r="N24" s="13" t="s">
        <v>92</v>
      </c>
      <c r="O24" s="13" t="s">
        <v>92</v>
      </c>
      <c r="P24" s="13" t="s">
        <v>92</v>
      </c>
      <c r="Q24" s="13" t="s">
        <v>92</v>
      </c>
      <c r="R24" s="170" t="s">
        <v>92</v>
      </c>
      <c r="S24" s="1"/>
      <c r="T24" s="1"/>
      <c r="U24" s="1"/>
      <c r="V24" s="1"/>
      <c r="W24" s="1"/>
      <c r="X24" s="1"/>
      <c r="Y24" s="13" t="s">
        <v>92</v>
      </c>
      <c r="Z24" s="13" t="s">
        <v>92</v>
      </c>
      <c r="AA24" s="13" t="s">
        <v>92</v>
      </c>
      <c r="AB24" s="13" t="s">
        <v>92</v>
      </c>
      <c r="AC24" s="170" t="s">
        <v>92</v>
      </c>
      <c r="AD24" s="13" t="s">
        <v>92</v>
      </c>
      <c r="AE24" s="13" t="s">
        <v>92</v>
      </c>
      <c r="AF24" s="13" t="s">
        <v>92</v>
      </c>
      <c r="AG24" s="13" t="s">
        <v>92</v>
      </c>
      <c r="AH24" s="18" t="s">
        <v>92</v>
      </c>
      <c r="AK24" s="14" t="str">
        <f t="shared" si="0"/>
        <v/>
      </c>
      <c r="AL24" s="14" t="str">
        <f t="shared" si="1"/>
        <v/>
      </c>
      <c r="AM24" s="14" t="str">
        <f t="shared" si="2"/>
        <v/>
      </c>
      <c r="AN24" s="14" t="str">
        <f t="shared" si="3"/>
        <v/>
      </c>
      <c r="AO24" s="14" t="str">
        <f t="shared" si="4"/>
        <v/>
      </c>
      <c r="AP24" s="14" t="str">
        <f t="shared" si="5"/>
        <v/>
      </c>
      <c r="AQ24" s="14" t="str">
        <f t="shared" si="6"/>
        <v/>
      </c>
      <c r="AR24" s="14" t="str">
        <f t="shared" si="7"/>
        <v/>
      </c>
      <c r="AS24" s="14" t="str">
        <f t="shared" si="8"/>
        <v/>
      </c>
      <c r="AT24" s="14" t="str">
        <f t="shared" si="9"/>
        <v/>
      </c>
      <c r="AU24" s="1"/>
      <c r="AV24" s="15"/>
      <c r="AW24" s="16" t="s">
        <v>121</v>
      </c>
      <c r="AX24" s="194" t="str">
        <f t="shared" si="10"/>
        <v>---</v>
      </c>
      <c r="AY24" s="194" t="e">
        <f>VALUE(IF(AX24="---","",VLOOKUP(AX24,List1678[],2,FALSE)))</f>
        <v>#VALUE!</v>
      </c>
      <c r="AZ24" s="194" t="str">
        <f t="shared" si="11"/>
        <v>---</v>
      </c>
      <c r="BA24" s="194" t="e">
        <f>VALUE(IF(AZ24="---","",VLOOKUP(AZ24,List1678[],2,FALSE)))</f>
        <v>#VALUE!</v>
      </c>
      <c r="BB24" s="194" t="str">
        <f t="shared" si="12"/>
        <v>---</v>
      </c>
      <c r="BC24" s="194" t="str">
        <f t="shared" si="13"/>
        <v>---</v>
      </c>
      <c r="BD24" s="1"/>
      <c r="BE24" s="1"/>
      <c r="BF24" s="1"/>
      <c r="BG24" s="1"/>
      <c r="BH24" s="1"/>
      <c r="BI24" s="16" t="s">
        <v>121</v>
      </c>
      <c r="BJ24" s="194" t="str">
        <f>IF(H24="---","",IF(H24="","",(VLOOKUP(H24,List1678[],2,FALSE))))</f>
        <v/>
      </c>
      <c r="BK24" s="194" t="str">
        <f>IF(I24="---","",IF(I24="","",(VLOOKUP(I24,List1678[],2,FALSE))))</f>
        <v/>
      </c>
      <c r="BL24" s="194" t="str">
        <f>IF(J24="---","",IF(J24="","",(VLOOKUP(J24,List1678[],2,FALSE))))</f>
        <v/>
      </c>
      <c r="BM24" s="194" t="str">
        <f>IF(K24="---","",IF(K24="","",(VLOOKUP(K24,List1678[],2,FALSE))))</f>
        <v/>
      </c>
      <c r="BN24" s="194" t="str">
        <f>IF(L24="---","",IF(L24="","",(VLOOKUP(L24,List1678[],2,FALSE))))</f>
        <v/>
      </c>
      <c r="BO24" s="194" t="str">
        <f>IF(M24="---","",IF(M24="","",(VLOOKUP(M24,List1678[],2,FALSE))))</f>
        <v/>
      </c>
      <c r="BP24" s="194" t="str">
        <f>IF(N24="---","",IF(N24="","",(VLOOKUP(N24,List1678[],2,FALSE))))</f>
        <v/>
      </c>
      <c r="BQ24" s="194" t="str">
        <f>IF(O24="---","",IF(O24="","",(VLOOKUP(O24,List1678[],2,FALSE))))</f>
        <v/>
      </c>
      <c r="BR24" s="194" t="str">
        <f>IF(P24="---","",IF(P24="","",(VLOOKUP(P24,List1678[],2,FALSE))))</f>
        <v/>
      </c>
      <c r="BS24" s="194" t="str">
        <f>IF(Q24="---","",IF(Q24="","",(VLOOKUP(Q24,List1678[],2,FALSE))))</f>
        <v/>
      </c>
      <c r="BT24" s="194" t="str">
        <f>IF(R24="---","",IF(R24="","",(VLOOKUP(R24,List1678[],2,FALSE))))</f>
        <v/>
      </c>
      <c r="BU24" s="16" t="s">
        <v>121</v>
      </c>
      <c r="BV24" s="194" t="str">
        <f>IF(Y24="---","",IF(Y24="","",VLOOKUP(Y24,List1678[],2,FALSE)))</f>
        <v/>
      </c>
      <c r="BW24" s="194" t="str">
        <f>IF(Z24="---","",IF(Z24="","",VLOOKUP(Z24,List1678[],2,FALSE)))</f>
        <v/>
      </c>
      <c r="BX24" s="194" t="str">
        <f>IF(AA24="---","",IF(AA24="","",VLOOKUP(AA24,List1678[],2,FALSE)))</f>
        <v/>
      </c>
      <c r="BY24" s="194" t="str">
        <f>IF(AB24="---","",IF(AB24="","",VLOOKUP(AB24,List1678[],2,FALSE)))</f>
        <v/>
      </c>
      <c r="BZ24" s="194" t="str">
        <f>IF(AC24="---","",IF(AC24="","",VLOOKUP(AC24,List1678[],2,FALSE)))</f>
        <v/>
      </c>
      <c r="CA24" s="194" t="str">
        <f>IF(AD24="---","",IF(AD24="","",VLOOKUP(AD24,List1678[],2,FALSE)))</f>
        <v/>
      </c>
      <c r="CB24" s="194" t="str">
        <f>IF(AE24="---","",IF(AE24="","",VLOOKUP(AE24,List1678[],2,FALSE)))</f>
        <v/>
      </c>
      <c r="CC24" s="194" t="str">
        <f>IF(AF24="---","",IF(AF24="","",VLOOKUP(AF24,List1678[],2,FALSE)))</f>
        <v/>
      </c>
      <c r="CD24" s="194" t="str">
        <f>IF(AG24="---","",IF(AG24="","",VLOOKUP(AG24,List1678[],2,FALSE)))</f>
        <v/>
      </c>
      <c r="CE24" s="194" t="str">
        <f>IF(AH24="---","",IF(AH24="","",VLOOKUP(AH24,List1678[],2,FALSE)))</f>
        <v/>
      </c>
      <c r="CF24" s="16" t="s">
        <v>121</v>
      </c>
      <c r="CG24" s="194" t="str">
        <f t="shared" si="24"/>
        <v>NA</v>
      </c>
      <c r="CH24" s="194" t="str">
        <f t="shared" si="14"/>
        <v>NA</v>
      </c>
      <c r="CI24" s="194" t="str">
        <f t="shared" si="15"/>
        <v>NA</v>
      </c>
      <c r="CJ24" s="194" t="str">
        <f t="shared" si="16"/>
        <v>NA</v>
      </c>
      <c r="CK24" s="194" t="str">
        <f t="shared" si="17"/>
        <v>NA</v>
      </c>
      <c r="CL24" s="194" t="str">
        <f t="shared" si="18"/>
        <v>NA</v>
      </c>
      <c r="CM24" s="194" t="str">
        <f t="shared" si="19"/>
        <v>NA</v>
      </c>
      <c r="CN24" s="194" t="str">
        <f t="shared" si="20"/>
        <v>NA</v>
      </c>
      <c r="CO24" s="194" t="str">
        <f t="shared" si="21"/>
        <v>NA</v>
      </c>
      <c r="CP24" s="194" t="str">
        <f t="shared" si="22"/>
        <v>NA</v>
      </c>
      <c r="CQ24" s="16" t="s">
        <v>121</v>
      </c>
      <c r="CR24" s="194" t="str">
        <f t="shared" si="25"/>
        <v>NA</v>
      </c>
      <c r="CS24" s="194" t="str">
        <f t="shared" si="26"/>
        <v>NA</v>
      </c>
      <c r="CT24" s="194" t="str">
        <f t="shared" si="26"/>
        <v>NA</v>
      </c>
      <c r="CU24" s="194" t="str">
        <f t="shared" si="26"/>
        <v>NA</v>
      </c>
      <c r="CV24" s="194" t="str">
        <f t="shared" si="26"/>
        <v>NA</v>
      </c>
      <c r="CW24" s="194" t="str">
        <f t="shared" si="26"/>
        <v>NA</v>
      </c>
      <c r="CX24" s="194" t="str">
        <f t="shared" si="26"/>
        <v>NA</v>
      </c>
      <c r="CY24" s="194" t="str">
        <f t="shared" si="26"/>
        <v>NA</v>
      </c>
      <c r="CZ24" s="194" t="str">
        <f t="shared" si="26"/>
        <v>NA</v>
      </c>
      <c r="DA24" s="194" t="str">
        <f t="shared" si="26"/>
        <v>NA</v>
      </c>
      <c r="DI24" s="177"/>
      <c r="DJ24" s="177"/>
      <c r="DK24" s="177"/>
      <c r="DL24" s="177"/>
      <c r="DM24" s="177"/>
      <c r="DN24" s="177"/>
      <c r="DO24" s="177"/>
      <c r="DP24" s="177"/>
      <c r="DQ24" s="177"/>
      <c r="DR24" s="177"/>
      <c r="DS24" s="177"/>
      <c r="DT24" s="177"/>
      <c r="DU24" s="177"/>
      <c r="DV24" s="177"/>
      <c r="DW24" s="177"/>
    </row>
    <row r="25" spans="2:127" s="7" customFormat="1" ht="13.7" customHeight="1" thickBot="1">
      <c r="B25" s="304"/>
      <c r="C25" s="306"/>
      <c r="D25" s="307"/>
      <c r="E25" s="174" t="s">
        <v>216</v>
      </c>
      <c r="F25" s="175"/>
      <c r="G25" s="176"/>
      <c r="H25" s="13" t="s">
        <v>92</v>
      </c>
      <c r="I25" s="13" t="s">
        <v>92</v>
      </c>
      <c r="J25" s="13" t="s">
        <v>92</v>
      </c>
      <c r="K25" s="13" t="s">
        <v>92</v>
      </c>
      <c r="L25" s="13" t="s">
        <v>92</v>
      </c>
      <c r="M25" s="13" t="s">
        <v>92</v>
      </c>
      <c r="N25" s="13" t="s">
        <v>92</v>
      </c>
      <c r="O25" s="13" t="s">
        <v>92</v>
      </c>
      <c r="P25" s="13" t="s">
        <v>92</v>
      </c>
      <c r="Q25" s="13" t="s">
        <v>92</v>
      </c>
      <c r="R25" s="170" t="s">
        <v>92</v>
      </c>
      <c r="S25" s="1"/>
      <c r="T25" s="1"/>
      <c r="U25" s="1"/>
      <c r="V25" s="1"/>
      <c r="W25" s="1"/>
      <c r="X25" s="1"/>
      <c r="Y25" s="13" t="s">
        <v>92</v>
      </c>
      <c r="Z25" s="13" t="s">
        <v>92</v>
      </c>
      <c r="AA25" s="13" t="s">
        <v>92</v>
      </c>
      <c r="AB25" s="13" t="s">
        <v>92</v>
      </c>
      <c r="AC25" s="170" t="s">
        <v>92</v>
      </c>
      <c r="AD25" s="13" t="s">
        <v>92</v>
      </c>
      <c r="AE25" s="13" t="s">
        <v>92</v>
      </c>
      <c r="AF25" s="13" t="s">
        <v>92</v>
      </c>
      <c r="AG25" s="13" t="s">
        <v>92</v>
      </c>
      <c r="AH25" s="18" t="s">
        <v>92</v>
      </c>
      <c r="AK25" s="14" t="str">
        <f t="shared" si="0"/>
        <v/>
      </c>
      <c r="AL25" s="14" t="str">
        <f t="shared" si="1"/>
        <v/>
      </c>
      <c r="AM25" s="14" t="str">
        <f t="shared" si="2"/>
        <v/>
      </c>
      <c r="AN25" s="14" t="str">
        <f t="shared" si="3"/>
        <v/>
      </c>
      <c r="AO25" s="14" t="str">
        <f t="shared" si="4"/>
        <v/>
      </c>
      <c r="AP25" s="14" t="str">
        <f t="shared" si="5"/>
        <v/>
      </c>
      <c r="AQ25" s="14" t="str">
        <f t="shared" si="6"/>
        <v/>
      </c>
      <c r="AR25" s="14" t="str">
        <f t="shared" si="7"/>
        <v/>
      </c>
      <c r="AS25" s="14" t="str">
        <f t="shared" si="8"/>
        <v/>
      </c>
      <c r="AT25" s="14" t="str">
        <f t="shared" si="9"/>
        <v/>
      </c>
      <c r="AU25" s="1"/>
      <c r="AV25" s="15"/>
      <c r="AW25" s="16" t="s">
        <v>122</v>
      </c>
      <c r="AX25" s="194" t="str">
        <f t="shared" si="10"/>
        <v>---</v>
      </c>
      <c r="AY25" s="194" t="e">
        <f>VALUE(IF(AX25="---","",VLOOKUP(AX25,List1678[],2,FALSE)))</f>
        <v>#VALUE!</v>
      </c>
      <c r="AZ25" s="194" t="str">
        <f t="shared" si="11"/>
        <v>---</v>
      </c>
      <c r="BA25" s="194" t="e">
        <f>VALUE(IF(AZ25="---","",VLOOKUP(AZ25,List1678[],2,FALSE)))</f>
        <v>#VALUE!</v>
      </c>
      <c r="BB25" s="194" t="str">
        <f t="shared" si="12"/>
        <v>---</v>
      </c>
      <c r="BC25" s="194" t="str">
        <f t="shared" si="13"/>
        <v>---</v>
      </c>
      <c r="BD25" s="1"/>
      <c r="BE25" s="1"/>
      <c r="BF25" s="1"/>
      <c r="BG25" s="1"/>
      <c r="BH25" s="1"/>
      <c r="BI25" s="16" t="s">
        <v>122</v>
      </c>
      <c r="BJ25" s="194" t="str">
        <f>IF(H25="---","",IF(H25="","",(VLOOKUP(H25,List1678[],2,FALSE))))</f>
        <v/>
      </c>
      <c r="BK25" s="194" t="str">
        <f>IF(I25="---","",IF(I25="","",(VLOOKUP(I25,List1678[],2,FALSE))))</f>
        <v/>
      </c>
      <c r="BL25" s="194" t="str">
        <f>IF(J25="---","",IF(J25="","",(VLOOKUP(J25,List1678[],2,FALSE))))</f>
        <v/>
      </c>
      <c r="BM25" s="194" t="str">
        <f>IF(K25="---","",IF(K25="","",(VLOOKUP(K25,List1678[],2,FALSE))))</f>
        <v/>
      </c>
      <c r="BN25" s="194" t="str">
        <f>IF(L25="---","",IF(L25="","",(VLOOKUP(L25,List1678[],2,FALSE))))</f>
        <v/>
      </c>
      <c r="BO25" s="194" t="str">
        <f>IF(M25="---","",IF(M25="","",(VLOOKUP(M25,List1678[],2,FALSE))))</f>
        <v/>
      </c>
      <c r="BP25" s="194" t="str">
        <f>IF(N25="---","",IF(N25="","",(VLOOKUP(N25,List1678[],2,FALSE))))</f>
        <v/>
      </c>
      <c r="BQ25" s="194" t="str">
        <f>IF(O25="---","",IF(O25="","",(VLOOKUP(O25,List1678[],2,FALSE))))</f>
        <v/>
      </c>
      <c r="BR25" s="194" t="str">
        <f>IF(P25="---","",IF(P25="","",(VLOOKUP(P25,List1678[],2,FALSE))))</f>
        <v/>
      </c>
      <c r="BS25" s="194" t="str">
        <f>IF(Q25="---","",IF(Q25="","",(VLOOKUP(Q25,List1678[],2,FALSE))))</f>
        <v/>
      </c>
      <c r="BT25" s="194" t="str">
        <f>IF(R25="---","",IF(R25="","",(VLOOKUP(R25,List1678[],2,FALSE))))</f>
        <v/>
      </c>
      <c r="BU25" s="16" t="s">
        <v>122</v>
      </c>
      <c r="BV25" s="194" t="str">
        <f>IF(Y25="---","",IF(Y25="","",VLOOKUP(Y25,List1678[],2,FALSE)))</f>
        <v/>
      </c>
      <c r="BW25" s="194" t="str">
        <f>IF(Z25="---","",IF(Z25="","",VLOOKUP(Z25,List1678[],2,FALSE)))</f>
        <v/>
      </c>
      <c r="BX25" s="194" t="str">
        <f>IF(AA25="---","",IF(AA25="","",VLOOKUP(AA25,List1678[],2,FALSE)))</f>
        <v/>
      </c>
      <c r="BY25" s="194" t="str">
        <f>IF(AB25="---","",IF(AB25="","",VLOOKUP(AB25,List1678[],2,FALSE)))</f>
        <v/>
      </c>
      <c r="BZ25" s="194" t="str">
        <f>IF(AC25="---","",IF(AC25="","",VLOOKUP(AC25,List1678[],2,FALSE)))</f>
        <v/>
      </c>
      <c r="CA25" s="194" t="str">
        <f>IF(AD25="---","",IF(AD25="","",VLOOKUP(AD25,List1678[],2,FALSE)))</f>
        <v/>
      </c>
      <c r="CB25" s="194" t="str">
        <f>IF(AE25="---","",IF(AE25="","",VLOOKUP(AE25,List1678[],2,FALSE)))</f>
        <v/>
      </c>
      <c r="CC25" s="194" t="str">
        <f>IF(AF25="---","",IF(AF25="","",VLOOKUP(AF25,List1678[],2,FALSE)))</f>
        <v/>
      </c>
      <c r="CD25" s="194" t="str">
        <f>IF(AG25="---","",IF(AG25="","",VLOOKUP(AG25,List1678[],2,FALSE)))</f>
        <v/>
      </c>
      <c r="CE25" s="194" t="str">
        <f>IF(AH25="---","",IF(AH25="","",VLOOKUP(AH25,List1678[],2,FALSE)))</f>
        <v/>
      </c>
      <c r="CF25" s="16" t="s">
        <v>122</v>
      </c>
      <c r="CG25" s="194" t="str">
        <f t="shared" si="24"/>
        <v>NA</v>
      </c>
      <c r="CH25" s="194" t="str">
        <f t="shared" si="14"/>
        <v>NA</v>
      </c>
      <c r="CI25" s="194" t="str">
        <f t="shared" si="15"/>
        <v>NA</v>
      </c>
      <c r="CJ25" s="194" t="str">
        <f t="shared" si="16"/>
        <v>NA</v>
      </c>
      <c r="CK25" s="194" t="str">
        <f t="shared" si="17"/>
        <v>NA</v>
      </c>
      <c r="CL25" s="194" t="str">
        <f t="shared" si="18"/>
        <v>NA</v>
      </c>
      <c r="CM25" s="194" t="str">
        <f t="shared" si="19"/>
        <v>NA</v>
      </c>
      <c r="CN25" s="194" t="str">
        <f t="shared" si="20"/>
        <v>NA</v>
      </c>
      <c r="CO25" s="194" t="str">
        <f t="shared" si="21"/>
        <v>NA</v>
      </c>
      <c r="CP25" s="194" t="str">
        <f t="shared" si="22"/>
        <v>NA</v>
      </c>
      <c r="CQ25" s="16" t="s">
        <v>122</v>
      </c>
      <c r="CR25" s="194" t="str">
        <f t="shared" si="25"/>
        <v>NA</v>
      </c>
      <c r="CS25" s="194" t="str">
        <f t="shared" si="26"/>
        <v>NA</v>
      </c>
      <c r="CT25" s="194" t="str">
        <f t="shared" si="26"/>
        <v>NA</v>
      </c>
      <c r="CU25" s="194" t="str">
        <f t="shared" si="26"/>
        <v>NA</v>
      </c>
      <c r="CV25" s="194" t="str">
        <f t="shared" si="26"/>
        <v>NA</v>
      </c>
      <c r="CW25" s="194" t="str">
        <f t="shared" si="26"/>
        <v>NA</v>
      </c>
      <c r="CX25" s="194" t="str">
        <f t="shared" si="26"/>
        <v>NA</v>
      </c>
      <c r="CY25" s="194" t="str">
        <f t="shared" si="26"/>
        <v>NA</v>
      </c>
      <c r="CZ25" s="194" t="str">
        <f t="shared" si="26"/>
        <v>NA</v>
      </c>
      <c r="DA25" s="194" t="str">
        <f t="shared" si="26"/>
        <v>NA</v>
      </c>
      <c r="DI25" s="177"/>
      <c r="DJ25" s="177"/>
      <c r="DK25" s="177"/>
      <c r="DL25" s="177"/>
      <c r="DM25" s="177"/>
      <c r="DN25" s="177"/>
      <c r="DO25" s="177"/>
      <c r="DP25" s="177"/>
      <c r="DQ25" s="177"/>
      <c r="DR25" s="177"/>
      <c r="DS25" s="177"/>
      <c r="DT25" s="177"/>
      <c r="DU25" s="177"/>
      <c r="DV25" s="177"/>
      <c r="DW25" s="177"/>
    </row>
    <row r="26" spans="2:127" s="7" customFormat="1" ht="13.7" customHeight="1" thickBot="1">
      <c r="B26" s="304"/>
      <c r="C26" s="306"/>
      <c r="D26" s="307"/>
      <c r="E26" s="174" t="s">
        <v>217</v>
      </c>
      <c r="F26" s="175"/>
      <c r="G26" s="176"/>
      <c r="H26" s="13" t="s">
        <v>92</v>
      </c>
      <c r="I26" s="13" t="s">
        <v>92</v>
      </c>
      <c r="J26" s="13" t="s">
        <v>92</v>
      </c>
      <c r="K26" s="13" t="s">
        <v>92</v>
      </c>
      <c r="L26" s="13" t="s">
        <v>92</v>
      </c>
      <c r="M26" s="13" t="s">
        <v>92</v>
      </c>
      <c r="N26" s="13" t="s">
        <v>92</v>
      </c>
      <c r="O26" s="13" t="s">
        <v>92</v>
      </c>
      <c r="P26" s="13" t="s">
        <v>92</v>
      </c>
      <c r="Q26" s="13" t="s">
        <v>92</v>
      </c>
      <c r="R26" s="170" t="s">
        <v>92</v>
      </c>
      <c r="S26" s="1"/>
      <c r="T26" s="1"/>
      <c r="U26" s="1"/>
      <c r="V26" s="1"/>
      <c r="W26" s="1"/>
      <c r="X26" s="1"/>
      <c r="Y26" s="13" t="s">
        <v>92</v>
      </c>
      <c r="Z26" s="13" t="s">
        <v>92</v>
      </c>
      <c r="AA26" s="13" t="s">
        <v>92</v>
      </c>
      <c r="AB26" s="13" t="s">
        <v>92</v>
      </c>
      <c r="AC26" s="170" t="s">
        <v>92</v>
      </c>
      <c r="AD26" s="13" t="s">
        <v>92</v>
      </c>
      <c r="AE26" s="13" t="s">
        <v>92</v>
      </c>
      <c r="AF26" s="13" t="s">
        <v>92</v>
      </c>
      <c r="AG26" s="13" t="s">
        <v>92</v>
      </c>
      <c r="AH26" s="18" t="s">
        <v>92</v>
      </c>
      <c r="AK26" s="14" t="str">
        <f t="shared" si="0"/>
        <v/>
      </c>
      <c r="AL26" s="14" t="str">
        <f t="shared" si="1"/>
        <v/>
      </c>
      <c r="AM26" s="14" t="str">
        <f t="shared" si="2"/>
        <v/>
      </c>
      <c r="AN26" s="14" t="str">
        <f t="shared" si="3"/>
        <v/>
      </c>
      <c r="AO26" s="14" t="str">
        <f t="shared" si="4"/>
        <v/>
      </c>
      <c r="AP26" s="14" t="str">
        <f t="shared" si="5"/>
        <v/>
      </c>
      <c r="AQ26" s="14" t="str">
        <f t="shared" si="6"/>
        <v/>
      </c>
      <c r="AR26" s="14" t="str">
        <f t="shared" si="7"/>
        <v/>
      </c>
      <c r="AS26" s="14" t="str">
        <f t="shared" si="8"/>
        <v/>
      </c>
      <c r="AT26" s="14" t="str">
        <f t="shared" si="9"/>
        <v/>
      </c>
      <c r="AU26" s="1"/>
      <c r="AV26" s="15"/>
      <c r="AW26" s="16" t="s">
        <v>123</v>
      </c>
      <c r="AX26" s="194" t="str">
        <f t="shared" si="10"/>
        <v>---</v>
      </c>
      <c r="AY26" s="194" t="e">
        <f>VALUE(IF(AX26="---","",VLOOKUP(AX26,List1678[],2,FALSE)))</f>
        <v>#VALUE!</v>
      </c>
      <c r="AZ26" s="194" t="str">
        <f t="shared" si="11"/>
        <v>---</v>
      </c>
      <c r="BA26" s="194" t="e">
        <f>VALUE(IF(AZ26="---","",VLOOKUP(AZ26,List1678[],2,FALSE)))</f>
        <v>#VALUE!</v>
      </c>
      <c r="BB26" s="194" t="str">
        <f t="shared" si="12"/>
        <v>---</v>
      </c>
      <c r="BC26" s="194" t="str">
        <f t="shared" si="13"/>
        <v>---</v>
      </c>
      <c r="BD26" s="1"/>
      <c r="BE26" s="1"/>
      <c r="BF26" s="1"/>
      <c r="BG26" s="1"/>
      <c r="BH26" s="1"/>
      <c r="BI26" s="16" t="s">
        <v>123</v>
      </c>
      <c r="BJ26" s="194" t="str">
        <f>IF(H26="---","",IF(H26="","",(VLOOKUP(H26,List1678[],2,FALSE))))</f>
        <v/>
      </c>
      <c r="BK26" s="194" t="str">
        <f>IF(I26="---","",IF(I26="","",(VLOOKUP(I26,List1678[],2,FALSE))))</f>
        <v/>
      </c>
      <c r="BL26" s="194" t="str">
        <f>IF(J26="---","",IF(J26="","",(VLOOKUP(J26,List1678[],2,FALSE))))</f>
        <v/>
      </c>
      <c r="BM26" s="194" t="str">
        <f>IF(K26="---","",IF(K26="","",(VLOOKUP(K26,List1678[],2,FALSE))))</f>
        <v/>
      </c>
      <c r="BN26" s="194" t="str">
        <f>IF(L26="---","",IF(L26="","",(VLOOKUP(L26,List1678[],2,FALSE))))</f>
        <v/>
      </c>
      <c r="BO26" s="194" t="str">
        <f>IF(M26="---","",IF(M26="","",(VLOOKUP(M26,List1678[],2,FALSE))))</f>
        <v/>
      </c>
      <c r="BP26" s="194" t="str">
        <f>IF(N26="---","",IF(N26="","",(VLOOKUP(N26,List1678[],2,FALSE))))</f>
        <v/>
      </c>
      <c r="BQ26" s="194" t="str">
        <f>IF(O26="---","",IF(O26="","",(VLOOKUP(O26,List1678[],2,FALSE))))</f>
        <v/>
      </c>
      <c r="BR26" s="194" t="str">
        <f>IF(P26="---","",IF(P26="","",(VLOOKUP(P26,List1678[],2,FALSE))))</f>
        <v/>
      </c>
      <c r="BS26" s="194" t="str">
        <f>IF(Q26="---","",IF(Q26="","",(VLOOKUP(Q26,List1678[],2,FALSE))))</f>
        <v/>
      </c>
      <c r="BT26" s="194" t="str">
        <f>IF(R26="---","",IF(R26="","",(VLOOKUP(R26,List1678[],2,FALSE))))</f>
        <v/>
      </c>
      <c r="BU26" s="16" t="s">
        <v>123</v>
      </c>
      <c r="BV26" s="194" t="str">
        <f>IF(Y26="---","",IF(Y26="","",VLOOKUP(Y26,List1678[],2,FALSE)))</f>
        <v/>
      </c>
      <c r="BW26" s="194" t="str">
        <f>IF(Z26="---","",IF(Z26="","",VLOOKUP(Z26,List1678[],2,FALSE)))</f>
        <v/>
      </c>
      <c r="BX26" s="194" t="str">
        <f>IF(AA26="---","",IF(AA26="","",VLOOKUP(AA26,List1678[],2,FALSE)))</f>
        <v/>
      </c>
      <c r="BY26" s="194" t="str">
        <f>IF(AB26="---","",IF(AB26="","",VLOOKUP(AB26,List1678[],2,FALSE)))</f>
        <v/>
      </c>
      <c r="BZ26" s="194" t="str">
        <f>IF(AC26="---","",IF(AC26="","",VLOOKUP(AC26,List1678[],2,FALSE)))</f>
        <v/>
      </c>
      <c r="CA26" s="194" t="str">
        <f>IF(AD26="---","",IF(AD26="","",VLOOKUP(AD26,List1678[],2,FALSE)))</f>
        <v/>
      </c>
      <c r="CB26" s="194" t="str">
        <f>IF(AE26="---","",IF(AE26="","",VLOOKUP(AE26,List1678[],2,FALSE)))</f>
        <v/>
      </c>
      <c r="CC26" s="194" t="str">
        <f>IF(AF26="---","",IF(AF26="","",VLOOKUP(AF26,List1678[],2,FALSE)))</f>
        <v/>
      </c>
      <c r="CD26" s="194" t="str">
        <f>IF(AG26="---","",IF(AG26="","",VLOOKUP(AG26,List1678[],2,FALSE)))</f>
        <v/>
      </c>
      <c r="CE26" s="194" t="str">
        <f>IF(AH26="---","",IF(AH26="","",VLOOKUP(AH26,List1678[],2,FALSE)))</f>
        <v/>
      </c>
      <c r="CF26" s="16" t="s">
        <v>123</v>
      </c>
      <c r="CG26" s="194" t="str">
        <f t="shared" si="24"/>
        <v>NA</v>
      </c>
      <c r="CH26" s="194" t="str">
        <f t="shared" si="14"/>
        <v>NA</v>
      </c>
      <c r="CI26" s="194" t="str">
        <f t="shared" si="15"/>
        <v>NA</v>
      </c>
      <c r="CJ26" s="194" t="str">
        <f t="shared" si="16"/>
        <v>NA</v>
      </c>
      <c r="CK26" s="194" t="str">
        <f t="shared" si="17"/>
        <v>NA</v>
      </c>
      <c r="CL26" s="194" t="str">
        <f t="shared" si="18"/>
        <v>NA</v>
      </c>
      <c r="CM26" s="194" t="str">
        <f t="shared" si="19"/>
        <v>NA</v>
      </c>
      <c r="CN26" s="194" t="str">
        <f t="shared" si="20"/>
        <v>NA</v>
      </c>
      <c r="CO26" s="194" t="str">
        <f t="shared" si="21"/>
        <v>NA</v>
      </c>
      <c r="CP26" s="194" t="str">
        <f t="shared" si="22"/>
        <v>NA</v>
      </c>
      <c r="CQ26" s="16" t="s">
        <v>123</v>
      </c>
      <c r="CR26" s="194" t="str">
        <f t="shared" si="25"/>
        <v>NA</v>
      </c>
      <c r="CS26" s="194" t="str">
        <f t="shared" si="26"/>
        <v>NA</v>
      </c>
      <c r="CT26" s="194" t="str">
        <f t="shared" si="26"/>
        <v>NA</v>
      </c>
      <c r="CU26" s="194" t="str">
        <f t="shared" si="26"/>
        <v>NA</v>
      </c>
      <c r="CV26" s="194" t="str">
        <f t="shared" si="26"/>
        <v>NA</v>
      </c>
      <c r="CW26" s="194" t="str">
        <f t="shared" si="26"/>
        <v>NA</v>
      </c>
      <c r="CX26" s="194" t="str">
        <f t="shared" si="26"/>
        <v>NA</v>
      </c>
      <c r="CY26" s="194" t="str">
        <f t="shared" si="26"/>
        <v>NA</v>
      </c>
      <c r="CZ26" s="194" t="str">
        <f t="shared" si="26"/>
        <v>NA</v>
      </c>
      <c r="DA26" s="194" t="str">
        <f t="shared" si="26"/>
        <v>NA</v>
      </c>
      <c r="DI26" s="177"/>
      <c r="DJ26" s="177"/>
      <c r="DK26" s="177"/>
      <c r="DL26" s="177"/>
      <c r="DM26" s="177"/>
      <c r="DN26" s="177"/>
      <c r="DO26" s="177"/>
      <c r="DP26" s="177"/>
      <c r="DQ26" s="177"/>
      <c r="DR26" s="177"/>
      <c r="DS26" s="177"/>
      <c r="DT26" s="177"/>
      <c r="DU26" s="177"/>
      <c r="DV26" s="177"/>
      <c r="DW26" s="177"/>
    </row>
    <row r="27" spans="2:127" s="7" customFormat="1" ht="13.7" customHeight="1" thickBot="1">
      <c r="B27" s="304"/>
      <c r="C27" s="306" t="s">
        <v>193</v>
      </c>
      <c r="D27" s="307"/>
      <c r="E27" s="174" t="s">
        <v>218</v>
      </c>
      <c r="F27" s="175"/>
      <c r="G27" s="176"/>
      <c r="H27" s="13" t="s">
        <v>92</v>
      </c>
      <c r="I27" s="13" t="s">
        <v>92</v>
      </c>
      <c r="J27" s="13" t="s">
        <v>92</v>
      </c>
      <c r="K27" s="13" t="s">
        <v>92</v>
      </c>
      <c r="L27" s="13" t="s">
        <v>92</v>
      </c>
      <c r="M27" s="13" t="s">
        <v>92</v>
      </c>
      <c r="N27" s="13" t="s">
        <v>92</v>
      </c>
      <c r="O27" s="13" t="s">
        <v>92</v>
      </c>
      <c r="P27" s="13" t="s">
        <v>92</v>
      </c>
      <c r="Q27" s="13" t="s">
        <v>92</v>
      </c>
      <c r="R27" s="170" t="s">
        <v>92</v>
      </c>
      <c r="S27" s="1"/>
      <c r="T27" s="1"/>
      <c r="U27" s="1"/>
      <c r="V27" s="1"/>
      <c r="W27" s="1"/>
      <c r="X27" s="1"/>
      <c r="Y27" s="13" t="s">
        <v>92</v>
      </c>
      <c r="Z27" s="13" t="s">
        <v>92</v>
      </c>
      <c r="AA27" s="13" t="s">
        <v>92</v>
      </c>
      <c r="AB27" s="13" t="s">
        <v>92</v>
      </c>
      <c r="AC27" s="170" t="s">
        <v>92</v>
      </c>
      <c r="AD27" s="13" t="s">
        <v>92</v>
      </c>
      <c r="AE27" s="13" t="s">
        <v>92</v>
      </c>
      <c r="AF27" s="13" t="s">
        <v>92</v>
      </c>
      <c r="AG27" s="13" t="s">
        <v>92</v>
      </c>
      <c r="AH27" s="18" t="s">
        <v>92</v>
      </c>
      <c r="AK27" s="14" t="str">
        <f t="shared" si="0"/>
        <v/>
      </c>
      <c r="AL27" s="14" t="str">
        <f t="shared" si="1"/>
        <v/>
      </c>
      <c r="AM27" s="14" t="str">
        <f t="shared" si="2"/>
        <v/>
      </c>
      <c r="AN27" s="14" t="str">
        <f t="shared" si="3"/>
        <v/>
      </c>
      <c r="AO27" s="14" t="str">
        <f t="shared" si="4"/>
        <v/>
      </c>
      <c r="AP27" s="14" t="str">
        <f t="shared" si="5"/>
        <v/>
      </c>
      <c r="AQ27" s="14" t="str">
        <f t="shared" si="6"/>
        <v/>
      </c>
      <c r="AR27" s="14" t="str">
        <f t="shared" si="7"/>
        <v/>
      </c>
      <c r="AS27" s="14" t="str">
        <f t="shared" si="8"/>
        <v/>
      </c>
      <c r="AT27" s="14" t="str">
        <f t="shared" si="9"/>
        <v/>
      </c>
      <c r="AU27" s="1"/>
      <c r="AV27" s="15"/>
      <c r="AW27" s="16" t="s">
        <v>124</v>
      </c>
      <c r="AX27" s="194" t="str">
        <f t="shared" si="10"/>
        <v>---</v>
      </c>
      <c r="AY27" s="194" t="e">
        <f>VALUE(IF(AX27="---","",VLOOKUP(AX27,List1678[],2,FALSE)))</f>
        <v>#VALUE!</v>
      </c>
      <c r="AZ27" s="194" t="str">
        <f t="shared" si="11"/>
        <v>---</v>
      </c>
      <c r="BA27" s="194" t="e">
        <f>VALUE(IF(AZ27="---","",VLOOKUP(AZ27,List1678[],2,FALSE)))</f>
        <v>#VALUE!</v>
      </c>
      <c r="BB27" s="194" t="str">
        <f t="shared" si="12"/>
        <v>---</v>
      </c>
      <c r="BC27" s="194" t="str">
        <f t="shared" si="13"/>
        <v>---</v>
      </c>
      <c r="BD27" s="1"/>
      <c r="BE27" s="1"/>
      <c r="BF27" s="1"/>
      <c r="BG27" s="1"/>
      <c r="BH27" s="1"/>
      <c r="BI27" s="16" t="s">
        <v>124</v>
      </c>
      <c r="BJ27" s="194" t="str">
        <f>IF(H27="---","",IF(H27="","",(VLOOKUP(H27,List1678[],2,FALSE))))</f>
        <v/>
      </c>
      <c r="BK27" s="194" t="str">
        <f>IF(I27="---","",IF(I27="","",(VLOOKUP(I27,List1678[],2,FALSE))))</f>
        <v/>
      </c>
      <c r="BL27" s="194" t="str">
        <f>IF(J27="---","",IF(J27="","",(VLOOKUP(J27,List1678[],2,FALSE))))</f>
        <v/>
      </c>
      <c r="BM27" s="194" t="str">
        <f>IF(K27="---","",IF(K27="","",(VLOOKUP(K27,List1678[],2,FALSE))))</f>
        <v/>
      </c>
      <c r="BN27" s="194" t="str">
        <f>IF(L27="---","",IF(L27="","",(VLOOKUP(L27,List1678[],2,FALSE))))</f>
        <v/>
      </c>
      <c r="BO27" s="194" t="str">
        <f>IF(M27="---","",IF(M27="","",(VLOOKUP(M27,List1678[],2,FALSE))))</f>
        <v/>
      </c>
      <c r="BP27" s="194" t="str">
        <f>IF(N27="---","",IF(N27="","",(VLOOKUP(N27,List1678[],2,FALSE))))</f>
        <v/>
      </c>
      <c r="BQ27" s="194" t="str">
        <f>IF(O27="---","",IF(O27="","",(VLOOKUP(O27,List1678[],2,FALSE))))</f>
        <v/>
      </c>
      <c r="BR27" s="194" t="str">
        <f>IF(P27="---","",IF(P27="","",(VLOOKUP(P27,List1678[],2,FALSE))))</f>
        <v/>
      </c>
      <c r="BS27" s="194" t="str">
        <f>IF(Q27="---","",IF(Q27="","",(VLOOKUP(Q27,List1678[],2,FALSE))))</f>
        <v/>
      </c>
      <c r="BT27" s="194" t="str">
        <f>IF(R27="---","",IF(R27="","",(VLOOKUP(R27,List1678[],2,FALSE))))</f>
        <v/>
      </c>
      <c r="BU27" s="16" t="s">
        <v>124</v>
      </c>
      <c r="BV27" s="194" t="str">
        <f>IF(Y27="---","",IF(Y27="","",VLOOKUP(Y27,List1678[],2,FALSE)))</f>
        <v/>
      </c>
      <c r="BW27" s="194" t="str">
        <f>IF(Z27="---","",IF(Z27="","",VLOOKUP(Z27,List1678[],2,FALSE)))</f>
        <v/>
      </c>
      <c r="BX27" s="194" t="str">
        <f>IF(AA27="---","",IF(AA27="","",VLOOKUP(AA27,List1678[],2,FALSE)))</f>
        <v/>
      </c>
      <c r="BY27" s="194" t="str">
        <f>IF(AB27="---","",IF(AB27="","",VLOOKUP(AB27,List1678[],2,FALSE)))</f>
        <v/>
      </c>
      <c r="BZ27" s="194" t="str">
        <f>IF(AC27="---","",IF(AC27="","",VLOOKUP(AC27,List1678[],2,FALSE)))</f>
        <v/>
      </c>
      <c r="CA27" s="194" t="str">
        <f>IF(AD27="---","",IF(AD27="","",VLOOKUP(AD27,List1678[],2,FALSE)))</f>
        <v/>
      </c>
      <c r="CB27" s="194" t="str">
        <f>IF(AE27="---","",IF(AE27="","",VLOOKUP(AE27,List1678[],2,FALSE)))</f>
        <v/>
      </c>
      <c r="CC27" s="194" t="str">
        <f>IF(AF27="---","",IF(AF27="","",VLOOKUP(AF27,List1678[],2,FALSE)))</f>
        <v/>
      </c>
      <c r="CD27" s="194" t="str">
        <f>IF(AG27="---","",IF(AG27="","",VLOOKUP(AG27,List1678[],2,FALSE)))</f>
        <v/>
      </c>
      <c r="CE27" s="194" t="str">
        <f>IF(AH27="---","",IF(AH27="","",VLOOKUP(AH27,List1678[],2,FALSE)))</f>
        <v/>
      </c>
      <c r="CF27" s="16" t="s">
        <v>124</v>
      </c>
      <c r="CG27" s="194" t="str">
        <f t="shared" si="24"/>
        <v>NA</v>
      </c>
      <c r="CH27" s="194" t="str">
        <f t="shared" si="14"/>
        <v>NA</v>
      </c>
      <c r="CI27" s="194" t="str">
        <f t="shared" si="15"/>
        <v>NA</v>
      </c>
      <c r="CJ27" s="194" t="str">
        <f t="shared" si="16"/>
        <v>NA</v>
      </c>
      <c r="CK27" s="194" t="str">
        <f t="shared" si="17"/>
        <v>NA</v>
      </c>
      <c r="CL27" s="194" t="str">
        <f t="shared" si="18"/>
        <v>NA</v>
      </c>
      <c r="CM27" s="194" t="str">
        <f t="shared" si="19"/>
        <v>NA</v>
      </c>
      <c r="CN27" s="194" t="str">
        <f t="shared" si="20"/>
        <v>NA</v>
      </c>
      <c r="CO27" s="194" t="str">
        <f t="shared" si="21"/>
        <v>NA</v>
      </c>
      <c r="CP27" s="194" t="str">
        <f t="shared" si="22"/>
        <v>NA</v>
      </c>
      <c r="CQ27" s="16" t="s">
        <v>124</v>
      </c>
      <c r="CR27" s="194" t="str">
        <f t="shared" si="25"/>
        <v>NA</v>
      </c>
      <c r="CS27" s="194" t="str">
        <f t="shared" ref="CS27:DA27" si="27">IF(AND(OR(CH27=1, CH27=1.1),BL27&gt;=BW27),"Achieved",IF(AND(OR(CH27=1, CH27=1.1),BL27&lt;BW27),"Not Achieved","NA"))</f>
        <v>NA</v>
      </c>
      <c r="CT27" s="194" t="str">
        <f t="shared" si="27"/>
        <v>NA</v>
      </c>
      <c r="CU27" s="194" t="str">
        <f t="shared" si="27"/>
        <v>NA</v>
      </c>
      <c r="CV27" s="194" t="str">
        <f t="shared" si="27"/>
        <v>NA</v>
      </c>
      <c r="CW27" s="194" t="str">
        <f t="shared" si="27"/>
        <v>NA</v>
      </c>
      <c r="CX27" s="194" t="str">
        <f t="shared" si="27"/>
        <v>NA</v>
      </c>
      <c r="CY27" s="194" t="str">
        <f t="shared" si="27"/>
        <v>NA</v>
      </c>
      <c r="CZ27" s="194" t="str">
        <f t="shared" si="27"/>
        <v>NA</v>
      </c>
      <c r="DA27" s="194" t="str">
        <f t="shared" si="27"/>
        <v>NA</v>
      </c>
      <c r="DI27" s="177"/>
      <c r="DJ27" s="177"/>
      <c r="DK27" s="177"/>
      <c r="DL27" s="177"/>
      <c r="DM27" s="177"/>
      <c r="DN27" s="177"/>
      <c r="DO27" s="177"/>
      <c r="DP27" s="177"/>
      <c r="DQ27" s="177"/>
      <c r="DR27" s="177"/>
      <c r="DS27" s="177"/>
      <c r="DT27" s="177"/>
      <c r="DU27" s="177"/>
      <c r="DV27" s="177"/>
      <c r="DW27" s="177"/>
    </row>
    <row r="28" spans="2:127" s="7" customFormat="1" ht="13.7" customHeight="1" thickBot="1">
      <c r="B28" s="304"/>
      <c r="C28" s="306"/>
      <c r="D28" s="307"/>
      <c r="E28" s="174" t="s">
        <v>219</v>
      </c>
      <c r="F28" s="175"/>
      <c r="G28" s="176"/>
      <c r="H28" s="13" t="s">
        <v>92</v>
      </c>
      <c r="I28" s="13" t="s">
        <v>92</v>
      </c>
      <c r="J28" s="13" t="s">
        <v>92</v>
      </c>
      <c r="K28" s="13" t="s">
        <v>92</v>
      </c>
      <c r="L28" s="13" t="s">
        <v>92</v>
      </c>
      <c r="M28" s="13" t="s">
        <v>92</v>
      </c>
      <c r="N28" s="13" t="s">
        <v>92</v>
      </c>
      <c r="O28" s="13" t="s">
        <v>92</v>
      </c>
      <c r="P28" s="13" t="s">
        <v>92</v>
      </c>
      <c r="Q28" s="13" t="s">
        <v>92</v>
      </c>
      <c r="R28" s="170" t="s">
        <v>92</v>
      </c>
      <c r="S28" s="1"/>
      <c r="T28" s="1"/>
      <c r="U28" s="1"/>
      <c r="V28" s="1"/>
      <c r="W28" s="1"/>
      <c r="X28" s="1"/>
      <c r="Y28" s="13" t="s">
        <v>92</v>
      </c>
      <c r="Z28" s="13" t="s">
        <v>92</v>
      </c>
      <c r="AA28" s="13" t="s">
        <v>92</v>
      </c>
      <c r="AB28" s="13" t="s">
        <v>92</v>
      </c>
      <c r="AC28" s="170" t="s">
        <v>92</v>
      </c>
      <c r="AD28" s="13" t="s">
        <v>92</v>
      </c>
      <c r="AE28" s="13" t="s">
        <v>92</v>
      </c>
      <c r="AF28" s="13" t="s">
        <v>92</v>
      </c>
      <c r="AG28" s="13" t="s">
        <v>92</v>
      </c>
      <c r="AH28" s="18" t="s">
        <v>92</v>
      </c>
      <c r="AK28" s="14" t="str">
        <f t="shared" si="0"/>
        <v/>
      </c>
      <c r="AL28" s="14" t="str">
        <f t="shared" si="1"/>
        <v/>
      </c>
      <c r="AM28" s="14" t="str">
        <f t="shared" si="2"/>
        <v/>
      </c>
      <c r="AN28" s="14" t="str">
        <f t="shared" si="3"/>
        <v/>
      </c>
      <c r="AO28" s="14" t="str">
        <f t="shared" si="4"/>
        <v/>
      </c>
      <c r="AP28" s="14" t="str">
        <f t="shared" si="5"/>
        <v/>
      </c>
      <c r="AQ28" s="14" t="str">
        <f t="shared" si="6"/>
        <v/>
      </c>
      <c r="AR28" s="14" t="str">
        <f t="shared" si="7"/>
        <v/>
      </c>
      <c r="AS28" s="14" t="str">
        <f t="shared" si="8"/>
        <v/>
      </c>
      <c r="AT28" s="14" t="str">
        <f t="shared" si="9"/>
        <v/>
      </c>
      <c r="AU28" s="1"/>
      <c r="AV28" s="15"/>
      <c r="AW28" s="16" t="s">
        <v>125</v>
      </c>
      <c r="AX28" s="194" t="str">
        <f t="shared" si="10"/>
        <v>---</v>
      </c>
      <c r="AY28" s="194" t="e">
        <f>VALUE(IF(AX28="---","",VLOOKUP(AX28,List1678[],2,FALSE)))</f>
        <v>#VALUE!</v>
      </c>
      <c r="AZ28" s="194" t="str">
        <f t="shared" si="11"/>
        <v>---</v>
      </c>
      <c r="BA28" s="194" t="e">
        <f>VALUE(IF(AZ28="---","",VLOOKUP(AZ28,List1678[],2,FALSE)))</f>
        <v>#VALUE!</v>
      </c>
      <c r="BB28" s="194" t="str">
        <f t="shared" si="12"/>
        <v>---</v>
      </c>
      <c r="BC28" s="194" t="str">
        <f t="shared" si="13"/>
        <v>---</v>
      </c>
      <c r="BD28" s="1"/>
      <c r="BE28" s="1"/>
      <c r="BF28" s="1"/>
      <c r="BG28" s="1"/>
      <c r="BH28" s="1"/>
      <c r="BI28" s="16" t="s">
        <v>125</v>
      </c>
      <c r="BJ28" s="194" t="str">
        <f>IF(H28="---","",IF(H28="","",(VLOOKUP(H28,List1678[],2,FALSE))))</f>
        <v/>
      </c>
      <c r="BK28" s="194" t="str">
        <f>IF(I28="---","",IF(I28="","",(VLOOKUP(I28,List1678[],2,FALSE))))</f>
        <v/>
      </c>
      <c r="BL28" s="194" t="str">
        <f>IF(J28="---","",IF(J28="","",(VLOOKUP(J28,List1678[],2,FALSE))))</f>
        <v/>
      </c>
      <c r="BM28" s="194" t="str">
        <f>IF(K28="---","",IF(K28="","",(VLOOKUP(K28,List1678[],2,FALSE))))</f>
        <v/>
      </c>
      <c r="BN28" s="194" t="str">
        <f>IF(L28="---","",IF(L28="","",(VLOOKUP(L28,List1678[],2,FALSE))))</f>
        <v/>
      </c>
      <c r="BO28" s="194" t="str">
        <f>IF(M28="---","",IF(M28="","",(VLOOKUP(M28,List1678[],2,FALSE))))</f>
        <v/>
      </c>
      <c r="BP28" s="194" t="str">
        <f>IF(N28="---","",IF(N28="","",(VLOOKUP(N28,List1678[],2,FALSE))))</f>
        <v/>
      </c>
      <c r="BQ28" s="194" t="str">
        <f>IF(O28="---","",IF(O28="","",(VLOOKUP(O28,List1678[],2,FALSE))))</f>
        <v/>
      </c>
      <c r="BR28" s="194" t="str">
        <f>IF(P28="---","",IF(P28="","",(VLOOKUP(P28,List1678[],2,FALSE))))</f>
        <v/>
      </c>
      <c r="BS28" s="194" t="str">
        <f>IF(Q28="---","",IF(Q28="","",(VLOOKUP(Q28,List1678[],2,FALSE))))</f>
        <v/>
      </c>
      <c r="BT28" s="194" t="str">
        <f>IF(R28="---","",IF(R28="","",(VLOOKUP(R28,List1678[],2,FALSE))))</f>
        <v/>
      </c>
      <c r="BU28" s="16" t="s">
        <v>125</v>
      </c>
      <c r="BV28" s="194" t="str">
        <f>IF(Y28="---","",IF(Y28="","",VLOOKUP(Y28,List1678[],2,FALSE)))</f>
        <v/>
      </c>
      <c r="BW28" s="194" t="str">
        <f>IF(Z28="---","",IF(Z28="","",VLOOKUP(Z28,List1678[],2,FALSE)))</f>
        <v/>
      </c>
      <c r="BX28" s="194" t="str">
        <f>IF(AA28="---","",IF(AA28="","",VLOOKUP(AA28,List1678[],2,FALSE)))</f>
        <v/>
      </c>
      <c r="BY28" s="194" t="str">
        <f>IF(AB28="---","",IF(AB28="","",VLOOKUP(AB28,List1678[],2,FALSE)))</f>
        <v/>
      </c>
      <c r="BZ28" s="194" t="str">
        <f>IF(AC28="---","",IF(AC28="","",VLOOKUP(AC28,List1678[],2,FALSE)))</f>
        <v/>
      </c>
      <c r="CA28" s="194" t="str">
        <f>IF(AD28="---","",IF(AD28="","",VLOOKUP(AD28,List1678[],2,FALSE)))</f>
        <v/>
      </c>
      <c r="CB28" s="194" t="str">
        <f>IF(AE28="---","",IF(AE28="","",VLOOKUP(AE28,List1678[],2,FALSE)))</f>
        <v/>
      </c>
      <c r="CC28" s="194" t="str">
        <f>IF(AF28="---","",IF(AF28="","",VLOOKUP(AF28,List1678[],2,FALSE)))</f>
        <v/>
      </c>
      <c r="CD28" s="194" t="str">
        <f>IF(AG28="---","",IF(AG28="","",VLOOKUP(AG28,List1678[],2,FALSE)))</f>
        <v/>
      </c>
      <c r="CE28" s="194" t="str">
        <f>IF(AH28="---","",IF(AH28="","",VLOOKUP(AH28,List1678[],2,FALSE)))</f>
        <v/>
      </c>
      <c r="CF28" s="16" t="s">
        <v>125</v>
      </c>
      <c r="CG28" s="194" t="str">
        <f t="shared" si="24"/>
        <v>NA</v>
      </c>
      <c r="CH28" s="194" t="str">
        <f t="shared" si="14"/>
        <v>NA</v>
      </c>
      <c r="CI28" s="194" t="str">
        <f t="shared" si="15"/>
        <v>NA</v>
      </c>
      <c r="CJ28" s="194" t="str">
        <f t="shared" si="16"/>
        <v>NA</v>
      </c>
      <c r="CK28" s="194" t="str">
        <f t="shared" si="17"/>
        <v>NA</v>
      </c>
      <c r="CL28" s="194" t="str">
        <f t="shared" si="18"/>
        <v>NA</v>
      </c>
      <c r="CM28" s="194" t="str">
        <f t="shared" si="19"/>
        <v>NA</v>
      </c>
      <c r="CN28" s="194" t="str">
        <f t="shared" si="20"/>
        <v>NA</v>
      </c>
      <c r="CO28" s="194" t="str">
        <f t="shared" si="21"/>
        <v>NA</v>
      </c>
      <c r="CP28" s="194" t="str">
        <f t="shared" si="22"/>
        <v>NA</v>
      </c>
      <c r="CQ28" s="16" t="s">
        <v>125</v>
      </c>
      <c r="CR28" s="194" t="str">
        <f t="shared" si="25"/>
        <v>NA</v>
      </c>
      <c r="CS28" s="194" t="str">
        <f t="shared" ref="CS28:CS30" si="28">IF(AND(OR(CH28=1, CH28=1.1),BL28&gt;=BW28),"Achieved",IF(AND(OR(CH28=1, CH28=1.1),BL28&lt;BW28),"Not Achieved","NA"))</f>
        <v>NA</v>
      </c>
      <c r="CT28" s="194" t="str">
        <f t="shared" ref="CT28:CT30" si="29">IF(AND(OR(CI28=1, CI28=1.1),BM28&gt;=BX28),"Achieved",IF(AND(OR(CI28=1, CI28=1.1),BM28&lt;BX28),"Not Achieved","NA"))</f>
        <v>NA</v>
      </c>
      <c r="CU28" s="194" t="str">
        <f t="shared" ref="CU28:CU30" si="30">IF(AND(OR(CJ28=1, CJ28=1.1),BN28&gt;=BY28),"Achieved",IF(AND(OR(CJ28=1, CJ28=1.1),BN28&lt;BY28),"Not Achieved","NA"))</f>
        <v>NA</v>
      </c>
      <c r="CV28" s="194" t="str">
        <f t="shared" ref="CV28:CV30" si="31">IF(AND(OR(CK28=1, CK28=1.1),BO28&gt;=BZ28),"Achieved",IF(AND(OR(CK28=1, CK28=1.1),BO28&lt;BZ28),"Not Achieved","NA"))</f>
        <v>NA</v>
      </c>
      <c r="CW28" s="194" t="str">
        <f t="shared" ref="CW28:CW30" si="32">IF(AND(OR(CL28=1, CL28=1.1),BP28&gt;=CA28),"Achieved",IF(AND(OR(CL28=1, CL28=1.1),BP28&lt;CA28),"Not Achieved","NA"))</f>
        <v>NA</v>
      </c>
      <c r="CX28" s="194" t="str">
        <f t="shared" ref="CX28:CX30" si="33">IF(AND(OR(CM28=1, CM28=1.1),BQ28&gt;=CB28),"Achieved",IF(AND(OR(CM28=1, CM28=1.1),BQ28&lt;CB28),"Not Achieved","NA"))</f>
        <v>NA</v>
      </c>
      <c r="CY28" s="194" t="str">
        <f t="shared" ref="CY28:CY30" si="34">IF(AND(OR(CN28=1, CN28=1.1),BR28&gt;=CC28),"Achieved",IF(AND(OR(CN28=1, CN28=1.1),BR28&lt;CC28),"Not Achieved","NA"))</f>
        <v>NA</v>
      </c>
      <c r="CZ28" s="194" t="str">
        <f t="shared" ref="CZ28:CZ30" si="35">IF(AND(OR(CO28=1, CO28=1.1),BS28&gt;=CD28),"Achieved",IF(AND(OR(CO28=1, CO28=1.1),BS28&lt;CD28),"Not Achieved","NA"))</f>
        <v>NA</v>
      </c>
      <c r="DA28" s="194" t="str">
        <f t="shared" ref="DA28:DA30" si="36">IF(AND(OR(CP28=1, CP28=1.1),BT28&gt;=CE28),"Achieved",IF(AND(OR(CP28=1, CP28=1.1),BT28&lt;CE28),"Not Achieved","NA"))</f>
        <v>NA</v>
      </c>
      <c r="DI28" s="177"/>
      <c r="DJ28" s="177"/>
      <c r="DK28" s="177"/>
      <c r="DL28" s="177"/>
      <c r="DM28" s="177"/>
      <c r="DN28" s="177"/>
      <c r="DO28" s="177"/>
      <c r="DP28" s="177"/>
      <c r="DQ28" s="177"/>
      <c r="DR28" s="177"/>
      <c r="DS28" s="177"/>
      <c r="DT28" s="177"/>
      <c r="DU28" s="177"/>
      <c r="DV28" s="177"/>
      <c r="DW28" s="177"/>
    </row>
    <row r="29" spans="2:127" s="7" customFormat="1" ht="13.7" customHeight="1" thickBot="1">
      <c r="B29" s="304"/>
      <c r="C29" s="306"/>
      <c r="D29" s="307"/>
      <c r="E29" s="174" t="s">
        <v>220</v>
      </c>
      <c r="F29" s="175"/>
      <c r="G29" s="176"/>
      <c r="H29" s="13" t="s">
        <v>92</v>
      </c>
      <c r="I29" s="13" t="s">
        <v>92</v>
      </c>
      <c r="J29" s="13" t="s">
        <v>92</v>
      </c>
      <c r="K29" s="13" t="s">
        <v>92</v>
      </c>
      <c r="L29" s="13" t="s">
        <v>92</v>
      </c>
      <c r="M29" s="13" t="s">
        <v>92</v>
      </c>
      <c r="N29" s="13" t="s">
        <v>92</v>
      </c>
      <c r="O29" s="13" t="s">
        <v>92</v>
      </c>
      <c r="P29" s="13" t="s">
        <v>92</v>
      </c>
      <c r="Q29" s="13" t="s">
        <v>92</v>
      </c>
      <c r="R29" s="170" t="s">
        <v>92</v>
      </c>
      <c r="S29" s="1"/>
      <c r="T29" s="1"/>
      <c r="U29" s="1"/>
      <c r="V29" s="1"/>
      <c r="W29" s="1"/>
      <c r="X29" s="1"/>
      <c r="Y29" s="13" t="s">
        <v>92</v>
      </c>
      <c r="Z29" s="13" t="s">
        <v>92</v>
      </c>
      <c r="AA29" s="13" t="s">
        <v>92</v>
      </c>
      <c r="AB29" s="13" t="s">
        <v>92</v>
      </c>
      <c r="AC29" s="170" t="s">
        <v>92</v>
      </c>
      <c r="AD29" s="13" t="s">
        <v>92</v>
      </c>
      <c r="AE29" s="13" t="s">
        <v>92</v>
      </c>
      <c r="AF29" s="13" t="s">
        <v>92</v>
      </c>
      <c r="AG29" s="13" t="s">
        <v>92</v>
      </c>
      <c r="AH29" s="18" t="s">
        <v>92</v>
      </c>
      <c r="AK29" s="14" t="str">
        <f t="shared" si="0"/>
        <v/>
      </c>
      <c r="AL29" s="14" t="str">
        <f t="shared" si="1"/>
        <v/>
      </c>
      <c r="AM29" s="14" t="str">
        <f t="shared" si="2"/>
        <v/>
      </c>
      <c r="AN29" s="14" t="str">
        <f t="shared" si="3"/>
        <v/>
      </c>
      <c r="AO29" s="14" t="str">
        <f t="shared" si="4"/>
        <v/>
      </c>
      <c r="AP29" s="14" t="str">
        <f t="shared" si="5"/>
        <v/>
      </c>
      <c r="AQ29" s="14" t="str">
        <f t="shared" si="6"/>
        <v/>
      </c>
      <c r="AR29" s="14" t="str">
        <f t="shared" si="7"/>
        <v/>
      </c>
      <c r="AS29" s="14" t="str">
        <f t="shared" si="8"/>
        <v/>
      </c>
      <c r="AT29" s="14" t="str">
        <f t="shared" si="9"/>
        <v/>
      </c>
      <c r="AU29" s="1"/>
      <c r="AV29" s="15"/>
      <c r="AW29" s="16" t="s">
        <v>126</v>
      </c>
      <c r="AX29" s="194" t="str">
        <f t="shared" si="10"/>
        <v>---</v>
      </c>
      <c r="AY29" s="194" t="e">
        <f>VALUE(IF(AX29="---","",VLOOKUP(AX29,List1678[],2,FALSE)))</f>
        <v>#VALUE!</v>
      </c>
      <c r="AZ29" s="194" t="str">
        <f t="shared" si="11"/>
        <v>---</v>
      </c>
      <c r="BA29" s="194" t="e">
        <f>VALUE(IF(AZ29="---","",VLOOKUP(AZ29,List1678[],2,FALSE)))</f>
        <v>#VALUE!</v>
      </c>
      <c r="BB29" s="194" t="str">
        <f t="shared" si="12"/>
        <v>---</v>
      </c>
      <c r="BC29" s="194" t="str">
        <f t="shared" si="13"/>
        <v>---</v>
      </c>
      <c r="BD29" s="1"/>
      <c r="BE29" s="1"/>
      <c r="BF29" s="1"/>
      <c r="BG29" s="1"/>
      <c r="BH29" s="1"/>
      <c r="BI29" s="16" t="s">
        <v>126</v>
      </c>
      <c r="BJ29" s="194" t="str">
        <f>IF(H29="---","",IF(H29="","",(VLOOKUP(H29,List1678[],2,FALSE))))</f>
        <v/>
      </c>
      <c r="BK29" s="194" t="str">
        <f>IF(I29="---","",IF(I29="","",(VLOOKUP(I29,List1678[],2,FALSE))))</f>
        <v/>
      </c>
      <c r="BL29" s="194" t="str">
        <f>IF(J29="---","",IF(J29="","",(VLOOKUP(J29,List1678[],2,FALSE))))</f>
        <v/>
      </c>
      <c r="BM29" s="194" t="str">
        <f>IF(K29="---","",IF(K29="","",(VLOOKUP(K29,List1678[],2,FALSE))))</f>
        <v/>
      </c>
      <c r="BN29" s="194" t="str">
        <f>IF(L29="---","",IF(L29="","",(VLOOKUP(L29,List1678[],2,FALSE))))</f>
        <v/>
      </c>
      <c r="BO29" s="194" t="str">
        <f>IF(M29="---","",IF(M29="","",(VLOOKUP(M29,List1678[],2,FALSE))))</f>
        <v/>
      </c>
      <c r="BP29" s="194" t="str">
        <f>IF(N29="---","",IF(N29="","",(VLOOKUP(N29,List1678[],2,FALSE))))</f>
        <v/>
      </c>
      <c r="BQ29" s="194" t="str">
        <f>IF(O29="---","",IF(O29="","",(VLOOKUP(O29,List1678[],2,FALSE))))</f>
        <v/>
      </c>
      <c r="BR29" s="194" t="str">
        <f>IF(P29="---","",IF(P29="","",(VLOOKUP(P29,List1678[],2,FALSE))))</f>
        <v/>
      </c>
      <c r="BS29" s="194" t="str">
        <f>IF(Q29="---","",IF(Q29="","",(VLOOKUP(Q29,List1678[],2,FALSE))))</f>
        <v/>
      </c>
      <c r="BT29" s="194" t="str">
        <f>IF(R29="---","",IF(R29="","",(VLOOKUP(R29,List1678[],2,FALSE))))</f>
        <v/>
      </c>
      <c r="BU29" s="16" t="s">
        <v>126</v>
      </c>
      <c r="BV29" s="194" t="str">
        <f>IF(Y29="---","",IF(Y29="","",VLOOKUP(Y29,List1678[],2,FALSE)))</f>
        <v/>
      </c>
      <c r="BW29" s="194" t="str">
        <f>IF(Z29="---","",IF(Z29="","",VLOOKUP(Z29,List1678[],2,FALSE)))</f>
        <v/>
      </c>
      <c r="BX29" s="194" t="str">
        <f>IF(AA29="---","",IF(AA29="","",VLOOKUP(AA29,List1678[],2,FALSE)))</f>
        <v/>
      </c>
      <c r="BY29" s="194" t="str">
        <f>IF(AB29="---","",IF(AB29="","",VLOOKUP(AB29,List1678[],2,FALSE)))</f>
        <v/>
      </c>
      <c r="BZ29" s="194" t="str">
        <f>IF(AC29="---","",IF(AC29="","",VLOOKUP(AC29,List1678[],2,FALSE)))</f>
        <v/>
      </c>
      <c r="CA29" s="194" t="str">
        <f>IF(AD29="---","",IF(AD29="","",VLOOKUP(AD29,List1678[],2,FALSE)))</f>
        <v/>
      </c>
      <c r="CB29" s="194" t="str">
        <f>IF(AE29="---","",IF(AE29="","",VLOOKUP(AE29,List1678[],2,FALSE)))</f>
        <v/>
      </c>
      <c r="CC29" s="194" t="str">
        <f>IF(AF29="---","",IF(AF29="","",VLOOKUP(AF29,List1678[],2,FALSE)))</f>
        <v/>
      </c>
      <c r="CD29" s="194" t="str">
        <f>IF(AG29="---","",IF(AG29="","",VLOOKUP(AG29,List1678[],2,FALSE)))</f>
        <v/>
      </c>
      <c r="CE29" s="194" t="str">
        <f>IF(AH29="---","",IF(AH29="","",VLOOKUP(AH29,List1678[],2,FALSE)))</f>
        <v/>
      </c>
      <c r="CF29" s="16" t="s">
        <v>126</v>
      </c>
      <c r="CG29" s="194" t="str">
        <f t="shared" si="24"/>
        <v>NA</v>
      </c>
      <c r="CH29" s="194" t="str">
        <f t="shared" si="14"/>
        <v>NA</v>
      </c>
      <c r="CI29" s="194" t="str">
        <f t="shared" si="15"/>
        <v>NA</v>
      </c>
      <c r="CJ29" s="194" t="str">
        <f t="shared" si="16"/>
        <v>NA</v>
      </c>
      <c r="CK29" s="194" t="str">
        <f t="shared" si="17"/>
        <v>NA</v>
      </c>
      <c r="CL29" s="194" t="str">
        <f t="shared" si="18"/>
        <v>NA</v>
      </c>
      <c r="CM29" s="194" t="str">
        <f t="shared" si="19"/>
        <v>NA</v>
      </c>
      <c r="CN29" s="194" t="str">
        <f t="shared" si="20"/>
        <v>NA</v>
      </c>
      <c r="CO29" s="194" t="str">
        <f t="shared" si="21"/>
        <v>NA</v>
      </c>
      <c r="CP29" s="194" t="str">
        <f t="shared" si="22"/>
        <v>NA</v>
      </c>
      <c r="CQ29" s="16" t="s">
        <v>126</v>
      </c>
      <c r="CR29" s="194" t="str">
        <f t="shared" si="25"/>
        <v>NA</v>
      </c>
      <c r="CS29" s="194" t="str">
        <f t="shared" si="28"/>
        <v>NA</v>
      </c>
      <c r="CT29" s="194" t="str">
        <f t="shared" si="29"/>
        <v>NA</v>
      </c>
      <c r="CU29" s="194" t="str">
        <f t="shared" si="30"/>
        <v>NA</v>
      </c>
      <c r="CV29" s="194" t="str">
        <f t="shared" si="31"/>
        <v>NA</v>
      </c>
      <c r="CW29" s="194" t="str">
        <f t="shared" si="32"/>
        <v>NA</v>
      </c>
      <c r="CX29" s="194" t="str">
        <f t="shared" si="33"/>
        <v>NA</v>
      </c>
      <c r="CY29" s="194" t="str">
        <f t="shared" si="34"/>
        <v>NA</v>
      </c>
      <c r="CZ29" s="194" t="str">
        <f t="shared" si="35"/>
        <v>NA</v>
      </c>
      <c r="DA29" s="194" t="str">
        <f t="shared" si="36"/>
        <v>NA</v>
      </c>
      <c r="DI29" s="177"/>
      <c r="DJ29" s="177"/>
      <c r="DK29" s="177"/>
      <c r="DL29" s="177"/>
      <c r="DM29" s="177"/>
      <c r="DN29" s="177"/>
      <c r="DO29" s="177"/>
      <c r="DP29" s="177"/>
      <c r="DQ29" s="177"/>
      <c r="DR29" s="177"/>
      <c r="DS29" s="177"/>
      <c r="DT29" s="177"/>
      <c r="DU29" s="177"/>
      <c r="DV29" s="177"/>
      <c r="DW29" s="177"/>
    </row>
    <row r="30" spans="2:127" s="7" customFormat="1" ht="13.7" customHeight="1" thickBot="1">
      <c r="B30" s="305"/>
      <c r="C30" s="306"/>
      <c r="D30" s="307"/>
      <c r="E30" s="174" t="s">
        <v>221</v>
      </c>
      <c r="F30" s="175"/>
      <c r="G30" s="176"/>
      <c r="H30" s="169" t="s">
        <v>92</v>
      </c>
      <c r="I30" s="169" t="s">
        <v>92</v>
      </c>
      <c r="J30" s="169" t="s">
        <v>92</v>
      </c>
      <c r="K30" s="169" t="s">
        <v>92</v>
      </c>
      <c r="L30" s="22" t="s">
        <v>92</v>
      </c>
      <c r="M30" s="22" t="s">
        <v>92</v>
      </c>
      <c r="N30" s="22" t="s">
        <v>92</v>
      </c>
      <c r="O30" s="22" t="s">
        <v>92</v>
      </c>
      <c r="P30" s="22" t="s">
        <v>92</v>
      </c>
      <c r="Q30" s="22" t="s">
        <v>92</v>
      </c>
      <c r="R30" s="169" t="s">
        <v>92</v>
      </c>
      <c r="S30" s="1"/>
      <c r="T30" s="1"/>
      <c r="U30" s="1"/>
      <c r="V30" s="1"/>
      <c r="W30" s="1"/>
      <c r="X30" s="1"/>
      <c r="Y30" s="169" t="s">
        <v>92</v>
      </c>
      <c r="Z30" s="169" t="s">
        <v>92</v>
      </c>
      <c r="AA30" s="169" t="s">
        <v>92</v>
      </c>
      <c r="AB30" s="169" t="s">
        <v>92</v>
      </c>
      <c r="AC30" s="169" t="s">
        <v>92</v>
      </c>
      <c r="AD30" s="13" t="s">
        <v>92</v>
      </c>
      <c r="AE30" s="13" t="s">
        <v>92</v>
      </c>
      <c r="AF30" s="13" t="s">
        <v>92</v>
      </c>
      <c r="AG30" s="13" t="s">
        <v>92</v>
      </c>
      <c r="AH30" s="122" t="s">
        <v>92</v>
      </c>
      <c r="AK30" s="14" t="str">
        <f t="shared" si="0"/>
        <v/>
      </c>
      <c r="AL30" s="14" t="str">
        <f t="shared" si="1"/>
        <v/>
      </c>
      <c r="AM30" s="14" t="str">
        <f t="shared" si="2"/>
        <v/>
      </c>
      <c r="AN30" s="14" t="str">
        <f t="shared" si="3"/>
        <v/>
      </c>
      <c r="AO30" s="14" t="str">
        <f t="shared" si="4"/>
        <v/>
      </c>
      <c r="AP30" s="14" t="str">
        <f t="shared" si="5"/>
        <v/>
      </c>
      <c r="AQ30" s="14" t="str">
        <f t="shared" si="6"/>
        <v/>
      </c>
      <c r="AR30" s="14" t="str">
        <f t="shared" si="7"/>
        <v/>
      </c>
      <c r="AS30" s="14" t="str">
        <f t="shared" si="8"/>
        <v/>
      </c>
      <c r="AT30" s="14" t="str">
        <f t="shared" si="9"/>
        <v/>
      </c>
      <c r="AU30" s="1"/>
      <c r="AV30" s="15"/>
      <c r="AW30" s="16" t="s">
        <v>127</v>
      </c>
      <c r="AX30" s="194" t="str">
        <f t="shared" si="10"/>
        <v>---</v>
      </c>
      <c r="AY30" s="194" t="e">
        <f>VALUE(IF(AX30="---","",VLOOKUP(AX30,List1678[],2,FALSE)))</f>
        <v>#VALUE!</v>
      </c>
      <c r="AZ30" s="194" t="str">
        <f t="shared" si="11"/>
        <v>---</v>
      </c>
      <c r="BA30" s="194" t="e">
        <f>VALUE(IF(AZ30="---","",VLOOKUP(AZ30,List1678[],2,FALSE)))</f>
        <v>#VALUE!</v>
      </c>
      <c r="BB30" s="194" t="str">
        <f t="shared" si="12"/>
        <v>---</v>
      </c>
      <c r="BC30" s="194" t="str">
        <f t="shared" si="13"/>
        <v>---</v>
      </c>
      <c r="BD30" s="1"/>
      <c r="BE30" s="1"/>
      <c r="BF30" s="1"/>
      <c r="BG30" s="1"/>
      <c r="BH30" s="1"/>
      <c r="BI30" s="16" t="s">
        <v>127</v>
      </c>
      <c r="BJ30" s="194" t="str">
        <f>IF(H30="---","",IF(H30="","",(VLOOKUP(H30,List1678[],2,FALSE))))</f>
        <v/>
      </c>
      <c r="BK30" s="194" t="str">
        <f>IF(I30="---","",IF(I30="","",(VLOOKUP(I30,List1678[],2,FALSE))))</f>
        <v/>
      </c>
      <c r="BL30" s="194" t="str">
        <f>IF(J30="---","",IF(J30="","",(VLOOKUP(J30,List1678[],2,FALSE))))</f>
        <v/>
      </c>
      <c r="BM30" s="194" t="str">
        <f>IF(K30="---","",IF(K30="","",(VLOOKUP(K30,List1678[],2,FALSE))))</f>
        <v/>
      </c>
      <c r="BN30" s="194" t="str">
        <f>IF(L30="---","",IF(L30="","",(VLOOKUP(L30,List1678[],2,FALSE))))</f>
        <v/>
      </c>
      <c r="BO30" s="194" t="str">
        <f>IF(M30="---","",IF(M30="","",(VLOOKUP(M30,List1678[],2,FALSE))))</f>
        <v/>
      </c>
      <c r="BP30" s="194" t="str">
        <f>IF(N30="---","",IF(N30="","",(VLOOKUP(N30,List1678[],2,FALSE))))</f>
        <v/>
      </c>
      <c r="BQ30" s="194" t="str">
        <f>IF(O30="---","",IF(O30="","",(VLOOKUP(O30,List1678[],2,FALSE))))</f>
        <v/>
      </c>
      <c r="BR30" s="194" t="str">
        <f>IF(P30="---","",IF(P30="","",(VLOOKUP(P30,List1678[],2,FALSE))))</f>
        <v/>
      </c>
      <c r="BS30" s="194" t="str">
        <f>IF(Q30="---","",IF(Q30="","",(VLOOKUP(Q30,List1678[],2,FALSE))))</f>
        <v/>
      </c>
      <c r="BT30" s="194" t="str">
        <f>IF(R30="---","",IF(R30="","",(VLOOKUP(R30,List1678[],2,FALSE))))</f>
        <v/>
      </c>
      <c r="BU30" s="16" t="s">
        <v>127</v>
      </c>
      <c r="BV30" s="194" t="str">
        <f>IF(Y30="---","",IF(Y30="","",VLOOKUP(Y30,List1678[],2,FALSE)))</f>
        <v/>
      </c>
      <c r="BW30" s="194" t="str">
        <f>IF(Z30="---","",IF(Z30="","",VLOOKUP(Z30,List1678[],2,FALSE)))</f>
        <v/>
      </c>
      <c r="BX30" s="194" t="str">
        <f>IF(AA30="---","",IF(AA30="","",VLOOKUP(AA30,List1678[],2,FALSE)))</f>
        <v/>
      </c>
      <c r="BY30" s="194" t="str">
        <f>IF(AB30="---","",IF(AB30="","",VLOOKUP(AB30,List1678[],2,FALSE)))</f>
        <v/>
      </c>
      <c r="BZ30" s="194" t="str">
        <f>IF(AC30="---","",IF(AC30="","",VLOOKUP(AC30,List1678[],2,FALSE)))</f>
        <v/>
      </c>
      <c r="CA30" s="194" t="str">
        <f>IF(AD30="---","",IF(AD30="","",VLOOKUP(AD30,List1678[],2,FALSE)))</f>
        <v/>
      </c>
      <c r="CB30" s="194" t="str">
        <f>IF(AE30="---","",IF(AE30="","",VLOOKUP(AE30,List1678[],2,FALSE)))</f>
        <v/>
      </c>
      <c r="CC30" s="194" t="str">
        <f>IF(AF30="---","",IF(AF30="","",VLOOKUP(AF30,List1678[],2,FALSE)))</f>
        <v/>
      </c>
      <c r="CD30" s="194" t="str">
        <f>IF(AG30="---","",IF(AG30="","",VLOOKUP(AG30,List1678[],2,FALSE)))</f>
        <v/>
      </c>
      <c r="CE30" s="194" t="str">
        <f>IF(AH30="---","",IF(AH30="","",VLOOKUP(AH30,List1678[],2,FALSE)))</f>
        <v/>
      </c>
      <c r="CF30" s="16" t="s">
        <v>127</v>
      </c>
      <c r="CG30" s="194" t="str">
        <f t="shared" si="24"/>
        <v>NA</v>
      </c>
      <c r="CH30" s="194" t="str">
        <f t="shared" si="14"/>
        <v>NA</v>
      </c>
      <c r="CI30" s="194" t="str">
        <f t="shared" si="15"/>
        <v>NA</v>
      </c>
      <c r="CJ30" s="194" t="str">
        <f t="shared" si="16"/>
        <v>NA</v>
      </c>
      <c r="CK30" s="194" t="str">
        <f t="shared" si="17"/>
        <v>NA</v>
      </c>
      <c r="CL30" s="194" t="str">
        <f t="shared" si="18"/>
        <v>NA</v>
      </c>
      <c r="CM30" s="194" t="str">
        <f t="shared" si="19"/>
        <v>NA</v>
      </c>
      <c r="CN30" s="194" t="str">
        <f t="shared" si="20"/>
        <v>NA</v>
      </c>
      <c r="CO30" s="194" t="str">
        <f t="shared" si="21"/>
        <v>NA</v>
      </c>
      <c r="CP30" s="194" t="str">
        <f t="shared" si="22"/>
        <v>NA</v>
      </c>
      <c r="CQ30" s="16" t="s">
        <v>127</v>
      </c>
      <c r="CR30" s="194" t="str">
        <f t="shared" si="25"/>
        <v>NA</v>
      </c>
      <c r="CS30" s="194" t="str">
        <f t="shared" si="28"/>
        <v>NA</v>
      </c>
      <c r="CT30" s="194" t="str">
        <f t="shared" si="29"/>
        <v>NA</v>
      </c>
      <c r="CU30" s="194" t="str">
        <f t="shared" si="30"/>
        <v>NA</v>
      </c>
      <c r="CV30" s="194" t="str">
        <f t="shared" si="31"/>
        <v>NA</v>
      </c>
      <c r="CW30" s="194" t="str">
        <f t="shared" si="32"/>
        <v>NA</v>
      </c>
      <c r="CX30" s="194" t="str">
        <f t="shared" si="33"/>
        <v>NA</v>
      </c>
      <c r="CY30" s="194" t="str">
        <f t="shared" si="34"/>
        <v>NA</v>
      </c>
      <c r="CZ30" s="194" t="str">
        <f t="shared" si="35"/>
        <v>NA</v>
      </c>
      <c r="DA30" s="194" t="str">
        <f t="shared" si="36"/>
        <v>NA</v>
      </c>
      <c r="DI30" s="177"/>
      <c r="DJ30" s="177"/>
      <c r="DK30" s="177"/>
      <c r="DL30" s="177"/>
      <c r="DM30" s="177"/>
      <c r="DN30" s="177"/>
      <c r="DO30" s="177"/>
      <c r="DP30" s="177"/>
      <c r="DQ30" s="177"/>
      <c r="DR30" s="177"/>
      <c r="DS30" s="177"/>
      <c r="DT30" s="177"/>
      <c r="DU30" s="177"/>
      <c r="DV30" s="177"/>
      <c r="DW30" s="177"/>
    </row>
    <row r="31" spans="2:127" s="7" customFormat="1" ht="13.7" customHeight="1" thickBot="1">
      <c r="B31" s="300" t="s">
        <v>223</v>
      </c>
      <c r="C31" s="301"/>
      <c r="D31" s="301"/>
      <c r="E31" s="301"/>
      <c r="F31" s="301"/>
      <c r="G31" s="302"/>
      <c r="H31" s="164" t="str">
        <f>IF(COUNTIF(Year0Range,BE5)+COUNTIF(Year0Range,BE4)+COUNTIF(Year0Range,"*60")&gt;0,COUNTIF(Year0Range,BE4),"")</f>
        <v/>
      </c>
      <c r="I31" s="164" t="str">
        <f>IF(COUNTIF(Year1Range,BE4)+COUNTIF(Year1Range,BE5)+COUNTIF(Year1Range,"*60")&gt;0,COUNTIF(Year1Range,BE4),"")</f>
        <v/>
      </c>
      <c r="J31" s="164" t="str">
        <f>IF(COUNTIF(Year2Range,BE4)+COUNTIF(Year2Range,BE5)+COUNTIF(Year2Range,"*60")&gt;0,COUNTIF(Year2Range,BE4),"")</f>
        <v/>
      </c>
      <c r="K31" s="164" t="str">
        <f>IF(COUNTIF(Year3Range,BE4)+COUNTIF(Year3Range,BE5)+COUNTIF(Year3Range,"*60")&gt;0,COUNTIF(Year3Range,BE4),"")</f>
        <v/>
      </c>
      <c r="L31" s="164" t="str">
        <f>IF(COUNTIF(Year4Range,BE4)+COUNTIF(Year4Range,BE5)+COUNTIF(Year4Range,"*60")&gt;0,COUNTIF(Year4Range,BE4),"")</f>
        <v/>
      </c>
      <c r="M31" s="164" t="str">
        <f>IF(COUNTIF(Year5Range,BE4)+COUNTIF(Year5Range,BE5)+COUNTIF(Year5Range,"*60")&gt;0,COUNTIF(Year5Range,BE4),"")</f>
        <v/>
      </c>
      <c r="N31" s="164" t="str">
        <f>IF(COUNTIF(Year6Range,BE4)+COUNTIF(Year6Range,BE5)+COUNTIF(Year6Range,"*60")&gt;0,COUNTIF(Year6Range,BE4),"")</f>
        <v/>
      </c>
      <c r="O31" s="164" t="str">
        <f>IF(COUNTIF(Year7Range,BE4)+COUNTIF(Year7Range,BE5)+COUNTIF(Year7Range,"*60")&gt;0,COUNTIF(Year7Range,BE4),"")</f>
        <v/>
      </c>
      <c r="P31" s="164" t="str">
        <f>IF(COUNTIF(Year8Range,BE4)+COUNTIF(Year8Range,BE5)+COUNTIF(Year8Range,"*60")&gt;0,COUNTIF(Year8Range,BE4),"")</f>
        <v/>
      </c>
      <c r="Q31" s="164" t="str">
        <f>IF(COUNTIF(Year9Range,BE4)+COUNTIF(Year9Range,BE5)+COUNTIF(Year9Range,"*60")&gt;0,COUNTIF(Year9Range,BE4),"")</f>
        <v/>
      </c>
      <c r="R31" s="164" t="str">
        <f>IF(COUNTIF(Year10Range,BE4)+COUNTIF(Year10Range,BE5)+COUNTIF(Year10Range,"*60")&gt;0,COUNTIF(Year10Range,BE4),"")</f>
        <v/>
      </c>
      <c r="S31" s="1"/>
      <c r="T31" s="1"/>
      <c r="U31" s="1"/>
      <c r="V31" s="1"/>
      <c r="W31" s="1"/>
      <c r="X31" s="1"/>
      <c r="Y31" s="164" t="str">
        <f>IF(COUNTIF(Year1Expected,BE5)+COUNTIF(Year1Expected,BE4)+COUNTIF(Year1Expected,"*60")&gt;0,COUNTIF(Year1Expected,$BE$4),"")</f>
        <v/>
      </c>
      <c r="Z31" s="164" t="str">
        <f>IF(COUNTIF(Year2Expected,$BE$5)+COUNTIF(Year2Expected,$BE$4)+COUNTIF(Year2Expected,"*60")&gt;0,COUNTIF(Year2Expected,$BE$4),"")</f>
        <v/>
      </c>
      <c r="AA31" s="164" t="str">
        <f>IF(COUNTIF(Year3Expected,BE5)+COUNTIF(Year3Expected,BE4)+COUNTIF(Year3Expected,"*60")&gt;0,COUNTIF(Year3Expected,$BE$4),"")</f>
        <v/>
      </c>
      <c r="AB31" s="164" t="str">
        <f>IF(COUNTIF(Year4Expected,BE5)+COUNTIF(Year4Expected,BE4)+COUNTIF(Year4Expected,"*60")&gt;0,COUNTIF(Year4Expected,$BE$4),"")</f>
        <v/>
      </c>
      <c r="AC31" s="164" t="str">
        <f>IF(COUNTIF(Year5Expected,BE5)+COUNTIF(Year5Expected,BE4)+COUNTIF(Year5Expected,"*60")&gt;0,COUNTIF(Year5Expected,$BE$4),"")</f>
        <v/>
      </c>
      <c r="AD31" s="164" t="str">
        <f>IF(COUNTIF(Year6Expected,BE5)+COUNTIF(Year6Expected,BE4)+COUNTIF(Year6Expected,"*60")&gt;0,COUNTIF(Year6Expected,$BE$4),"")</f>
        <v/>
      </c>
      <c r="AE31" s="164" t="str">
        <f>IF(COUNTIF(Year7Expected,BE5)+COUNTIF(Year7Expected,BE4)+COUNTIF(Year7Expected,"*60")&gt;0,COUNTIF(Year7Expected,$BE$4),"")</f>
        <v/>
      </c>
      <c r="AF31" s="164" t="str">
        <f>IF(COUNTIF(Year8Expected,BE5)+COUNTIF(Year8Expected,BE4)+COUNTIF(Year8Expected,"*60")&gt;0,COUNTIF(Year8Expected,$BE$4),"")</f>
        <v/>
      </c>
      <c r="AG31" s="164" t="str">
        <f>IF(COUNTIF(Year9Expected,BE5)+COUNTIF(Year9Expected,BE4)+COUNTIF(Year9Expected,"*60")&gt;0,COUNTIF(Year9Expected,$BE$4),"")</f>
        <v/>
      </c>
      <c r="AH31" s="164" t="str">
        <f>IF(COUNTIF(Year10Expected,BE5)+COUNTIF(Year10Expected,BE4)+COUNTIF(Year10Expected,"*60")&gt;0,COUNTIF(Year10Expected,$BE$4),"")</f>
        <v/>
      </c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 t="e">
        <f>LOOKUP(2,1/(H34:R34&lt;&gt;""),H$2:R$2)</f>
        <v>#N/A</v>
      </c>
      <c r="AY31" s="1"/>
      <c r="AZ31" s="1" t="e">
        <f>AX31</f>
        <v>#N/A</v>
      </c>
      <c r="BA31" s="1"/>
      <c r="BB31" s="1"/>
      <c r="BC31" s="1"/>
      <c r="BD31" s="1"/>
      <c r="BE31" s="1"/>
      <c r="BF31" s="1"/>
      <c r="BG31" s="1"/>
      <c r="BH31" s="1"/>
      <c r="BI31" s="16" t="s">
        <v>128</v>
      </c>
      <c r="BJ31" s="195">
        <f t="shared" ref="BJ31:BT31" si="37">COUNTIF(BJ3:BJ30,1)</f>
        <v>0</v>
      </c>
      <c r="BK31" s="195">
        <f t="shared" si="37"/>
        <v>0</v>
      </c>
      <c r="BL31" s="195">
        <f t="shared" si="37"/>
        <v>0</v>
      </c>
      <c r="BM31" s="195">
        <f t="shared" si="37"/>
        <v>0</v>
      </c>
      <c r="BN31" s="195">
        <f t="shared" si="37"/>
        <v>0</v>
      </c>
      <c r="BO31" s="195">
        <f t="shared" si="37"/>
        <v>0</v>
      </c>
      <c r="BP31" s="195">
        <f t="shared" si="37"/>
        <v>0</v>
      </c>
      <c r="BQ31" s="195">
        <f t="shared" si="37"/>
        <v>0</v>
      </c>
      <c r="BR31" s="195">
        <f t="shared" si="37"/>
        <v>0</v>
      </c>
      <c r="BS31" s="195">
        <f t="shared" si="37"/>
        <v>0</v>
      </c>
      <c r="BT31" s="195">
        <f t="shared" si="37"/>
        <v>0</v>
      </c>
      <c r="BU31" s="16" t="s">
        <v>128</v>
      </c>
      <c r="BV31" s="196">
        <f t="shared" ref="BV31:CE31" si="38">COUNTIF(BV3:BV30,1)</f>
        <v>0</v>
      </c>
      <c r="BW31" s="196">
        <f t="shared" si="38"/>
        <v>0</v>
      </c>
      <c r="BX31" s="196">
        <f t="shared" si="38"/>
        <v>0</v>
      </c>
      <c r="BY31" s="196">
        <f t="shared" si="38"/>
        <v>0</v>
      </c>
      <c r="BZ31" s="196">
        <f t="shared" si="38"/>
        <v>0</v>
      </c>
      <c r="CA31" s="196">
        <f t="shared" si="38"/>
        <v>0</v>
      </c>
      <c r="CB31" s="196">
        <f t="shared" si="38"/>
        <v>0</v>
      </c>
      <c r="CC31" s="196">
        <f t="shared" si="38"/>
        <v>0</v>
      </c>
      <c r="CD31" s="196">
        <f t="shared" si="38"/>
        <v>0</v>
      </c>
      <c r="CE31" s="196">
        <f t="shared" si="38"/>
        <v>0</v>
      </c>
      <c r="CF31" s="197" t="s">
        <v>129</v>
      </c>
      <c r="CG31" s="16">
        <f>COUNTIF(CG3:CG30,1.1)+COUNTIF(CG3:CG30,1)</f>
        <v>0</v>
      </c>
      <c r="CH31" s="16">
        <f>COUNTIF(CH3:CH30,1.1)+COUNTIF(CH3:CH30,1)</f>
        <v>0</v>
      </c>
      <c r="CI31" s="16">
        <f t="shared" ref="CI31:CP31" si="39">COUNTIF(CI3:CI30,1.1)+COUNTIF(CI3:CI30,1)</f>
        <v>0</v>
      </c>
      <c r="CJ31" s="16">
        <f t="shared" si="39"/>
        <v>0</v>
      </c>
      <c r="CK31" s="16">
        <f t="shared" si="39"/>
        <v>0</v>
      </c>
      <c r="CL31" s="16">
        <f t="shared" si="39"/>
        <v>0</v>
      </c>
      <c r="CM31" s="16">
        <f t="shared" si="39"/>
        <v>0</v>
      </c>
      <c r="CN31" s="16">
        <f t="shared" si="39"/>
        <v>0</v>
      </c>
      <c r="CO31" s="16">
        <f t="shared" si="39"/>
        <v>0</v>
      </c>
      <c r="CP31" s="16">
        <f t="shared" si="39"/>
        <v>0</v>
      </c>
      <c r="CQ31" s="200" t="s">
        <v>130</v>
      </c>
      <c r="CR31" s="201">
        <f>COUNTIF(CR3:CR30,"Achieved")</f>
        <v>0</v>
      </c>
      <c r="CS31" s="201">
        <f t="shared" ref="CS31:DA31" si="40">COUNTIF(CS3:CS30,"Achieved")</f>
        <v>0</v>
      </c>
      <c r="CT31" s="201">
        <f t="shared" si="40"/>
        <v>0</v>
      </c>
      <c r="CU31" s="201">
        <f t="shared" si="40"/>
        <v>0</v>
      </c>
      <c r="CV31" s="201">
        <f t="shared" si="40"/>
        <v>0</v>
      </c>
      <c r="CW31" s="201">
        <f t="shared" si="40"/>
        <v>0</v>
      </c>
      <c r="CX31" s="201">
        <f t="shared" si="40"/>
        <v>0</v>
      </c>
      <c r="CY31" s="201">
        <f t="shared" si="40"/>
        <v>0</v>
      </c>
      <c r="CZ31" s="201">
        <f t="shared" si="40"/>
        <v>0</v>
      </c>
      <c r="DA31" s="201">
        <f t="shared" si="40"/>
        <v>0</v>
      </c>
      <c r="DI31" s="177"/>
      <c r="DJ31" s="177"/>
      <c r="DK31" s="177"/>
      <c r="DL31" s="177"/>
      <c r="DM31" s="177"/>
      <c r="DN31" s="177"/>
      <c r="DO31" s="177"/>
      <c r="DP31" s="177"/>
      <c r="DQ31" s="177"/>
      <c r="DR31" s="177"/>
      <c r="DS31" s="177"/>
      <c r="DT31" s="177"/>
      <c r="DU31" s="177"/>
      <c r="DV31" s="177"/>
      <c r="DW31" s="177"/>
    </row>
    <row r="32" spans="2:127" s="7" customFormat="1" ht="13.7" customHeight="1" thickBot="1">
      <c r="B32" s="300" t="s">
        <v>225</v>
      </c>
      <c r="C32" s="301"/>
      <c r="D32" s="301"/>
      <c r="E32" s="301"/>
      <c r="F32" s="301"/>
      <c r="G32" s="302"/>
      <c r="H32" s="164" t="str">
        <f>IF(COUNTIF(Year0Range,BE5)+COUNTIF(Year0Range,BE4)+COUNTIF(Year0Range,"*60")&gt;0,COUNTIF(Year0Range,BE5),"")</f>
        <v/>
      </c>
      <c r="I32" s="167" t="str">
        <f>IF(COUNTIF(Year1Range,BE4)+COUNTIF(Year1Range,BE5)+COUNTIF(Year1Range,"*60")&gt;0,COUNTIF(Year1Range,BE5),"")</f>
        <v/>
      </c>
      <c r="J32" s="167" t="str">
        <f>IF(COUNTIF(Year2Range,BE5)+COUNTIF(Year2Range,BE4)+COUNTIF(Year2Range,"*60")&gt;0,COUNTIF(Year2Range,BE5),"")</f>
        <v/>
      </c>
      <c r="K32" s="167" t="str">
        <f>IF(COUNTIF(Year3Range,BE4)+COUNTIF(Year3Range,BE5)+COUNTIF(Year3Range,"*60")&gt;0,COUNTIF(Year3Range,BE5),"")</f>
        <v/>
      </c>
      <c r="L32" s="167" t="str">
        <f>IF(COUNTIF(Year4Range,BE4)+COUNTIF(Year4Range,BE5)+COUNTIF(Year4Range,"*60")&gt;0,COUNTIF(Year4Range,BE5),"")</f>
        <v/>
      </c>
      <c r="M32" s="167" t="str">
        <f>IF(COUNTIF(Year5Range,BE5)+COUNTIF(Year5Range,BE4)+COUNTIF(Year5Range,"*60")&gt;0,COUNTIF(Year5Range,BE5),"")</f>
        <v/>
      </c>
      <c r="N32" s="167" t="str">
        <f>IF(COUNTIF(Year6Range,BE4)+COUNTIF(Year6Range,BE5)+COUNTIF(Year6Range,"*60")&gt;0,COUNTIF(Year6Range,BE5),"")</f>
        <v/>
      </c>
      <c r="O32" s="167" t="str">
        <f>IF(COUNTIF(Year7Range,BE4)+COUNTIF(Year7Range,BE5)+COUNTIF(Year7Range,"*60")&gt;0,COUNTIF(Year7Range,BE5),"")</f>
        <v/>
      </c>
      <c r="P32" s="167" t="str">
        <f>IF(COUNTIF(Year8Range,BE4)+COUNTIF(Year8Range,BE5)+COUNTIF(Year8Range,"*60")&gt;0,COUNTIF(Year8Range,BE5),"")</f>
        <v/>
      </c>
      <c r="Q32" s="167" t="str">
        <f>IF(COUNTIF(Year9Range,BE4)+COUNTIF(Year9Range,BE5)+COUNTIF(Year9Range,"*60")&gt;0,COUNTIF(Year9Range,BE5),"")</f>
        <v/>
      </c>
      <c r="R32" s="167" t="str">
        <f>IF(COUNTIF(Year10Range,BE5)+COUNTIF(Year10Range,BE5)+COUNTIF(Year10Range,"*60")&gt;0,COUNTIF(Year10Range,BE5),"")</f>
        <v/>
      </c>
      <c r="S32" s="1"/>
      <c r="T32" s="1"/>
      <c r="U32" s="1"/>
      <c r="V32" s="1"/>
      <c r="W32" s="1"/>
      <c r="X32" s="1"/>
      <c r="Y32" s="164" t="str">
        <f>IF(COUNTIF(Year1Expected,BE5)+COUNTIF(Year1Expected,BE4)+COUNTIF(Year1Expected,"*60")&gt;0,COUNTIF(Year1Expected,$BE$5),"")</f>
        <v/>
      </c>
      <c r="Z32" s="164" t="str">
        <f>IF(COUNTIF(Year2Expected,$BE$5)+COUNTIF(Year2Expected,$BE$4)+COUNTIF(Year2Expected,"*60")&gt;0,COUNTIF(Year2Expected,$BE$5),"")</f>
        <v/>
      </c>
      <c r="AA32" s="164" t="str">
        <f>IF(COUNTIF(Year3Expected,BE5)+COUNTIF(Year3Expected,BE4)+COUNTIF(Year3Expected,"*60")&gt;0,COUNTIF(Year3Expected,$BE$5),"")</f>
        <v/>
      </c>
      <c r="AB32" s="164" t="str">
        <f>IF(COUNTIF(Year4Expected,BE5)+COUNTIF(Year4Expected,BE4)+COUNTIF(Year4Expected,"*60")&gt;0,COUNTIF(Year4Expected,$BE$5),"")</f>
        <v/>
      </c>
      <c r="AC32" s="164" t="str">
        <f>IF(COUNTIF(Year5Expected,BE5)+COUNTIF(Year5Expected,BE4)+COUNTIF(Year5Expected,"*60")&gt;0,COUNTIF(Year5Expected,$BE$5),"")</f>
        <v/>
      </c>
      <c r="AD32" s="164" t="str">
        <f>IF(COUNTIF(Year6Expected,BE5)+COUNTIF(Year6Expected,BE4)+COUNTIF(Year6Expected,"*60")&gt;0,COUNTIF(Year6Expected,$BE$5),"")</f>
        <v/>
      </c>
      <c r="AE32" s="164" t="str">
        <f>IF(COUNTIF(Year7Expected,BE5)+COUNTIF(Year7Expected,BE4)+COUNTIF(Year7Expected,"*60")&gt;0,COUNTIF(Year7Expected,$BE$5),"")</f>
        <v/>
      </c>
      <c r="AF32" s="164" t="str">
        <f>IF(COUNTIF(Year8Expected,BE5)+COUNTIF(Year8Expected,BE4)+COUNTIF(Year8Expected,"*60")&gt;0,COUNTIF(Year8Expected,$BE$5),"")</f>
        <v/>
      </c>
      <c r="AG32" s="164" t="str">
        <f>IF(COUNTIF(Year9Expected,BE5)+COUNTIF(Year9Expected,BE4)+COUNTIF(Year9Expected,"*60")&gt;0,COUNTIF(Year9Expected,$BE$5),"")</f>
        <v/>
      </c>
      <c r="AH32" s="164" t="str">
        <f>IF(COUNTIF(Year10Expected,BE5)+COUNTIF(Year10Expected,BE4)+COUNTIF(Year10Expected,"*60")&gt;0,COUNTIF(Year10Expected,$BE$5),"")</f>
        <v/>
      </c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6" t="s">
        <v>131</v>
      </c>
      <c r="BJ32" s="195">
        <f t="shared" ref="BJ32:BT32" si="41">COUNTIF(BJ3:BJ30,0.5)</f>
        <v>0</v>
      </c>
      <c r="BK32" s="195">
        <f t="shared" si="41"/>
        <v>0</v>
      </c>
      <c r="BL32" s="195">
        <f t="shared" si="41"/>
        <v>0</v>
      </c>
      <c r="BM32" s="195">
        <f t="shared" si="41"/>
        <v>0</v>
      </c>
      <c r="BN32" s="195">
        <f t="shared" si="41"/>
        <v>0</v>
      </c>
      <c r="BO32" s="195">
        <f t="shared" si="41"/>
        <v>0</v>
      </c>
      <c r="BP32" s="195">
        <f t="shared" si="41"/>
        <v>0</v>
      </c>
      <c r="BQ32" s="195">
        <f t="shared" si="41"/>
        <v>0</v>
      </c>
      <c r="BR32" s="195">
        <f t="shared" si="41"/>
        <v>0</v>
      </c>
      <c r="BS32" s="195">
        <f t="shared" si="41"/>
        <v>0</v>
      </c>
      <c r="BT32" s="195">
        <f t="shared" si="41"/>
        <v>0</v>
      </c>
      <c r="BU32" s="16" t="s">
        <v>131</v>
      </c>
      <c r="BV32" s="196">
        <f t="shared" ref="BV32:CE32" si="42">COUNTIF(BV3:BV30,0.5)</f>
        <v>0</v>
      </c>
      <c r="BW32" s="196">
        <f t="shared" si="42"/>
        <v>0</v>
      </c>
      <c r="BX32" s="196">
        <f t="shared" si="42"/>
        <v>0</v>
      </c>
      <c r="BY32" s="196">
        <f t="shared" si="42"/>
        <v>0</v>
      </c>
      <c r="BZ32" s="196">
        <f t="shared" si="42"/>
        <v>0</v>
      </c>
      <c r="CA32" s="196">
        <f t="shared" si="42"/>
        <v>0</v>
      </c>
      <c r="CB32" s="196">
        <f t="shared" si="42"/>
        <v>0</v>
      </c>
      <c r="CC32" s="196">
        <f t="shared" si="42"/>
        <v>0</v>
      </c>
      <c r="CD32" s="196">
        <f t="shared" si="42"/>
        <v>0</v>
      </c>
      <c r="CE32" s="196">
        <f t="shared" si="42"/>
        <v>0</v>
      </c>
      <c r="CF32" s="197" t="s">
        <v>132</v>
      </c>
      <c r="CG32" s="16" t="str" cm="1">
        <f t="array" ref="CG32">_xlfn.TEXTJOIN(", ", TRUE, IF((CG3:CG30=1.1) + (CG3:CG30=1), $CF$3:$CF$30, ""))</f>
        <v/>
      </c>
      <c r="CH32" s="16" t="str" cm="1">
        <f t="array" ref="CH32">_xlfn.TEXTJOIN(", ", TRUE, IF((CH3:CH30=1.1) + (CH3:CH30=1), $CF$3:$CF$30, ""))</f>
        <v/>
      </c>
      <c r="CI32" s="16" t="str" cm="1">
        <f t="array" ref="CI32">_xlfn.TEXTJOIN(", ", TRUE, IF((CI3:CI30=1.1) + (CI3:CI30=1), $CF$3:$CF$30, ""))</f>
        <v/>
      </c>
      <c r="CJ32" s="16" t="str" cm="1">
        <f t="array" ref="CJ32">_xlfn.TEXTJOIN(", ", TRUE, IF((CJ3:CJ30=1.1) + (CJ3:CJ30=1), $CF$3:$CF$30, ""))</f>
        <v/>
      </c>
      <c r="CK32" s="16" t="str" cm="1">
        <f t="array" ref="CK32">_xlfn.TEXTJOIN(", ", TRUE, IF((CK3:CK30=1.1) + (CK3:CK30=1), $CF$3:$CF$30, ""))</f>
        <v/>
      </c>
      <c r="CL32" s="16" t="str" cm="1">
        <f t="array" ref="CL32">_xlfn.TEXTJOIN(", ", TRUE, IF((CL3:CL30=1.1) + (CL3:CL30=1), $CF$3:$CF$30, ""))</f>
        <v/>
      </c>
      <c r="CM32" s="16" t="str" cm="1">
        <f t="array" ref="CM32">_xlfn.TEXTJOIN(", ", TRUE, IF((CM3:CM30=1.1) + (CM3:CM30=1), $CF$3:$CF$30, ""))</f>
        <v/>
      </c>
      <c r="CN32" s="16" t="str" cm="1">
        <f t="array" ref="CN32">_xlfn.TEXTJOIN(", ", TRUE, IF((CN3:CN30=1.1) + (CN3:CN30=1), $CF$3:$CF$30, ""))</f>
        <v/>
      </c>
      <c r="CO32" s="16" t="str" cm="1">
        <f t="array" ref="CO32">_xlfn.TEXTJOIN(", ", TRUE, IF((CO3:CO30=1.1) + (CO3:CO30=1), $CF$3:$CF$30, ""))</f>
        <v/>
      </c>
      <c r="CP32" s="16" t="str" cm="1">
        <f t="array" ref="CP32">_xlfn.TEXTJOIN(", ", TRUE, IF((CP3:CP30=1.1) + (CP3:CP30=1), $CF$3:$CF$30, ""))</f>
        <v/>
      </c>
      <c r="CQ32" s="200" t="s">
        <v>133</v>
      </c>
      <c r="CR32" s="201">
        <f>COUNTIF(CR3:CR30,"Not Achieved")</f>
        <v>0</v>
      </c>
      <c r="CS32" s="201">
        <f t="shared" ref="CS32:DA32" si="43">COUNTIF(CS3:CS30,"Not Achieved")</f>
        <v>0</v>
      </c>
      <c r="CT32" s="201">
        <f t="shared" si="43"/>
        <v>0</v>
      </c>
      <c r="CU32" s="201">
        <f t="shared" si="43"/>
        <v>0</v>
      </c>
      <c r="CV32" s="201">
        <f t="shared" si="43"/>
        <v>0</v>
      </c>
      <c r="CW32" s="201">
        <f t="shared" si="43"/>
        <v>0</v>
      </c>
      <c r="CX32" s="201">
        <f t="shared" si="43"/>
        <v>0</v>
      </c>
      <c r="CY32" s="201">
        <f t="shared" si="43"/>
        <v>0</v>
      </c>
      <c r="CZ32" s="201">
        <f t="shared" si="43"/>
        <v>0</v>
      </c>
      <c r="DA32" s="201">
        <f t="shared" si="43"/>
        <v>0</v>
      </c>
      <c r="DI32" s="177"/>
      <c r="DJ32" s="177"/>
      <c r="DK32" s="177"/>
      <c r="DL32" s="177"/>
      <c r="DM32" s="177"/>
      <c r="DN32" s="177"/>
      <c r="DO32" s="177"/>
      <c r="DP32" s="177"/>
      <c r="DQ32" s="177"/>
      <c r="DR32" s="177"/>
      <c r="DS32" s="177"/>
      <c r="DT32" s="177"/>
      <c r="DU32" s="177"/>
      <c r="DV32" s="177"/>
      <c r="DW32" s="177"/>
    </row>
    <row r="33" spans="2:127" ht="13.7" customHeight="1" thickBot="1">
      <c r="B33" s="300" t="s">
        <v>224</v>
      </c>
      <c r="C33" s="301"/>
      <c r="D33" s="301"/>
      <c r="E33" s="301"/>
      <c r="F33" s="301"/>
      <c r="G33" s="302"/>
      <c r="H33" s="164" t="str">
        <f>IF(COUNTIF(Year0Range,BE5)+COUNTIF(Year0Range,BE4)+COUNTIF(Year0Range,"*60")&gt;0,COUNTIF(Year0Range,"*60"),"")</f>
        <v/>
      </c>
      <c r="I33" s="167" t="str">
        <f>IF(COUNTIF(Year1Range,BE4)+COUNTIF(Year1Range,BE5)+COUNTIF(Year1Range,"*60")&gt;0,COUNTIF(Year1Range,"*60"),"")</f>
        <v/>
      </c>
      <c r="J33" s="167" t="str">
        <f>IF(COUNTIF(Year2Range,BE5)+COUNTIF(Year2Range,BE4)+COUNTIF(Year2Range,"*60")&gt;0,COUNTIF(Year2Range,"*60"),"")</f>
        <v/>
      </c>
      <c r="K33" s="167" t="str">
        <f>IF(COUNTIF(Year3Range,BE4)+COUNTIF(Year3Range,BE5)+COUNTIF(Year3Range,"*60")&gt;0,COUNTIF(Year3Range,"*60"),"")</f>
        <v/>
      </c>
      <c r="L33" s="167" t="str">
        <f>IF(COUNTIF(Year4Range,BE4)+COUNTIF(Year4Range,BE5)+COUNTIF(Year4Range,"*60")&gt;0,COUNTIF(Year4Range,"*60"),"")</f>
        <v/>
      </c>
      <c r="M33" s="167" t="str">
        <f>IF(COUNTIF(Year5Range,BE4)+COUNTIF(Year5Range,BE5)+COUNTIF(Year5Range,"*60")&gt;0,COUNTIF(Year5Range,"*60"),"")</f>
        <v/>
      </c>
      <c r="N33" s="167" t="str">
        <f>IF(COUNTIF(Year6Range,BE4)+COUNTIF(Year6Range,BE5)+COUNTIF(Year6Range,"*60")&gt;0,COUNTIF(Year6Range,"*60"),"")</f>
        <v/>
      </c>
      <c r="O33" s="167" t="str">
        <f>IF(COUNTIF(Year7Range,BE4)+COUNTIF(Year7Range,BE5)+COUNTIF(Year7Range,"*60")&gt;0,COUNTIF(Year7Range,"*60"),"")</f>
        <v/>
      </c>
      <c r="P33" s="167" t="str">
        <f>IF(COUNTIF(Year8Range,BE4)+COUNTIF(Year8Range,BE5)+COUNTIF(Year8Range,"*60")&gt;0,COUNTIF(Year8Range,"*60"),"")</f>
        <v/>
      </c>
      <c r="Q33" s="167" t="str">
        <f>IF(COUNTIF(Year9Range,BE4)+COUNTIF(Year9Range,BE5)+COUNTIF(Year9Range,"*60")&gt;0,COUNTIF(Year9Range,"*60"),"")</f>
        <v/>
      </c>
      <c r="R33" s="167" t="str">
        <f>IF(COUNTIF(Year10Range,BN4)+COUNTIF(Year10Range,BE5)+COUNTIF(Year10Range,"*60")&gt;0,COUNTIF(Year10Range,"*60"),"")</f>
        <v/>
      </c>
      <c r="Y33" s="164" t="str">
        <f>IF(COUNTIF(Year1Expected,BE5)+COUNTIF(Year1Expected,BE4)+COUNTIF(Year1Expected,"*60")&gt;0,COUNTIF(Year1Expected,"*60"),"")</f>
        <v/>
      </c>
      <c r="Z33" s="164" t="str">
        <f>IF(COUNTIF(Year2Expected,$BE$5)+COUNTIF(Year2Expected,$BE$4)+COUNTIF(Year2Expected,"*60")&gt;0,COUNTIF(Year2Expected,"*60"),"")</f>
        <v/>
      </c>
      <c r="AA33" s="164" t="str">
        <f>IF(COUNTIF(Year3Expected,BE5)+COUNTIF(Year3Expected,BE4)+COUNTIF(Year3Expected,"*60")&gt;0,COUNTIF(Year3Expected,"*60"),"")</f>
        <v/>
      </c>
      <c r="AB33" s="164" t="str">
        <f>IF(COUNTIF(Year4Expected,BE5)+COUNTIF(Year4Expected,BE4)+COUNTIF(Year4Expected,"*60")&gt;0,COUNTIF(Year4Expected,"*60"),"")</f>
        <v/>
      </c>
      <c r="AC33" s="164" t="str">
        <f>IF(COUNTIF(Year5Expected,BE5)+COUNTIF(Year5Expected,BE4)+COUNTIF(Year5Expected,"*60")&gt;0,COUNTIF(Year5Expected,"*60"),"")</f>
        <v/>
      </c>
      <c r="AD33" s="164" t="str">
        <f>IF(COUNTIF(Year6Expected,BE5)+COUNTIF(Year6Expected,BE4)+COUNTIF(Year6Expected,"*60")&gt;0,COUNTIF(Year6Expected,"*60"),"")</f>
        <v/>
      </c>
      <c r="AE33" s="164" t="str">
        <f>IF(COUNTIF(Year7Expected,BE5)+COUNTIF(Year7Expected,BE4)+COUNTIF(Year7Expected,"*60")&gt;0,COUNTIF(Year7Expected,"*60"),"")</f>
        <v/>
      </c>
      <c r="AF33" s="164" t="str">
        <f>IF(COUNTIF(Year8Expected,BE5)+COUNTIF(Year8Expected,BE4)+COUNTIF(Year8Expected,"*60")&gt;0,COUNTIF(Year8Expected,"*60"),"")</f>
        <v/>
      </c>
      <c r="AG33" s="164" t="str">
        <f>IF(COUNTIF(Year9Expected,BE5)+COUNTIF(Year9Expected,BE4)+COUNTIF(Year9Expected,"*60")&gt;0,COUNTIF(Year9Expected,"*60"),"")</f>
        <v/>
      </c>
      <c r="AH33" s="164" t="str">
        <f>IF(COUNTIF(Year10Expected,BE5)+COUNTIF(Year10Expected,BE4)+COUNTIF(Year10Expected,"*60")&gt;0,COUNTIF(Year10Expected,"*60"),"")</f>
        <v/>
      </c>
      <c r="BI33" s="16" t="s">
        <v>134</v>
      </c>
      <c r="BJ33" s="195">
        <f t="shared" ref="BJ33:BT33" si="44">COUNTIF(BJ3:BJ30,0)</f>
        <v>0</v>
      </c>
      <c r="BK33" s="195">
        <f t="shared" si="44"/>
        <v>0</v>
      </c>
      <c r="BL33" s="195">
        <f t="shared" si="44"/>
        <v>0</v>
      </c>
      <c r="BM33" s="195">
        <f t="shared" si="44"/>
        <v>0</v>
      </c>
      <c r="BN33" s="195">
        <f t="shared" si="44"/>
        <v>0</v>
      </c>
      <c r="BO33" s="195">
        <f t="shared" si="44"/>
        <v>0</v>
      </c>
      <c r="BP33" s="195">
        <f t="shared" si="44"/>
        <v>0</v>
      </c>
      <c r="BQ33" s="195">
        <f t="shared" si="44"/>
        <v>0</v>
      </c>
      <c r="BR33" s="195">
        <f t="shared" si="44"/>
        <v>0</v>
      </c>
      <c r="BS33" s="195">
        <f t="shared" si="44"/>
        <v>0</v>
      </c>
      <c r="BT33" s="195">
        <f t="shared" si="44"/>
        <v>0</v>
      </c>
      <c r="BU33" s="16" t="s">
        <v>134</v>
      </c>
      <c r="BV33" s="196">
        <f t="shared" ref="BV33:CE33" si="45">COUNTIF(BV3:BV30,0)</f>
        <v>0</v>
      </c>
      <c r="BW33" s="196">
        <f t="shared" si="45"/>
        <v>0</v>
      </c>
      <c r="BX33" s="196">
        <f t="shared" si="45"/>
        <v>0</v>
      </c>
      <c r="BY33" s="196">
        <f t="shared" si="45"/>
        <v>0</v>
      </c>
      <c r="BZ33" s="196">
        <f t="shared" si="45"/>
        <v>0</v>
      </c>
      <c r="CA33" s="196">
        <f t="shared" si="45"/>
        <v>0</v>
      </c>
      <c r="CB33" s="196">
        <f t="shared" si="45"/>
        <v>0</v>
      </c>
      <c r="CC33" s="196">
        <f t="shared" si="45"/>
        <v>0</v>
      </c>
      <c r="CD33" s="196">
        <f t="shared" si="45"/>
        <v>0</v>
      </c>
      <c r="CE33" s="196">
        <f t="shared" si="45"/>
        <v>0</v>
      </c>
      <c r="CF33" s="197" t="s">
        <v>135</v>
      </c>
      <c r="CG33" s="16" t="str" cm="1">
        <f t="array" ref="CG33">_xlfn.TEXTJOIN(", ", TRUE, IF((CG3:CG30=1.1) + (CG3:CG30=0.1),  $CF$3:$CF$30, ""))</f>
        <v/>
      </c>
      <c r="CH33" s="199" t="str" cm="1">
        <f t="array" ref="CH33">_xlfn.TEXTJOIN(", ", TRUE, IF((CH3:CH30=1.1) + (CH3:CH30=0.1),  $CF$3:$CF$30, ""))</f>
        <v/>
      </c>
      <c r="CI33" s="199" t="str" cm="1">
        <f t="array" ref="CI33">_xlfn.TEXTJOIN(", ", TRUE, IF((CI3:CI30=1.1) + (CI3:CI30=0.1),  $CF$3:$CF$30, ""))</f>
        <v/>
      </c>
      <c r="CJ33" s="199" t="str" cm="1">
        <f t="array" ref="CJ33">_xlfn.TEXTJOIN(", ", TRUE, IF((CJ3:CJ30=1.1) + (CJ3:CJ30=0.1),  $CF$3:$CF$30, ""))</f>
        <v/>
      </c>
      <c r="CK33" s="199" t="str" cm="1">
        <f t="array" ref="CK33">_xlfn.TEXTJOIN(", ", TRUE, IF((CK3:CK30=1.1) + (CK3:CK30=0.1),  $CF$3:$CF$30, ""))</f>
        <v/>
      </c>
      <c r="CL33" s="199" t="str" cm="1">
        <f t="array" ref="CL33">_xlfn.TEXTJOIN(", ", TRUE, IF((CL3:CL30=1.1) + (CL3:CL30=0.1),  $CF$3:$CF$30, ""))</f>
        <v/>
      </c>
      <c r="CM33" s="199" t="str" cm="1">
        <f t="array" ref="CM33">_xlfn.TEXTJOIN(", ", TRUE, IF((CM3:CM30=1.1) + (CM3:CM30=0.1),  $CF$3:$CF$30, ""))</f>
        <v/>
      </c>
      <c r="CN33" s="199" t="str" cm="1">
        <f t="array" ref="CN33">_xlfn.TEXTJOIN(", ", TRUE, IF((CN3:CN30=1.1) + (CN3:CN30=0.1),  $CF$3:$CF$30, ""))</f>
        <v/>
      </c>
      <c r="CO33" s="199" t="str" cm="1">
        <f t="array" ref="CO33">_xlfn.TEXTJOIN(", ", TRUE, IF((CO3:CO30=1.1) + (CO3:CO30=0.1),  $CF$3:$CF$30, ""))</f>
        <v/>
      </c>
      <c r="CP33" s="199" t="str" cm="1">
        <f t="array" ref="CP33">_xlfn.TEXTJOIN(", ", TRUE, IF((CP3:CP30=1.1) + (CP3:CP30=0.1),  $CF$3:$CF$30, ""))</f>
        <v/>
      </c>
      <c r="CQ33" s="199" t="s">
        <v>136</v>
      </c>
      <c r="CR33" s="201">
        <f>COUNTIF(CG3:CG30,1.1)+COUNTIF(CG3:CG30,0.1)</f>
        <v>0</v>
      </c>
      <c r="CS33" s="201">
        <f t="shared" ref="CS33:DA33" si="46">COUNTIF(CH3:CH30,1.1)+COUNTIF(CH3:CH30,0.1)</f>
        <v>0</v>
      </c>
      <c r="CT33" s="201">
        <f t="shared" si="46"/>
        <v>0</v>
      </c>
      <c r="CU33" s="201">
        <f t="shared" si="46"/>
        <v>0</v>
      </c>
      <c r="CV33" s="201">
        <f t="shared" si="46"/>
        <v>0</v>
      </c>
      <c r="CW33" s="201">
        <f t="shared" si="46"/>
        <v>0</v>
      </c>
      <c r="CX33" s="201">
        <f t="shared" si="46"/>
        <v>0</v>
      </c>
      <c r="CY33" s="201">
        <f t="shared" si="46"/>
        <v>0</v>
      </c>
      <c r="CZ33" s="201">
        <f t="shared" si="46"/>
        <v>0</v>
      </c>
      <c r="DA33" s="201">
        <f t="shared" si="46"/>
        <v>0</v>
      </c>
      <c r="DI33" s="30"/>
      <c r="DJ33" s="30"/>
      <c r="DK33" s="30"/>
      <c r="DL33" s="30"/>
      <c r="DM33" s="30"/>
      <c r="DN33" s="30"/>
      <c r="DO33" s="30"/>
      <c r="DP33" s="30"/>
      <c r="DQ33" s="30"/>
      <c r="DR33" s="30"/>
      <c r="DS33" s="30"/>
      <c r="DT33" s="30"/>
      <c r="DU33" s="30"/>
      <c r="DV33" s="30"/>
      <c r="DW33" s="30"/>
    </row>
    <row r="34" spans="2:127" ht="13.7" customHeight="1" thickBot="1">
      <c r="B34" s="310" t="s">
        <v>287</v>
      </c>
      <c r="C34" s="311"/>
      <c r="D34" s="311"/>
      <c r="E34" s="311"/>
      <c r="F34" s="312"/>
      <c r="G34" s="151"/>
      <c r="H34" s="23" t="str">
        <f t="shared" ref="H34" si="47">IF(ISERROR(AVERAGE(BJ24:BJ30,BJ9:BJ23, BJ3:BJ8)),"",AVERAGE(BJ24:BJ30,BJ9:BJ23, BJ3:BJ8))</f>
        <v/>
      </c>
      <c r="I34" s="23" t="str">
        <f t="shared" ref="I34" si="48">IF(ISERROR(AVERAGE(BK24:BK30,BK9:BK23, BK3:BK8)),"",AVERAGE(BK24:BK30,BK9:BK23, BK3:BK8))</f>
        <v/>
      </c>
      <c r="J34" s="23" t="str">
        <f t="shared" ref="J34" si="49">IF(ISERROR(AVERAGE(BL24:BL30,BL9:BL23, BL3:BL8)),"",AVERAGE(BL24:BL30,BL9:BL23, BL3:BL8))</f>
        <v/>
      </c>
      <c r="K34" s="23" t="str">
        <f t="shared" ref="K34" si="50">IF(ISERROR(AVERAGE(BM24:BM30,BM9:BM23, BM3:BM8)),"",AVERAGE(BM24:BM30,BM9:BM23, BM3:BM8))</f>
        <v/>
      </c>
      <c r="L34" s="23" t="str">
        <f t="shared" ref="L34" si="51">IF(ISERROR(AVERAGE(BN24:BN30,BN9:BN23, BN3:BN8)),"",AVERAGE(BN24:BN30,BN9:BN23, BN3:BN8))</f>
        <v/>
      </c>
      <c r="M34" s="23" t="str">
        <f t="shared" ref="M34" si="52">IF(ISERROR(AVERAGE(BO24:BO30,BO9:BO23, BO3:BO8)),"",AVERAGE(BO24:BO30,BO9:BO23, BO3:BO8))</f>
        <v/>
      </c>
      <c r="N34" s="23" t="str">
        <f t="shared" ref="N34" si="53">IF(ISERROR(AVERAGE(BP24:BP30,BP9:BP23, BP3:BP8)),"",AVERAGE(BP24:BP30,BP9:BP23, BP3:BP8))</f>
        <v/>
      </c>
      <c r="O34" s="23" t="str">
        <f t="shared" ref="O34" si="54">IF(ISERROR(AVERAGE(BQ24:BQ30,BQ9:BQ23, BQ3:BQ8)),"",AVERAGE(BQ24:BQ30,BQ9:BQ23, BQ3:BQ8))</f>
        <v/>
      </c>
      <c r="P34" s="23" t="str">
        <f t="shared" ref="P34" si="55">IF(ISERROR(AVERAGE(BR24:BR30,BR9:BR23, BR3:BR8)),"",AVERAGE(BR24:BR30,BR9:BR23, BR3:BR8))</f>
        <v/>
      </c>
      <c r="Q34" s="23" t="str">
        <f t="shared" ref="Q34" si="56">IF(ISERROR(AVERAGE(BS24:BS30,BS9:BS23, BS3:BS8)),"",AVERAGE(BS24:BS30,BS9:BS23, BS3:BS8))</f>
        <v/>
      </c>
      <c r="R34" s="23" t="str">
        <f t="shared" ref="R34" si="57">IF(ISERROR(AVERAGE(BT24:BT30,BT9:BT23, BT3:BT8)),"",AVERAGE(BT24:BT30,BT9:BT23, BT3:BT8))</f>
        <v/>
      </c>
      <c r="Y34" s="23" t="str">
        <f t="shared" ref="Y34:AH34" si="58">IF(ISERROR(AVERAGE(BV24:BV30,BV9:BV23, BV3:BV8)),"",AVERAGE(BV24:BV30,BV9:BV23, BV3:BV8))</f>
        <v/>
      </c>
      <c r="Z34" s="23" t="str">
        <f t="shared" si="58"/>
        <v/>
      </c>
      <c r="AA34" s="23" t="str">
        <f t="shared" si="58"/>
        <v/>
      </c>
      <c r="AB34" s="23" t="str">
        <f t="shared" si="58"/>
        <v/>
      </c>
      <c r="AC34" s="23" t="str">
        <f t="shared" si="58"/>
        <v/>
      </c>
      <c r="AD34" s="23" t="str">
        <f t="shared" si="58"/>
        <v/>
      </c>
      <c r="AE34" s="23" t="str">
        <f t="shared" si="58"/>
        <v/>
      </c>
      <c r="AF34" s="23" t="str">
        <f t="shared" si="58"/>
        <v/>
      </c>
      <c r="AG34" s="23" t="str">
        <f t="shared" si="58"/>
        <v/>
      </c>
      <c r="AH34" s="23" t="str">
        <f t="shared" si="58"/>
        <v/>
      </c>
      <c r="AI34" s="1"/>
      <c r="AJ34" s="1"/>
      <c r="AX34" s="27" t="s">
        <v>95</v>
      </c>
      <c r="AY34" s="28" t="s">
        <v>97</v>
      </c>
      <c r="AZ34" s="29" t="s">
        <v>99</v>
      </c>
      <c r="BA34" s="1" t="s">
        <v>138</v>
      </c>
      <c r="BB34" s="24"/>
      <c r="BC34" s="24"/>
      <c r="BD34" s="24"/>
      <c r="BE34" s="24"/>
      <c r="BG34" s="7"/>
      <c r="BH34" s="7"/>
      <c r="BI34" s="16" t="s">
        <v>137</v>
      </c>
      <c r="BJ34" s="198" t="str">
        <f>IF(ISERROR(AVERAGE(BJ24:BJ30,BJ9:BJ23,BJ3:BJ8)),"",(AVERAGE(BJ24:BJ30,BJ9:BJ23,BJ3:BJ8)))</f>
        <v/>
      </c>
      <c r="BK34" s="198" t="str">
        <f t="shared" ref="BK34:BT34" si="59">IF(ISERROR(AVERAGE(BK24:BK30,BK9:BK23,BK3:BK8)),"",(AVERAGE(BK24:BK30,BK9:BK23,BK3:BK8)))</f>
        <v/>
      </c>
      <c r="BL34" s="198" t="str">
        <f t="shared" si="59"/>
        <v/>
      </c>
      <c r="BM34" s="198" t="str">
        <f t="shared" si="59"/>
        <v/>
      </c>
      <c r="BN34" s="198" t="str">
        <f t="shared" si="59"/>
        <v/>
      </c>
      <c r="BO34" s="198" t="str">
        <f t="shared" si="59"/>
        <v/>
      </c>
      <c r="BP34" s="198" t="str">
        <f t="shared" si="59"/>
        <v/>
      </c>
      <c r="BQ34" s="198" t="str">
        <f t="shared" si="59"/>
        <v/>
      </c>
      <c r="BR34" s="198" t="str">
        <f t="shared" si="59"/>
        <v/>
      </c>
      <c r="BS34" s="198" t="str">
        <f t="shared" si="59"/>
        <v/>
      </c>
      <c r="BT34" s="198" t="str">
        <f t="shared" si="59"/>
        <v/>
      </c>
      <c r="BU34" s="16" t="s">
        <v>137</v>
      </c>
      <c r="BV34" s="198" t="str">
        <f t="shared" ref="BV34:CE34" si="60">IF(ISERROR(AVERAGE(BV24:BV30,BV9:BV23,BV3:BV8)),"",(AVERAGE(BV24:BV30,BV9:BV23,BV3:BV8)))</f>
        <v/>
      </c>
      <c r="BW34" s="198" t="str">
        <f t="shared" si="60"/>
        <v/>
      </c>
      <c r="BX34" s="198" t="str">
        <f t="shared" si="60"/>
        <v/>
      </c>
      <c r="BY34" s="198" t="str">
        <f t="shared" si="60"/>
        <v/>
      </c>
      <c r="BZ34" s="198" t="str">
        <f t="shared" si="60"/>
        <v/>
      </c>
      <c r="CA34" s="198" t="str">
        <f t="shared" si="60"/>
        <v/>
      </c>
      <c r="CB34" s="198" t="str">
        <f t="shared" si="60"/>
        <v/>
      </c>
      <c r="CC34" s="198" t="str">
        <f t="shared" si="60"/>
        <v/>
      </c>
      <c r="CD34" s="198" t="str">
        <f t="shared" si="60"/>
        <v/>
      </c>
      <c r="CE34" s="198" t="str">
        <f t="shared" si="60"/>
        <v/>
      </c>
      <c r="CF34" s="197" t="s">
        <v>130</v>
      </c>
      <c r="CG34" s="16" t="str" cm="1">
        <f t="array" ref="CG34">_xlfn.TEXTJOIN(", ", TRUE, IF(CR3:CR30="Achieved", $CF$3:$CF$30, ""))</f>
        <v/>
      </c>
      <c r="CH34" s="199" t="str" cm="1">
        <f t="array" ref="CH34">_xlfn.TEXTJOIN(", ", TRUE, IF(CS3:CS30="Achieved", $CF$3:$CF$30, ""))</f>
        <v/>
      </c>
      <c r="CI34" s="199" t="str" cm="1">
        <f t="array" ref="CI34">_xlfn.TEXTJOIN(", ", TRUE, IF(CT3:CT30="Achieved", $CF$3:$CF$30, ""))</f>
        <v/>
      </c>
      <c r="CJ34" s="199" t="str" cm="1">
        <f t="array" ref="CJ34">_xlfn.TEXTJOIN(", ", TRUE, IF(CU3:CU30="Achieved", $CF$3:$CF$30, ""))</f>
        <v/>
      </c>
      <c r="CK34" s="199" t="str" cm="1">
        <f t="array" ref="CK34">_xlfn.TEXTJOIN(", ", TRUE, IF(CV3:CV30="Achieved", $CF$3:$CF$30, ""))</f>
        <v/>
      </c>
      <c r="CL34" s="199" t="str" cm="1">
        <f t="array" ref="CL34">_xlfn.TEXTJOIN(", ", TRUE, IF(CW3:CW30="Achieved", $CF$3:$CF$30, ""))</f>
        <v/>
      </c>
      <c r="CM34" s="199" t="str" cm="1">
        <f t="array" ref="CM34">_xlfn.TEXTJOIN(", ", TRUE, IF(CX3:CX30="Achieved", $CF$3:$CF$30, ""))</f>
        <v/>
      </c>
      <c r="CN34" s="199" t="str" cm="1">
        <f t="array" ref="CN34">_xlfn.TEXTJOIN(", ", TRUE, IF(CY3:CY30="Achieved", $CF$3:$CF$30, ""))</f>
        <v/>
      </c>
      <c r="CO34" s="199" t="str" cm="1">
        <f t="array" ref="CO34">_xlfn.TEXTJOIN(", ", TRUE, IF(CZ3:CZ30="Achieved", $CF$3:$CF$30, ""))</f>
        <v/>
      </c>
      <c r="CP34" s="199" t="str" cm="1">
        <f t="array" ref="CP34">_xlfn.TEXTJOIN(", ", TRUE, IF(DA3:DA30="Achieved", $CF$3:$CF$30, ""))</f>
        <v/>
      </c>
      <c r="CQ34" s="199" t="s">
        <v>139</v>
      </c>
      <c r="CR34" s="202" t="str">
        <f t="shared" ref="CR34:DA34" si="61">IF(SUM(CR31:CR32)=0,"",CR31/SUM(CR31:CR32))</f>
        <v/>
      </c>
      <c r="CS34" s="202" t="str">
        <f t="shared" si="61"/>
        <v/>
      </c>
      <c r="CT34" s="202" t="str">
        <f t="shared" si="61"/>
        <v/>
      </c>
      <c r="CU34" s="202" t="str">
        <f t="shared" si="61"/>
        <v/>
      </c>
      <c r="CV34" s="202" t="str">
        <f t="shared" si="61"/>
        <v/>
      </c>
      <c r="CW34" s="202" t="str">
        <f t="shared" si="61"/>
        <v/>
      </c>
      <c r="CX34" s="202" t="str">
        <f t="shared" si="61"/>
        <v/>
      </c>
      <c r="CY34" s="202" t="str">
        <f t="shared" si="61"/>
        <v/>
      </c>
      <c r="CZ34" s="202" t="str">
        <f t="shared" si="61"/>
        <v/>
      </c>
      <c r="DA34" s="202" t="str">
        <f t="shared" si="61"/>
        <v/>
      </c>
      <c r="DI34" s="30"/>
      <c r="DJ34" s="30"/>
      <c r="DK34" s="30"/>
      <c r="DL34" s="30"/>
      <c r="DM34" s="30"/>
      <c r="DN34" s="30"/>
      <c r="DO34" s="30"/>
      <c r="DP34" s="30"/>
      <c r="DQ34" s="30"/>
      <c r="DR34" s="30"/>
      <c r="DS34" s="30"/>
      <c r="DT34" s="30"/>
      <c r="DU34" s="30"/>
      <c r="DV34" s="30"/>
      <c r="DW34" s="30"/>
    </row>
    <row r="35" spans="2:127" ht="13.7" customHeight="1" thickBot="1">
      <c r="B35" s="287" t="s">
        <v>140</v>
      </c>
      <c r="C35" s="288"/>
      <c r="D35" s="288"/>
      <c r="E35" s="288"/>
      <c r="F35" s="288"/>
      <c r="G35" s="289"/>
      <c r="H35" s="173"/>
      <c r="I35" s="173" t="str">
        <f>IF(I34="","",_xlfn.CONCAT(CG31," / ",CR31))</f>
        <v/>
      </c>
      <c r="J35" s="173" t="str">
        <f t="shared" ref="J35:R35" si="62">IF(J34="","",_xlfn.CONCAT(CH31," / ",CS31))</f>
        <v/>
      </c>
      <c r="K35" s="173" t="str">
        <f t="shared" si="62"/>
        <v/>
      </c>
      <c r="L35" s="173" t="str">
        <f t="shared" si="62"/>
        <v/>
      </c>
      <c r="M35" s="173" t="str">
        <f t="shared" si="62"/>
        <v/>
      </c>
      <c r="N35" s="164" t="str">
        <f t="shared" si="62"/>
        <v/>
      </c>
      <c r="O35" s="164" t="str">
        <f t="shared" si="62"/>
        <v/>
      </c>
      <c r="P35" s="164" t="str">
        <f t="shared" si="62"/>
        <v/>
      </c>
      <c r="Q35" s="164" t="str">
        <f t="shared" si="62"/>
        <v/>
      </c>
      <c r="R35" s="164" t="str">
        <f t="shared" si="62"/>
        <v/>
      </c>
      <c r="AA35" s="26"/>
      <c r="AD35" s="26"/>
      <c r="AE35" s="26"/>
      <c r="AF35" s="26"/>
      <c r="AG35" s="26"/>
      <c r="AH35" s="26"/>
      <c r="AI35" s="26"/>
      <c r="AJ35" s="26"/>
      <c r="AW35" s="30" t="s">
        <v>141</v>
      </c>
      <c r="AX35" s="31">
        <f>COUNTIF(AY3:AY8,BF4)</f>
        <v>0</v>
      </c>
      <c r="AY35" s="31">
        <f>VALUE(COUNTIF(AY3:AY8,BF5))</f>
        <v>0</v>
      </c>
      <c r="AZ35" s="31">
        <f>VALUE(COUNTIF(AY3:AY8,0))</f>
        <v>0</v>
      </c>
      <c r="BA35" s="31" t="e">
        <f>AVERAGEIF(AY3:AY8,"&gt;=0")</f>
        <v>#DIV/0!</v>
      </c>
      <c r="BI35" s="16" t="s">
        <v>142</v>
      </c>
      <c r="BJ35" s="192" t="str">
        <f>IF(ISERROR(AVERAGE(BJ3:BJ8)),"",(AVERAGE(BJ3:BJ8)))</f>
        <v/>
      </c>
      <c r="BK35" s="192" t="str">
        <f t="shared" ref="BK35:BT35" si="63">IF(ISERROR(AVERAGE(BK3:BK8)),"",(AVERAGE(BK3:BK8)))</f>
        <v/>
      </c>
      <c r="BL35" s="192" t="str">
        <f t="shared" si="63"/>
        <v/>
      </c>
      <c r="BM35" s="192" t="str">
        <f t="shared" si="63"/>
        <v/>
      </c>
      <c r="BN35" s="192" t="str">
        <f t="shared" si="63"/>
        <v/>
      </c>
      <c r="BO35" s="192" t="str">
        <f t="shared" si="63"/>
        <v/>
      </c>
      <c r="BP35" s="192" t="str">
        <f t="shared" si="63"/>
        <v/>
      </c>
      <c r="BQ35" s="192" t="str">
        <f t="shared" si="63"/>
        <v/>
      </c>
      <c r="BR35" s="192" t="str">
        <f t="shared" si="63"/>
        <v/>
      </c>
      <c r="BS35" s="192" t="str">
        <f t="shared" si="63"/>
        <v/>
      </c>
      <c r="BT35" s="192" t="str">
        <f t="shared" si="63"/>
        <v/>
      </c>
      <c r="BU35" s="16" t="s">
        <v>142</v>
      </c>
      <c r="BV35" s="192" t="str">
        <f t="shared" ref="BV35:CE35" si="64">IF(ISERROR(AVERAGE(BV3:BV8)),"",(AVERAGE(BV3:BV8)))</f>
        <v/>
      </c>
      <c r="BW35" s="192" t="str">
        <f t="shared" si="64"/>
        <v/>
      </c>
      <c r="BX35" s="192" t="str">
        <f t="shared" si="64"/>
        <v/>
      </c>
      <c r="BY35" s="192" t="str">
        <f t="shared" si="64"/>
        <v/>
      </c>
      <c r="BZ35" s="192" t="str">
        <f t="shared" si="64"/>
        <v/>
      </c>
      <c r="CA35" s="192" t="str">
        <f t="shared" si="64"/>
        <v/>
      </c>
      <c r="CB35" s="192" t="str">
        <f t="shared" si="64"/>
        <v/>
      </c>
      <c r="CC35" s="192" t="str">
        <f t="shared" si="64"/>
        <v/>
      </c>
      <c r="CD35" s="192" t="str">
        <f t="shared" si="64"/>
        <v/>
      </c>
      <c r="CE35" s="192" t="str">
        <f t="shared" si="64"/>
        <v/>
      </c>
      <c r="CF35" s="16"/>
      <c r="CG35"/>
      <c r="CJ35" s="1"/>
      <c r="CL35" s="1"/>
      <c r="CN35" s="1"/>
      <c r="CQ35" s="199" t="s">
        <v>143</v>
      </c>
      <c r="CR35" s="16" t="str">
        <f t="shared" ref="CR35:DA35" si="65">IF(CR34="","ADEQUATE",IF(CR34&gt;0.5,"ADEQUATE",IF(BK34&gt;=BV34,"ADEQUATE","INADEQUATE")))</f>
        <v>ADEQUATE</v>
      </c>
      <c r="CS35" s="16" t="str">
        <f t="shared" si="65"/>
        <v>ADEQUATE</v>
      </c>
      <c r="CT35" s="16" t="str">
        <f t="shared" si="65"/>
        <v>ADEQUATE</v>
      </c>
      <c r="CU35" s="16" t="str">
        <f t="shared" si="65"/>
        <v>ADEQUATE</v>
      </c>
      <c r="CV35" s="16" t="str">
        <f t="shared" si="65"/>
        <v>ADEQUATE</v>
      </c>
      <c r="CW35" s="16" t="str">
        <f t="shared" si="65"/>
        <v>ADEQUATE</v>
      </c>
      <c r="CX35" s="16" t="str">
        <f t="shared" si="65"/>
        <v>ADEQUATE</v>
      </c>
      <c r="CY35" s="16" t="str">
        <f t="shared" si="65"/>
        <v>ADEQUATE</v>
      </c>
      <c r="CZ35" s="16" t="str">
        <f t="shared" si="65"/>
        <v>ADEQUATE</v>
      </c>
      <c r="DA35" s="16" t="str">
        <f t="shared" si="65"/>
        <v>ADEQUATE</v>
      </c>
      <c r="DI35" s="30"/>
      <c r="DJ35" s="30"/>
      <c r="DK35" s="30"/>
      <c r="DL35" s="30"/>
      <c r="DM35" s="30"/>
      <c r="DN35" s="30"/>
      <c r="DO35" s="30"/>
      <c r="DP35" s="30"/>
      <c r="DQ35" s="30"/>
      <c r="DR35" s="30"/>
      <c r="DS35" s="30"/>
      <c r="DT35" s="30"/>
      <c r="DU35" s="30"/>
      <c r="DV35" s="30"/>
      <c r="DW35" s="30"/>
    </row>
    <row r="36" spans="2:127" ht="13.7" customHeight="1" thickBot="1">
      <c r="B36" s="294" t="s">
        <v>226</v>
      </c>
      <c r="C36" s="292"/>
      <c r="D36" s="292"/>
      <c r="E36" s="292"/>
      <c r="F36" s="292"/>
      <c r="G36" s="293"/>
      <c r="H36" s="160"/>
      <c r="I36" s="160" t="str">
        <f>IF(I34="","",IF(I37="Yes",CR35,"N/A"))</f>
        <v/>
      </c>
      <c r="J36" s="160" t="str">
        <f t="shared" ref="J36:R36" si="66">IF(J34="","",IF(J37="Yes",CS35,"N/A"))</f>
        <v/>
      </c>
      <c r="K36" s="160" t="str">
        <f t="shared" si="66"/>
        <v/>
      </c>
      <c r="L36" s="160" t="str">
        <f t="shared" si="66"/>
        <v/>
      </c>
      <c r="M36" s="160" t="str">
        <f t="shared" si="66"/>
        <v/>
      </c>
      <c r="N36" s="160" t="str">
        <f t="shared" si="66"/>
        <v/>
      </c>
      <c r="O36" s="160" t="str">
        <f t="shared" si="66"/>
        <v/>
      </c>
      <c r="P36" s="160" t="str">
        <f t="shared" si="66"/>
        <v/>
      </c>
      <c r="Q36" s="160" t="str">
        <f t="shared" si="66"/>
        <v/>
      </c>
      <c r="R36" s="160" t="str">
        <f t="shared" si="66"/>
        <v/>
      </c>
      <c r="AA36" s="26"/>
      <c r="AD36" s="26"/>
      <c r="AE36" s="26"/>
      <c r="AF36" s="26"/>
      <c r="AG36" s="26"/>
      <c r="AH36" s="26"/>
      <c r="AI36" s="26"/>
      <c r="AJ36" s="26"/>
      <c r="AW36" s="30" t="s">
        <v>144</v>
      </c>
      <c r="AX36" s="31">
        <f>COUNTIF(AY9:AY23,BF4)</f>
        <v>0</v>
      </c>
      <c r="AY36" s="31">
        <f>VALUE(COUNTIF(AY9:AY23,BF5))</f>
        <v>0</v>
      </c>
      <c r="AZ36" s="31">
        <f>VALUE(COUNTIF(AY9:AY23,0))</f>
        <v>0</v>
      </c>
      <c r="BA36" s="31" t="e">
        <f>AVERAGEIF(AY9:AY23,"&gt;=0")</f>
        <v>#DIV/0!</v>
      </c>
      <c r="BI36" s="16" t="s">
        <v>145</v>
      </c>
      <c r="BJ36" s="193" t="str">
        <f t="shared" ref="BJ36:BT36" si="67">IF(ISERROR(AVERAGE(BJ9:BJ23)),"",(AVERAGE(BJ9:BJ23)))</f>
        <v/>
      </c>
      <c r="BK36" s="193" t="str">
        <f t="shared" si="67"/>
        <v/>
      </c>
      <c r="BL36" s="193" t="str">
        <f t="shared" si="67"/>
        <v/>
      </c>
      <c r="BM36" s="193" t="str">
        <f t="shared" si="67"/>
        <v/>
      </c>
      <c r="BN36" s="193" t="str">
        <f t="shared" si="67"/>
        <v/>
      </c>
      <c r="BO36" s="193" t="str">
        <f t="shared" si="67"/>
        <v/>
      </c>
      <c r="BP36" s="193" t="str">
        <f t="shared" si="67"/>
        <v/>
      </c>
      <c r="BQ36" s="193" t="str">
        <f t="shared" si="67"/>
        <v/>
      </c>
      <c r="BR36" s="193" t="str">
        <f t="shared" si="67"/>
        <v/>
      </c>
      <c r="BS36" s="193" t="str">
        <f t="shared" si="67"/>
        <v/>
      </c>
      <c r="BT36" s="193" t="str">
        <f t="shared" si="67"/>
        <v/>
      </c>
      <c r="BU36" s="16" t="s">
        <v>145</v>
      </c>
      <c r="BV36" s="193" t="str">
        <f t="shared" ref="BV36:CE36" si="68">IF(ISERROR(AVERAGE(BV9:BV23)),"",(AVERAGE(BV9:BV23)))</f>
        <v/>
      </c>
      <c r="BW36" s="193" t="str">
        <f t="shared" si="68"/>
        <v/>
      </c>
      <c r="BX36" s="193" t="str">
        <f t="shared" si="68"/>
        <v/>
      </c>
      <c r="BY36" s="193" t="str">
        <f t="shared" si="68"/>
        <v/>
      </c>
      <c r="BZ36" s="193" t="str">
        <f t="shared" si="68"/>
        <v/>
      </c>
      <c r="CA36" s="193" t="str">
        <f t="shared" si="68"/>
        <v/>
      </c>
      <c r="CB36" s="193" t="str">
        <f t="shared" si="68"/>
        <v/>
      </c>
      <c r="CC36" s="193" t="str">
        <f t="shared" si="68"/>
        <v/>
      </c>
      <c r="CD36" s="193" t="str">
        <f t="shared" si="68"/>
        <v/>
      </c>
      <c r="CE36" s="193" t="str">
        <f t="shared" si="68"/>
        <v/>
      </c>
      <c r="CF36" s="16"/>
      <c r="CJ36" s="1"/>
      <c r="CL36" s="1"/>
      <c r="CN36" s="1"/>
      <c r="CQ36" s="16" t="s">
        <v>146</v>
      </c>
      <c r="CR36" s="16" t="str">
        <f t="shared" ref="CR36:DA36" si="69">IF(CR33&gt;0,"New IAP","No")</f>
        <v>No</v>
      </c>
      <c r="CS36" s="16" t="str">
        <f t="shared" si="69"/>
        <v>No</v>
      </c>
      <c r="CT36" s="16" t="str">
        <f t="shared" si="69"/>
        <v>No</v>
      </c>
      <c r="CU36" s="16" t="str">
        <f t="shared" si="69"/>
        <v>No</v>
      </c>
      <c r="CV36" s="16" t="str">
        <f t="shared" si="69"/>
        <v>No</v>
      </c>
      <c r="CW36" s="16" t="str">
        <f t="shared" si="69"/>
        <v>No</v>
      </c>
      <c r="CX36" s="16" t="str">
        <f t="shared" si="69"/>
        <v>No</v>
      </c>
      <c r="CY36" s="16" t="str">
        <f t="shared" si="69"/>
        <v>No</v>
      </c>
      <c r="CZ36" s="16" t="str">
        <f t="shared" si="69"/>
        <v>No</v>
      </c>
      <c r="DA36" s="16" t="str">
        <f t="shared" si="69"/>
        <v>No</v>
      </c>
      <c r="DI36" s="30"/>
      <c r="DJ36" s="30"/>
      <c r="DK36" s="30"/>
      <c r="DL36" s="30"/>
      <c r="DM36" s="30"/>
      <c r="DN36" s="30"/>
      <c r="DO36" s="30"/>
      <c r="DP36" s="30"/>
      <c r="DQ36" s="30"/>
      <c r="DR36" s="30"/>
      <c r="DS36" s="30"/>
      <c r="DT36" s="30"/>
      <c r="DU36" s="30"/>
      <c r="DV36" s="30"/>
      <c r="DW36" s="30"/>
    </row>
    <row r="37" spans="2:127" ht="13.7" customHeight="1">
      <c r="B37" s="287" t="s">
        <v>227</v>
      </c>
      <c r="C37" s="288"/>
      <c r="D37" s="288"/>
      <c r="E37" s="288"/>
      <c r="F37" s="288"/>
      <c r="G37" s="289"/>
      <c r="H37" s="165"/>
      <c r="I37" s="161" t="s">
        <v>92</v>
      </c>
      <c r="J37" s="161" t="s">
        <v>92</v>
      </c>
      <c r="K37" s="161" t="s">
        <v>92</v>
      </c>
      <c r="L37" s="161" t="s">
        <v>92</v>
      </c>
      <c r="M37" s="161" t="s">
        <v>92</v>
      </c>
      <c r="N37" s="161" t="s">
        <v>92</v>
      </c>
      <c r="O37" s="161" t="s">
        <v>92</v>
      </c>
      <c r="P37" s="161" t="s">
        <v>92</v>
      </c>
      <c r="Q37" s="161" t="s">
        <v>92</v>
      </c>
      <c r="R37" s="161" t="s">
        <v>92</v>
      </c>
      <c r="AA37" s="26"/>
      <c r="AD37" s="26"/>
      <c r="AE37" s="26"/>
      <c r="AF37" s="26"/>
      <c r="AG37" s="26"/>
      <c r="AH37" s="26"/>
      <c r="AI37" s="26"/>
      <c r="AJ37" s="26"/>
      <c r="AW37" s="30" t="s">
        <v>147</v>
      </c>
      <c r="AX37" s="31">
        <f>COUNTIF(AY24:AY30,BF4)</f>
        <v>0</v>
      </c>
      <c r="AY37" s="31">
        <f>COUNTIF(AY24:AY30,BF5)</f>
        <v>0</v>
      </c>
      <c r="AZ37" s="31">
        <f>VALUE(COUNTIF(AY24:AY30,0))</f>
        <v>0</v>
      </c>
      <c r="BA37" s="31" t="e">
        <f>AVERAGEIF(AY24:AY30,"&gt;=0")</f>
        <v>#DIV/0!</v>
      </c>
      <c r="BI37" s="16" t="s">
        <v>148</v>
      </c>
      <c r="BJ37" s="194" t="str">
        <f t="shared" ref="BJ37:BT37" si="70">IF(ISERROR(AVERAGE(BJ24:BJ30)),"",(AVERAGE(BJ24:BJ30)))</f>
        <v/>
      </c>
      <c r="BK37" s="194" t="str">
        <f t="shared" si="70"/>
        <v/>
      </c>
      <c r="BL37" s="194" t="str">
        <f t="shared" si="70"/>
        <v/>
      </c>
      <c r="BM37" s="194" t="str">
        <f t="shared" si="70"/>
        <v/>
      </c>
      <c r="BN37" s="194" t="str">
        <f t="shared" si="70"/>
        <v/>
      </c>
      <c r="BO37" s="194" t="str">
        <f t="shared" si="70"/>
        <v/>
      </c>
      <c r="BP37" s="194" t="str">
        <f t="shared" si="70"/>
        <v/>
      </c>
      <c r="BQ37" s="194" t="str">
        <f t="shared" si="70"/>
        <v/>
      </c>
      <c r="BR37" s="194" t="str">
        <f t="shared" si="70"/>
        <v/>
      </c>
      <c r="BS37" s="194" t="str">
        <f t="shared" si="70"/>
        <v/>
      </c>
      <c r="BT37" s="194" t="str">
        <f t="shared" si="70"/>
        <v/>
      </c>
      <c r="BU37" s="16" t="s">
        <v>148</v>
      </c>
      <c r="BV37" s="194" t="str">
        <f t="shared" ref="BV37:CE37" si="71">IF(ISERROR(AVERAGE(BV24:BV30)),"",(AVERAGE(BV24:BV30)))</f>
        <v/>
      </c>
      <c r="BW37" s="194" t="str">
        <f t="shared" si="71"/>
        <v/>
      </c>
      <c r="BX37" s="194" t="str">
        <f t="shared" si="71"/>
        <v/>
      </c>
      <c r="BY37" s="194" t="str">
        <f t="shared" si="71"/>
        <v/>
      </c>
      <c r="BZ37" s="194" t="str">
        <f t="shared" si="71"/>
        <v/>
      </c>
      <c r="CA37" s="194" t="str">
        <f t="shared" si="71"/>
        <v/>
      </c>
      <c r="CB37" s="194" t="str">
        <f t="shared" si="71"/>
        <v/>
      </c>
      <c r="CC37" s="194" t="str">
        <f t="shared" si="71"/>
        <v/>
      </c>
      <c r="CD37" s="194" t="str">
        <f t="shared" si="71"/>
        <v/>
      </c>
      <c r="CE37" s="194" t="str">
        <f t="shared" si="71"/>
        <v/>
      </c>
      <c r="DI37" s="30"/>
      <c r="DJ37" s="30"/>
      <c r="DK37" s="30"/>
      <c r="DL37" s="30"/>
      <c r="DM37" s="30"/>
      <c r="DN37" s="30"/>
      <c r="DO37" s="30"/>
      <c r="DP37" s="30"/>
      <c r="DQ37" s="30"/>
      <c r="DR37" s="30"/>
      <c r="DS37" s="30"/>
      <c r="DT37" s="30"/>
      <c r="DU37" s="30"/>
      <c r="DV37" s="30"/>
      <c r="DW37" s="30"/>
    </row>
    <row r="38" spans="2:127" ht="13.7" customHeight="1" thickBot="1">
      <c r="B38" s="287" t="s">
        <v>228</v>
      </c>
      <c r="C38" s="288"/>
      <c r="D38" s="288"/>
      <c r="E38" s="288"/>
      <c r="F38" s="288"/>
      <c r="G38" s="289"/>
      <c r="H38" s="171"/>
      <c r="I38" s="172" t="str">
        <f>IF(COUNTIF(Year1Range,$BE$5)+COUNTIF(Year1Range,$BE$4)+COUNTIF(Year1Range,"*60")&gt;0,CR36,"")</f>
        <v/>
      </c>
      <c r="J38" s="172" t="str">
        <f>IF(COUNTIF(Year2Range,$BE$5)+COUNTIF(Year2Range,$BE$4)+COUNTIF(Year2Range,"*60")&gt;0,CS36,"")</f>
        <v/>
      </c>
      <c r="K38" s="172" t="str">
        <f>IF(COUNTIF(Year3Range,$BE$5)+COUNTIF(Year3Range,$BE$4)+COUNTIF(Year3Range,"*60")&gt;0,CT36,"")</f>
        <v/>
      </c>
      <c r="L38" s="172" t="str">
        <f>IF(COUNTIF(Year4Range,$BE$5)+COUNTIF(Year4Range,$BE$4)+COUNTIF(Year4Range,"*60")&gt;0,CU36,"")</f>
        <v/>
      </c>
      <c r="M38" s="172" t="str">
        <f>IF(COUNTIF(Year5Range,$BE$5)+COUNTIF(Year5Range,$BE$4)+COUNTIF(Year5Range,"*60")&gt;0,CV36,"")</f>
        <v/>
      </c>
      <c r="N38" s="166" t="str">
        <f>IF(COUNTIF(Year6Range,$BE$5)+COUNTIF(Year6Range,$BE$4)+COUNTIF(Year6Range,"*60")&gt;0,CW36,"")</f>
        <v/>
      </c>
      <c r="O38" s="166" t="str">
        <f>IF(COUNTIF(Year7Range,$BE$5)+COUNTIF(Year7Range,$BE$4)+COUNTIF(Year7Range,"*60")&gt;0,CX36,"")</f>
        <v/>
      </c>
      <c r="P38" s="166" t="str">
        <f>IF(COUNTIF(Year8Range,$BE$5)+COUNTIF(Year8Range,$BE$4)+COUNTIF(Year8Range,"*60")&gt;0,CY36,"")</f>
        <v/>
      </c>
      <c r="Q38" s="166" t="str">
        <f>IF(COUNTIF(Year9Range,$BE$5)+COUNTIF(Year9Range,$BE$4)+COUNTIF(Year9Range,"*60")&gt;0,CZ36,"")</f>
        <v/>
      </c>
      <c r="R38" s="166" t="str">
        <f>IF(COUNTIF(Year10Range,$BE$5)+COUNTIF(Year10Range,$BE$4)+COUNTIF(Year10Range,"*60")&gt;0,DA36,"")</f>
        <v/>
      </c>
      <c r="AA38" s="26"/>
      <c r="AD38" s="26"/>
      <c r="AE38" s="26"/>
      <c r="AF38" s="26"/>
      <c r="AG38" s="26"/>
      <c r="AH38" s="26"/>
      <c r="AI38" s="26"/>
      <c r="AJ38" s="26"/>
      <c r="AW38" s="1" t="s">
        <v>149</v>
      </c>
      <c r="AX38" s="31">
        <f>VALUE(SUM(AX35:AX37))</f>
        <v>0</v>
      </c>
      <c r="AY38" s="31">
        <f>VALUE(SUM(AY35:AY37))</f>
        <v>0</v>
      </c>
      <c r="AZ38" s="31">
        <f>VALUE(SUM(AZ35:AZ37))</f>
        <v>0</v>
      </c>
      <c r="BA38" s="31" t="e">
        <f>AVERAGEIF(AY3:AY30,"&gt;=0")</f>
        <v>#DIV/0!</v>
      </c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DI38" s="30"/>
      <c r="DJ38" s="30"/>
      <c r="DK38" s="30"/>
      <c r="DL38" s="30"/>
      <c r="DM38" s="30"/>
      <c r="DN38" s="30"/>
      <c r="DO38" s="30"/>
      <c r="DP38" s="30"/>
      <c r="DQ38" s="30"/>
      <c r="DR38" s="30"/>
      <c r="DS38" s="30"/>
      <c r="DT38" s="30"/>
      <c r="DU38" s="30"/>
      <c r="DV38" s="30"/>
      <c r="DW38" s="30"/>
    </row>
    <row r="39" spans="2:127" ht="13.7" customHeight="1" thickBot="1">
      <c r="AA39" s="26"/>
      <c r="AD39" s="26"/>
      <c r="AE39" s="26"/>
      <c r="AF39" s="26"/>
      <c r="AG39" s="26"/>
      <c r="AH39" s="26"/>
      <c r="AI39" s="26"/>
      <c r="AJ39" s="26"/>
      <c r="AW39" s="30" t="s">
        <v>150</v>
      </c>
      <c r="BA39" s="31" t="str">
        <f>IF(ISERROR(AVERAGE(AY24:AY30,AY9:AY23,AY3:AY8)),"",(AVERAGE(AY24:AY30,AY9:AY23,AY3:AY8)))</f>
        <v/>
      </c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</row>
    <row r="40" spans="2:127" ht="13.7" customHeight="1" thickBot="1">
      <c r="B40" s="162"/>
      <c r="C40" s="292" t="s">
        <v>234</v>
      </c>
      <c r="D40" s="292"/>
      <c r="E40" s="292"/>
      <c r="F40" s="293"/>
      <c r="G40" s="294" t="s">
        <v>235</v>
      </c>
      <c r="H40" s="292"/>
      <c r="I40" s="292"/>
      <c r="J40" s="293"/>
      <c r="K40" s="294" t="s">
        <v>236</v>
      </c>
      <c r="L40" s="292"/>
      <c r="M40" s="293"/>
      <c r="N40" s="1"/>
      <c r="O40" s="1"/>
      <c r="P40" s="1"/>
      <c r="AA40" s="26"/>
      <c r="AD40" s="26"/>
      <c r="AE40" s="26"/>
      <c r="AF40" s="26"/>
      <c r="AG40" s="26"/>
      <c r="AH40" s="26"/>
      <c r="AI40" s="26"/>
      <c r="AJ40" s="26"/>
      <c r="AX40" s="27" t="s">
        <v>95</v>
      </c>
      <c r="AY40" s="28" t="s">
        <v>97</v>
      </c>
      <c r="AZ40" s="29" t="s">
        <v>99</v>
      </c>
      <c r="BA40" s="1" t="s">
        <v>138</v>
      </c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</row>
    <row r="41" spans="2:127" ht="27.95" customHeight="1" thickBot="1">
      <c r="B41" s="163" t="s">
        <v>229</v>
      </c>
      <c r="C41" s="290" t="str">
        <f>CG32</f>
        <v/>
      </c>
      <c r="D41" s="291"/>
      <c r="E41" s="291"/>
      <c r="F41" s="291"/>
      <c r="G41" s="291" t="str">
        <f>CG34</f>
        <v/>
      </c>
      <c r="H41" s="291"/>
      <c r="I41" s="291"/>
      <c r="J41" s="291"/>
      <c r="K41" s="291" t="str">
        <f>CG33</f>
        <v/>
      </c>
      <c r="L41" s="291"/>
      <c r="M41" s="291"/>
      <c r="N41" s="1"/>
      <c r="O41" s="1"/>
      <c r="P41" s="1"/>
      <c r="AA41" s="26"/>
      <c r="AD41" s="26"/>
      <c r="AE41" s="26"/>
      <c r="AF41" s="26"/>
      <c r="AG41" s="26"/>
      <c r="AH41" s="26"/>
      <c r="AI41" s="26"/>
      <c r="AJ41" s="26"/>
      <c r="AW41" s="30" t="s">
        <v>151</v>
      </c>
      <c r="AX41" s="31">
        <f>COUNTIF(BA3:BA8,BF4)</f>
        <v>0</v>
      </c>
      <c r="AY41" s="31">
        <f>COUNTIF(BA3:BA8,BF5)</f>
        <v>0</v>
      </c>
      <c r="AZ41" s="31">
        <f>COUNTIF(BA3:BA8,0)</f>
        <v>0</v>
      </c>
      <c r="BA41" s="31" t="e">
        <f>AVERAGEIF(BA3:BA8,"&gt;=0")</f>
        <v>#DIV/0!</v>
      </c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</row>
    <row r="42" spans="2:127" ht="27.95" customHeight="1" thickBot="1">
      <c r="B42" s="163" t="s">
        <v>230</v>
      </c>
      <c r="C42" s="296" t="str">
        <f>CH32</f>
        <v/>
      </c>
      <c r="D42" s="295"/>
      <c r="E42" s="295"/>
      <c r="F42" s="295"/>
      <c r="G42" s="295" t="str">
        <f>CH34</f>
        <v/>
      </c>
      <c r="H42" s="295"/>
      <c r="I42" s="295"/>
      <c r="J42" s="295"/>
      <c r="K42" s="295" t="str">
        <f>CH33</f>
        <v/>
      </c>
      <c r="L42" s="295"/>
      <c r="M42" s="295"/>
      <c r="N42" s="1"/>
      <c r="O42" s="1"/>
      <c r="P42" s="1"/>
      <c r="AA42" s="26"/>
      <c r="AD42" s="26"/>
      <c r="AE42" s="26"/>
      <c r="AF42" s="26"/>
      <c r="AG42" s="26"/>
      <c r="AH42" s="26"/>
      <c r="AI42" s="26"/>
      <c r="AJ42" s="26"/>
      <c r="AW42" s="30" t="s">
        <v>152</v>
      </c>
      <c r="AX42" s="31">
        <f>COUNTIF(BA9:BA23,BF4)</f>
        <v>0</v>
      </c>
      <c r="AY42" s="31">
        <f>COUNTIF(BA9:BA23,BF5)</f>
        <v>0</v>
      </c>
      <c r="AZ42" s="31">
        <f>COUNTIF(BA9:BA23,0)</f>
        <v>0</v>
      </c>
      <c r="BA42" s="31" t="e">
        <f>AVERAGEIF(BA9:BA23,"&gt;=0")</f>
        <v>#DIV/0!</v>
      </c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</row>
    <row r="43" spans="2:127" ht="27.95" customHeight="1" thickBot="1">
      <c r="B43" s="163" t="s">
        <v>231</v>
      </c>
      <c r="C43" s="296" t="str">
        <f>CI32</f>
        <v/>
      </c>
      <c r="D43" s="295"/>
      <c r="E43" s="295"/>
      <c r="F43" s="295"/>
      <c r="G43" s="295" t="str">
        <f>CI34</f>
        <v/>
      </c>
      <c r="H43" s="295"/>
      <c r="I43" s="295"/>
      <c r="J43" s="295"/>
      <c r="K43" s="295" t="str">
        <f>CI33</f>
        <v/>
      </c>
      <c r="L43" s="295"/>
      <c r="M43" s="295"/>
      <c r="N43" s="1"/>
      <c r="O43" s="1"/>
      <c r="P43" s="1"/>
      <c r="AA43" s="26"/>
      <c r="AD43" s="26"/>
      <c r="AE43" s="26"/>
      <c r="AF43" s="26"/>
      <c r="AG43" s="26"/>
      <c r="AH43" s="26"/>
      <c r="AI43" s="26"/>
      <c r="AJ43" s="26"/>
      <c r="AW43" s="30" t="s">
        <v>153</v>
      </c>
      <c r="AX43" s="31">
        <f>COUNTIF(BA24:BA30,BF4)</f>
        <v>0</v>
      </c>
      <c r="AY43" s="31">
        <f>COUNTIF(BA24:BA30,BF5)</f>
        <v>0</v>
      </c>
      <c r="AZ43" s="31">
        <f>COUNTIF(BA24:BA30,0)</f>
        <v>0</v>
      </c>
      <c r="BA43" s="31" t="e">
        <f>AVERAGEIF(BA24:BA30,"&gt;=0")</f>
        <v>#DIV/0!</v>
      </c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</row>
    <row r="44" spans="2:127" ht="27.95" customHeight="1" thickBot="1">
      <c r="B44" s="163" t="s">
        <v>232</v>
      </c>
      <c r="C44" s="296" t="str">
        <f>CJ32</f>
        <v/>
      </c>
      <c r="D44" s="295"/>
      <c r="E44" s="295"/>
      <c r="F44" s="295"/>
      <c r="G44" s="295" t="str">
        <f>CJ34</f>
        <v/>
      </c>
      <c r="H44" s="295"/>
      <c r="I44" s="295"/>
      <c r="J44" s="295"/>
      <c r="K44" s="295" t="str">
        <f>CJ33</f>
        <v/>
      </c>
      <c r="L44" s="295"/>
      <c r="M44" s="295"/>
      <c r="N44" s="1"/>
      <c r="O44" s="1"/>
      <c r="P44" s="1"/>
      <c r="AA44" s="26"/>
      <c r="AD44" s="26"/>
      <c r="AE44" s="26"/>
      <c r="AF44" s="26"/>
      <c r="AG44" s="26"/>
      <c r="AH44" s="26"/>
      <c r="AI44" s="26"/>
      <c r="AJ44" s="26"/>
      <c r="AW44" s="1" t="s">
        <v>154</v>
      </c>
      <c r="AX44" s="31">
        <f>SUM(AX41:AX43)</f>
        <v>0</v>
      </c>
      <c r="AY44" s="31">
        <f>SUM(AY41:AY43)</f>
        <v>0</v>
      </c>
      <c r="AZ44" s="31">
        <f>SUM(AZ41:AZ43)</f>
        <v>0</v>
      </c>
      <c r="BA44" s="3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</row>
    <row r="45" spans="2:127" ht="27.95" customHeight="1" thickBot="1">
      <c r="B45" s="163" t="s">
        <v>233</v>
      </c>
      <c r="C45" s="296" t="str">
        <f>CK32</f>
        <v/>
      </c>
      <c r="D45" s="295"/>
      <c r="E45" s="295"/>
      <c r="F45" s="295"/>
      <c r="G45" s="295" t="str">
        <f>CK34</f>
        <v/>
      </c>
      <c r="H45" s="295"/>
      <c r="I45" s="295"/>
      <c r="J45" s="295"/>
      <c r="K45" s="295" t="str">
        <f>CK33</f>
        <v/>
      </c>
      <c r="L45" s="295"/>
      <c r="M45" s="295"/>
      <c r="N45" s="1"/>
      <c r="O45" s="1"/>
      <c r="P45" s="1"/>
      <c r="AA45" s="26"/>
      <c r="AD45" s="26"/>
      <c r="AE45" s="26"/>
      <c r="AF45" s="26"/>
      <c r="AG45" s="26"/>
      <c r="AH45" s="26"/>
      <c r="AI45" s="26"/>
      <c r="AJ45" s="26"/>
      <c r="AW45" s="30" t="s">
        <v>155</v>
      </c>
      <c r="AX45" s="31"/>
      <c r="AY45" s="31"/>
      <c r="AZ45" s="31"/>
      <c r="BA45" s="31" t="str">
        <f>IF(ISERROR(AVERAGE(BA24:BA30,BA9:BA23,BA3:BA8)),"",(AVERAGE(BA24:BA30,BA9:BA23,BA3:BA8)))</f>
        <v/>
      </c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</row>
    <row r="46" spans="2:127" ht="27.95" hidden="1" customHeight="1" thickBot="1">
      <c r="B46" s="162" t="s">
        <v>57</v>
      </c>
      <c r="C46" s="296" t="str">
        <f>CL32</f>
        <v/>
      </c>
      <c r="D46" s="295"/>
      <c r="E46" s="295"/>
      <c r="F46" s="295"/>
      <c r="G46" s="295" t="str">
        <f>CL34</f>
        <v/>
      </c>
      <c r="H46" s="295"/>
      <c r="I46" s="295"/>
      <c r="J46" s="295"/>
      <c r="K46" s="295" t="str">
        <f>CL33</f>
        <v/>
      </c>
      <c r="L46" s="295"/>
      <c r="M46" s="295"/>
      <c r="N46" s="1"/>
      <c r="O46" s="1"/>
      <c r="P46" s="1"/>
      <c r="AA46" s="26"/>
      <c r="AD46" s="26"/>
      <c r="AE46" s="26"/>
      <c r="AF46" s="26"/>
      <c r="AG46" s="26"/>
      <c r="AH46" s="26"/>
      <c r="AI46" s="26"/>
      <c r="AJ46" s="26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</row>
    <row r="47" spans="2:127" ht="27.95" hidden="1" customHeight="1" thickBot="1">
      <c r="B47" s="162" t="s">
        <v>58</v>
      </c>
      <c r="C47" s="296" t="str">
        <f>CM32</f>
        <v/>
      </c>
      <c r="D47" s="295"/>
      <c r="E47" s="295"/>
      <c r="F47" s="295"/>
      <c r="G47" s="295" t="str">
        <f>CM34</f>
        <v/>
      </c>
      <c r="H47" s="295"/>
      <c r="I47" s="295"/>
      <c r="J47" s="295"/>
      <c r="K47" s="295" t="str">
        <f>CM33</f>
        <v/>
      </c>
      <c r="L47" s="295"/>
      <c r="M47" s="295"/>
      <c r="N47" s="1"/>
      <c r="O47" s="1"/>
      <c r="P47" s="1"/>
      <c r="AA47" s="26"/>
      <c r="AD47" s="26"/>
      <c r="AE47" s="26"/>
      <c r="AF47" s="26"/>
      <c r="AG47" s="26"/>
      <c r="AH47" s="26"/>
      <c r="AI47" s="26"/>
      <c r="AJ47" s="26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</row>
    <row r="48" spans="2:127" ht="27.95" hidden="1" customHeight="1" thickBot="1">
      <c r="B48" s="162" t="s">
        <v>59</v>
      </c>
      <c r="C48" s="296" t="str">
        <f>CN32</f>
        <v/>
      </c>
      <c r="D48" s="295"/>
      <c r="E48" s="295"/>
      <c r="F48" s="295"/>
      <c r="G48" s="295" t="str">
        <f>CN34</f>
        <v/>
      </c>
      <c r="H48" s="295"/>
      <c r="I48" s="295"/>
      <c r="J48" s="295"/>
      <c r="K48" s="295" t="str">
        <f>CN33</f>
        <v/>
      </c>
      <c r="L48" s="295"/>
      <c r="M48" s="295"/>
      <c r="N48" s="1"/>
      <c r="O48" s="1"/>
      <c r="P48" s="1"/>
      <c r="AA48" s="26"/>
      <c r="AD48" s="26"/>
      <c r="AE48" s="26"/>
      <c r="AF48" s="26"/>
      <c r="AG48" s="26"/>
      <c r="AH48" s="26"/>
      <c r="AI48" s="26"/>
      <c r="AJ48" s="26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</row>
    <row r="49" spans="2:92" ht="27.95" hidden="1" customHeight="1" thickBot="1">
      <c r="B49" s="162" t="s">
        <v>60</v>
      </c>
      <c r="C49" s="296" t="str">
        <f>CO32</f>
        <v/>
      </c>
      <c r="D49" s="295"/>
      <c r="E49" s="295"/>
      <c r="F49" s="295"/>
      <c r="G49" s="295" t="str">
        <f>CO34</f>
        <v/>
      </c>
      <c r="H49" s="295"/>
      <c r="I49" s="295"/>
      <c r="J49" s="295"/>
      <c r="K49" s="295" t="str">
        <f>CO33</f>
        <v/>
      </c>
      <c r="L49" s="295"/>
      <c r="M49" s="295"/>
      <c r="N49" s="1"/>
      <c r="O49" s="1"/>
      <c r="P49" s="1"/>
      <c r="AA49" s="26"/>
      <c r="AD49" s="26"/>
      <c r="AE49" s="26"/>
      <c r="AF49" s="26"/>
      <c r="AG49" s="26"/>
      <c r="AH49" s="26"/>
      <c r="AI49" s="26"/>
      <c r="AJ49" s="26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</row>
    <row r="50" spans="2:92" ht="27.95" hidden="1" customHeight="1" thickBot="1">
      <c r="B50" s="162" t="s">
        <v>61</v>
      </c>
      <c r="C50" s="296" t="str">
        <f>CP32</f>
        <v/>
      </c>
      <c r="D50" s="295"/>
      <c r="E50" s="295"/>
      <c r="F50" s="295"/>
      <c r="G50" s="295" t="str">
        <f>CP34</f>
        <v/>
      </c>
      <c r="H50" s="295"/>
      <c r="I50" s="295"/>
      <c r="J50" s="295"/>
      <c r="K50" s="295" t="str">
        <f>CP33</f>
        <v/>
      </c>
      <c r="L50" s="295"/>
      <c r="M50" s="295"/>
      <c r="N50" s="1"/>
      <c r="O50" s="1"/>
      <c r="P50" s="1"/>
      <c r="AA50" s="26"/>
      <c r="AD50" s="26"/>
      <c r="AE50" s="26"/>
      <c r="AF50" s="26"/>
      <c r="AG50" s="26"/>
      <c r="AH50" s="26"/>
      <c r="AI50" s="26"/>
      <c r="AJ50" s="26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</row>
    <row r="51" spans="2:92" ht="13.35" customHeight="1">
      <c r="B51" s="25"/>
      <c r="C51" s="25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AA51" s="26"/>
      <c r="AD51" s="26"/>
      <c r="AE51" s="26"/>
      <c r="AF51" s="26"/>
      <c r="AG51" s="26"/>
      <c r="AH51" s="26"/>
      <c r="AI51" s="26"/>
      <c r="AJ51" s="26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</row>
    <row r="52" spans="2:92" ht="13.35" customHeight="1">
      <c r="B52" s="313" t="s">
        <v>237</v>
      </c>
      <c r="C52" s="313"/>
      <c r="M52" s="26"/>
      <c r="N52" s="26"/>
      <c r="O52" s="26"/>
      <c r="P52" s="26"/>
      <c r="AA52" s="26"/>
      <c r="AD52" s="26"/>
      <c r="AE52" s="26"/>
      <c r="AF52" s="26"/>
      <c r="AG52" s="26"/>
      <c r="AH52" s="26"/>
      <c r="AI52" s="26"/>
      <c r="AJ52" s="26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H52" s="1"/>
      <c r="CJ52" s="1"/>
      <c r="CL52" s="1"/>
      <c r="CN52" s="1"/>
    </row>
    <row r="53" spans="2:92" ht="13.5" customHeight="1">
      <c r="B53" s="313"/>
      <c r="C53" s="313"/>
      <c r="D53" s="32"/>
      <c r="E53" s="32"/>
      <c r="F53" s="7"/>
      <c r="G53" s="7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H53" s="1"/>
      <c r="CJ53" s="1"/>
      <c r="CL53" s="1"/>
      <c r="CN53" s="1"/>
    </row>
    <row r="54" spans="2:92" ht="23.1" customHeight="1">
      <c r="B54" s="314" t="s">
        <v>238</v>
      </c>
      <c r="C54" s="315"/>
      <c r="D54" s="315"/>
      <c r="E54" s="315"/>
      <c r="F54" s="315"/>
      <c r="G54" s="315"/>
      <c r="H54" s="315"/>
      <c r="I54" s="315"/>
      <c r="J54" s="315"/>
      <c r="K54" s="316"/>
      <c r="BG54" s="7"/>
      <c r="BH54" s="7"/>
      <c r="BI54" s="7"/>
      <c r="BJ54" s="7"/>
      <c r="BK54" s="7"/>
      <c r="BO54" s="1"/>
      <c r="BP54" s="1"/>
      <c r="BQ54" s="1"/>
      <c r="BR54" s="1"/>
      <c r="BS54" s="1"/>
      <c r="BT54" s="1"/>
      <c r="CB54" s="1"/>
    </row>
    <row r="55" spans="2:92" ht="21" customHeight="1">
      <c r="B55" s="317" t="s">
        <v>174</v>
      </c>
      <c r="C55" s="318"/>
      <c r="D55" s="319"/>
      <c r="E55" s="320" t="s">
        <v>175</v>
      </c>
      <c r="F55" s="321"/>
      <c r="G55" s="321"/>
      <c r="H55" s="322"/>
      <c r="I55" s="320" t="s">
        <v>176</v>
      </c>
      <c r="J55" s="321"/>
      <c r="K55" s="322"/>
    </row>
    <row r="56" spans="2:92" ht="22.35" customHeight="1">
      <c r="B56" s="323"/>
      <c r="C56" s="324"/>
      <c r="D56" s="325"/>
      <c r="E56" s="326"/>
      <c r="F56" s="327"/>
      <c r="G56" s="327"/>
      <c r="H56" s="328"/>
      <c r="I56" s="329"/>
      <c r="J56" s="327"/>
      <c r="K56" s="328"/>
      <c r="BK56" s="7"/>
      <c r="CB56" s="1"/>
    </row>
    <row r="57" spans="2:92">
      <c r="B57" s="7"/>
      <c r="C57" s="7"/>
      <c r="D57" s="7"/>
      <c r="E57" s="7"/>
      <c r="F57" s="7"/>
      <c r="G57" s="7"/>
      <c r="AK57" s="30"/>
      <c r="BK57" s="7"/>
      <c r="CB57" s="1"/>
    </row>
    <row r="58" spans="2:92" ht="19.350000000000001" customHeight="1">
      <c r="B58" s="109" t="s">
        <v>288</v>
      </c>
      <c r="C58" s="33"/>
      <c r="D58" s="34"/>
      <c r="E58" s="34"/>
      <c r="F58" s="34"/>
      <c r="G58" s="34"/>
      <c r="H58" s="34"/>
      <c r="BK58" s="7"/>
      <c r="CB58" s="1"/>
    </row>
    <row r="59" spans="2:92" ht="15.75" thickBot="1">
      <c r="B59" s="68" t="s">
        <v>246</v>
      </c>
      <c r="C59" s="68"/>
      <c r="D59" s="35" t="str">
        <f>_xlfn.IFNA(AX31,"")</f>
        <v/>
      </c>
      <c r="E59" s="35"/>
      <c r="F59" s="34"/>
      <c r="G59" s="36"/>
      <c r="H59" s="36"/>
      <c r="BK59" s="7"/>
      <c r="CB59" s="1"/>
    </row>
    <row r="60" spans="2:92" ht="15.75">
      <c r="B60" s="37"/>
      <c r="C60" s="38"/>
      <c r="D60" s="104" t="s">
        <v>240</v>
      </c>
      <c r="E60" s="105"/>
      <c r="F60" s="106" t="s">
        <v>241</v>
      </c>
      <c r="G60" s="107"/>
      <c r="H60" s="106" t="s">
        <v>242</v>
      </c>
      <c r="I60" s="107"/>
      <c r="J60" s="106" t="s">
        <v>243</v>
      </c>
      <c r="K60" s="108"/>
      <c r="BK60" s="7"/>
      <c r="CB60" s="1"/>
    </row>
    <row r="61" spans="2:92" ht="15.75">
      <c r="B61" s="66" t="s">
        <v>239</v>
      </c>
      <c r="C61" s="67"/>
      <c r="D61" s="79"/>
      <c r="E61" s="80"/>
      <c r="F61" s="82" t="s">
        <v>244</v>
      </c>
      <c r="G61" s="84"/>
      <c r="H61" s="82" t="s">
        <v>244</v>
      </c>
      <c r="I61" s="84"/>
      <c r="J61" s="82" t="s">
        <v>244</v>
      </c>
      <c r="K61" s="83"/>
      <c r="BK61" s="7"/>
      <c r="CB61" s="1"/>
    </row>
    <row r="62" spans="2:92" ht="15">
      <c r="B62" s="77" t="str">
        <f>BE4</f>
        <v>≥80</v>
      </c>
      <c r="C62" s="78"/>
      <c r="D62" s="81" t="e">
        <f>IF(AX38=0,NA(),AX38)</f>
        <v>#N/A</v>
      </c>
      <c r="E62" s="81"/>
      <c r="F62" s="81" t="e">
        <f>IF(AX35=0,NA(),AX35)</f>
        <v>#N/A</v>
      </c>
      <c r="G62" s="81"/>
      <c r="H62" s="81" t="e">
        <f>IF(AX36=0,NA(),AX36)</f>
        <v>#N/A</v>
      </c>
      <c r="I62" s="81"/>
      <c r="J62" s="81" t="e">
        <f>IF(AX37=0,NA(),AX37)</f>
        <v>#N/A</v>
      </c>
      <c r="K62" s="81"/>
      <c r="BK62" s="7"/>
      <c r="CB62" s="1"/>
    </row>
    <row r="63" spans="2:92" ht="15">
      <c r="B63" s="75" t="str">
        <f>BE5</f>
        <v>60-79</v>
      </c>
      <c r="C63" s="76"/>
      <c r="D63" s="81" t="e">
        <f>IF(AY38=0,NA(),AY38)</f>
        <v>#N/A</v>
      </c>
      <c r="E63" s="81"/>
      <c r="F63" s="81" t="e">
        <f>IF(AY35=0,NA(),AY35)</f>
        <v>#N/A</v>
      </c>
      <c r="G63" s="81"/>
      <c r="H63" s="81" t="e">
        <f>IF(AY36=0,NA(),AY36)</f>
        <v>#N/A</v>
      </c>
      <c r="I63" s="81"/>
      <c r="J63" s="81" t="e">
        <f>IF(AY37=0,NA(),AY37)</f>
        <v>#N/A</v>
      </c>
      <c r="K63" s="81"/>
      <c r="AQ63" s="7"/>
      <c r="BK63" s="7"/>
      <c r="CB63" s="1"/>
    </row>
    <row r="64" spans="2:92" ht="15">
      <c r="B64" s="73" t="str">
        <f>BE6</f>
        <v>&lt;60</v>
      </c>
      <c r="C64" s="74"/>
      <c r="D64" s="81" t="e">
        <f>IF(AZ38=0,NA(),AZ38)</f>
        <v>#N/A</v>
      </c>
      <c r="E64" s="81"/>
      <c r="F64" s="81" t="e">
        <f>IF(AZ35=0,NA(),AZ35)</f>
        <v>#N/A</v>
      </c>
      <c r="G64" s="81"/>
      <c r="H64" s="81" t="e">
        <f>IF(AZ36=0,NA(),AZ36)</f>
        <v>#N/A</v>
      </c>
      <c r="I64" s="81"/>
      <c r="J64" s="81" t="e">
        <f>IF(AZ37=0,NA(),AZ37)</f>
        <v>#N/A</v>
      </c>
      <c r="K64" s="81"/>
      <c r="AQ64" s="7"/>
      <c r="BK64" s="7"/>
      <c r="CB64" s="1"/>
    </row>
    <row r="65" spans="2:10" s="7" customFormat="1" ht="16.5" thickBot="1">
      <c r="B65" s="71" t="s">
        <v>245</v>
      </c>
      <c r="C65" s="72"/>
      <c r="D65" s="69" t="str">
        <f>IFERROR(BA38,"n/a")</f>
        <v>n/a</v>
      </c>
      <c r="E65" s="70"/>
      <c r="F65" s="69" t="str">
        <f>IFERROR(BA35,"n/a")</f>
        <v>n/a</v>
      </c>
      <c r="G65" s="70"/>
      <c r="H65" s="69" t="str">
        <f>IFERROR(BA36,"n/a")</f>
        <v>n/a</v>
      </c>
      <c r="I65" s="70"/>
      <c r="J65" s="69" t="str">
        <f>IFERROR(BA37,"n/a")</f>
        <v>n/a</v>
      </c>
    </row>
    <row r="90" spans="2:11" s="7" customFormat="1" ht="18.75" thickBot="1">
      <c r="B90" s="109" t="s">
        <v>255</v>
      </c>
      <c r="C90" s="33"/>
      <c r="D90" s="34"/>
      <c r="E90" s="34"/>
      <c r="F90" s="34"/>
      <c r="G90" s="34"/>
      <c r="H90" s="34"/>
      <c r="I90" s="34"/>
      <c r="J90" s="34"/>
    </row>
    <row r="91" spans="2:11" s="7" customFormat="1" ht="15.75">
      <c r="B91" s="40"/>
      <c r="C91" s="41"/>
      <c r="D91" s="41"/>
      <c r="E91" s="87" t="s">
        <v>254</v>
      </c>
      <c r="F91" s="41"/>
      <c r="G91" s="42" t="s">
        <v>245</v>
      </c>
      <c r="H91" s="42"/>
      <c r="I91" s="42"/>
      <c r="J91" s="42"/>
      <c r="K91" s="43"/>
    </row>
    <row r="92" spans="2:11" s="7" customFormat="1" ht="15.75">
      <c r="B92" s="44"/>
      <c r="C92" s="97"/>
      <c r="D92" s="45"/>
      <c r="E92" s="46"/>
      <c r="F92" s="46" t="s">
        <v>252</v>
      </c>
      <c r="G92" s="46" t="s">
        <v>229</v>
      </c>
      <c r="H92" s="46" t="s">
        <v>230</v>
      </c>
      <c r="I92" s="46" t="s">
        <v>231</v>
      </c>
      <c r="J92" s="46" t="s">
        <v>232</v>
      </c>
      <c r="K92" s="46" t="s">
        <v>233</v>
      </c>
    </row>
    <row r="93" spans="2:11" s="7" customFormat="1" ht="17.45" customHeight="1">
      <c r="B93" s="88" t="s">
        <v>249</v>
      </c>
      <c r="C93" s="96"/>
      <c r="D93" s="89"/>
      <c r="E93" s="47" t="s">
        <v>247</v>
      </c>
      <c r="F93" s="47" t="str">
        <f>_xlfn.IFNA(S105,"")</f>
        <v/>
      </c>
      <c r="G93" s="47" t="str">
        <f>_xlfn.IFNA(S106,"")</f>
        <v/>
      </c>
      <c r="H93" s="47" t="str">
        <f>_xlfn.IFNA(S107,"")</f>
        <v/>
      </c>
      <c r="I93" s="47" t="str">
        <f>_xlfn.IFNA(S108,"")</f>
        <v/>
      </c>
      <c r="J93" s="47" t="str">
        <f>_xlfn.IFNA(S109,"")</f>
        <v/>
      </c>
      <c r="K93" s="47" t="str">
        <f>_xlfn.IFNA(S110,"")</f>
        <v/>
      </c>
    </row>
    <row r="94" spans="2:11" s="7" customFormat="1" ht="17.45" customHeight="1">
      <c r="B94" s="90"/>
      <c r="C94" s="98"/>
      <c r="D94" s="91"/>
      <c r="E94" s="48" t="s">
        <v>248</v>
      </c>
      <c r="F94" s="48"/>
      <c r="G94" s="49" t="str">
        <f>_xlfn.IFNA(R106,"")</f>
        <v/>
      </c>
      <c r="H94" s="49" t="str">
        <f>_xlfn.IFNA(R107,"")</f>
        <v/>
      </c>
      <c r="I94" s="49" t="str">
        <f>_xlfn.IFNA(R108,"")</f>
        <v/>
      </c>
      <c r="J94" s="49" t="str">
        <f>_xlfn.IFNA(R109,"")</f>
        <v/>
      </c>
      <c r="K94" s="49" t="str">
        <f>_xlfn.IFNA(R110,"")</f>
        <v/>
      </c>
    </row>
    <row r="95" spans="2:11" s="7" customFormat="1" ht="17.45" customHeight="1">
      <c r="B95" s="88" t="s">
        <v>250</v>
      </c>
      <c r="C95" s="96"/>
      <c r="D95" s="89"/>
      <c r="E95" s="47" t="s">
        <v>247</v>
      </c>
      <c r="F95" s="47" t="str">
        <f>_xlfn.IFNA(U105,"")</f>
        <v/>
      </c>
      <c r="G95" s="47" t="str">
        <f>_xlfn.IFNA(U106,"")</f>
        <v/>
      </c>
      <c r="H95" s="47" t="str">
        <f>_xlfn.IFNA(U107,"")</f>
        <v/>
      </c>
      <c r="I95" s="47" t="str">
        <f>_xlfn.IFNA(U108,"")</f>
        <v/>
      </c>
      <c r="J95" s="47" t="str">
        <f>_xlfn.IFNA(U109,"")</f>
        <v/>
      </c>
      <c r="K95" s="47" t="str">
        <f>_xlfn.IFNA(U110,"")</f>
        <v/>
      </c>
    </row>
    <row r="96" spans="2:11" s="7" customFormat="1" ht="17.45" customHeight="1">
      <c r="B96" s="90"/>
      <c r="C96" s="98"/>
      <c r="D96" s="91"/>
      <c r="E96" s="48" t="s">
        <v>248</v>
      </c>
      <c r="F96" s="48"/>
      <c r="G96" s="49" t="str">
        <f>_xlfn.IFNA(T106,"")</f>
        <v/>
      </c>
      <c r="H96" s="49" t="str">
        <f>_xlfn.IFNA(T107,"")</f>
        <v/>
      </c>
      <c r="I96" s="49" t="str">
        <f>_xlfn.IFNA(T108,"")</f>
        <v/>
      </c>
      <c r="J96" s="49" t="str">
        <f>_xlfn.IFNA(T109,"")</f>
        <v/>
      </c>
      <c r="K96" s="49" t="str">
        <f>_xlfn.IFNA(T110,"")</f>
        <v/>
      </c>
    </row>
    <row r="97" spans="2:23" ht="17.45" customHeight="1">
      <c r="B97" s="88" t="s">
        <v>251</v>
      </c>
      <c r="C97" s="96"/>
      <c r="D97" s="89"/>
      <c r="E97" s="47" t="s">
        <v>247</v>
      </c>
      <c r="F97" s="47" t="str">
        <f>_xlfn.IFNA(W105,"")</f>
        <v/>
      </c>
      <c r="G97" s="47" t="str">
        <f>_xlfn.IFNA(W106,"")</f>
        <v/>
      </c>
      <c r="H97" s="47" t="str">
        <f>_xlfn.IFNA(W107,"")</f>
        <v/>
      </c>
      <c r="I97" s="47" t="str">
        <f>_xlfn.IFNA(W108,"")</f>
        <v/>
      </c>
      <c r="J97" s="47" t="str">
        <f>_xlfn.IFNA(W109,"")</f>
        <v/>
      </c>
      <c r="K97" s="47" t="str">
        <f>_xlfn.IFNA(W110,"")</f>
        <v/>
      </c>
    </row>
    <row r="98" spans="2:23" ht="17.45" customHeight="1">
      <c r="B98" s="90"/>
      <c r="C98" s="96"/>
      <c r="D98" s="95"/>
      <c r="E98" s="48" t="s">
        <v>248</v>
      </c>
      <c r="F98" s="48"/>
      <c r="G98" s="49" t="str">
        <f>_xlfn.IFNA(V106,"")</f>
        <v/>
      </c>
      <c r="H98" s="49" t="str">
        <f>_xlfn.IFNA(V107,"")</f>
        <v/>
      </c>
      <c r="I98" s="49" t="str">
        <f>_xlfn.IFNA(V108,"")</f>
        <v/>
      </c>
      <c r="J98" s="49" t="str">
        <f>_xlfn.IFNA(V109,"")</f>
        <v/>
      </c>
      <c r="K98" s="49" t="str">
        <f>_xlfn.IFNA(V110,"")</f>
        <v/>
      </c>
    </row>
    <row r="99" spans="2:23" ht="17.45" customHeight="1">
      <c r="B99" s="85" t="s">
        <v>253</v>
      </c>
      <c r="C99" s="99"/>
      <c r="D99" s="102"/>
      <c r="E99" s="47" t="s">
        <v>247</v>
      </c>
      <c r="F99" s="47" t="str">
        <f>_xlfn.IFNA(Q105,"")</f>
        <v/>
      </c>
      <c r="G99" s="47" t="str">
        <f>_xlfn.IFNA(Q106,"")</f>
        <v/>
      </c>
      <c r="H99" s="47" t="str">
        <f>_xlfn.IFNA(Q107,"")</f>
        <v/>
      </c>
      <c r="I99" s="47" t="str">
        <f>_xlfn.IFNA(Q108,"")</f>
        <v/>
      </c>
      <c r="J99" s="47" t="str">
        <f>_xlfn.IFNA(Q109,"")</f>
        <v/>
      </c>
      <c r="K99" s="47" t="str">
        <f>_xlfn.IFNA(Q110,"")</f>
        <v/>
      </c>
    </row>
    <row r="100" spans="2:23" ht="17.45" customHeight="1">
      <c r="B100" s="86"/>
      <c r="C100" s="100"/>
      <c r="D100" s="99"/>
      <c r="E100" s="48" t="s">
        <v>248</v>
      </c>
      <c r="F100" s="48"/>
      <c r="G100" s="51" t="str">
        <f>_xlfn.IFNA(P106,"")</f>
        <v/>
      </c>
      <c r="H100" s="51" t="str">
        <f>_xlfn.IFNA(P107,"")</f>
        <v/>
      </c>
      <c r="I100" s="51" t="str">
        <f>_xlfn.IFNA(P108,"")</f>
        <v/>
      </c>
      <c r="J100" s="51" t="str">
        <f>_xlfn.IFNA(P109,"")</f>
        <v/>
      </c>
      <c r="K100" s="51" t="str">
        <f>_xlfn.IFNA(P110,"")</f>
        <v/>
      </c>
    </row>
    <row r="103" spans="2:23">
      <c r="O103" s="52" t="s">
        <v>157</v>
      </c>
      <c r="P103" s="5"/>
      <c r="Q103" s="5"/>
      <c r="R103" s="5"/>
      <c r="S103" s="5"/>
      <c r="T103" s="5"/>
      <c r="U103" s="6"/>
      <c r="V103" s="5"/>
      <c r="W103" s="5"/>
    </row>
    <row r="104" spans="2:23">
      <c r="O104" s="53" t="s">
        <v>256</v>
      </c>
      <c r="P104" s="53" t="s">
        <v>262</v>
      </c>
      <c r="Q104" s="53" t="s">
        <v>263</v>
      </c>
      <c r="R104" s="53" t="s">
        <v>160</v>
      </c>
      <c r="S104" s="53" t="s">
        <v>161</v>
      </c>
      <c r="T104" s="53" t="s">
        <v>162</v>
      </c>
      <c r="U104" s="54" t="s">
        <v>163</v>
      </c>
      <c r="V104" s="53" t="s">
        <v>164</v>
      </c>
      <c r="W104" s="53" t="s">
        <v>165</v>
      </c>
    </row>
    <row r="105" spans="2:23">
      <c r="O105" s="53" t="s">
        <v>252</v>
      </c>
      <c r="P105" s="55"/>
      <c r="Q105" s="56" t="e">
        <f>IF(BJ34="",NA(),BJ34)</f>
        <v>#N/A</v>
      </c>
      <c r="R105" s="57"/>
      <c r="S105" s="56" t="e">
        <f>IF(BJ35="",NA(),BJ35)</f>
        <v>#N/A</v>
      </c>
      <c r="T105" s="57"/>
      <c r="U105" s="56" t="e">
        <f>IF(BJ36="",NA(),BJ36)</f>
        <v>#N/A</v>
      </c>
      <c r="V105" s="57"/>
      <c r="W105" s="56" t="e">
        <f>IF(BJ37="",NA(),BJ37)</f>
        <v>#N/A</v>
      </c>
    </row>
    <row r="106" spans="2:23">
      <c r="O106" s="53" t="s">
        <v>229</v>
      </c>
      <c r="P106" s="58" t="e">
        <f>IF(BV34="",NA(),BV34)</f>
        <v>#N/A</v>
      </c>
      <c r="Q106" s="56" t="e">
        <f>IF(BK34="",NA(),BK34)</f>
        <v>#N/A</v>
      </c>
      <c r="R106" s="58" t="e">
        <f>IF(BV35="",NA(),BV35)</f>
        <v>#N/A</v>
      </c>
      <c r="S106" s="56" t="e">
        <f>IF(BK35="",NA(),BK35)</f>
        <v>#N/A</v>
      </c>
      <c r="T106" s="58" t="e">
        <f>IF(BV36="",NA(),BV36)</f>
        <v>#N/A</v>
      </c>
      <c r="U106" s="56" t="e">
        <f>IF(BK36="",NA(),BK36)</f>
        <v>#N/A</v>
      </c>
      <c r="V106" s="58" t="e">
        <f>IF(BV37="",NA(),BV37)</f>
        <v>#N/A</v>
      </c>
      <c r="W106" s="56" t="e">
        <f>IF(BK37="",NA(),BK37)</f>
        <v>#N/A</v>
      </c>
    </row>
    <row r="107" spans="2:23">
      <c r="O107" s="53" t="s">
        <v>230</v>
      </c>
      <c r="P107" s="58" t="e">
        <f>IF(BW34="",NA(),BW34)</f>
        <v>#N/A</v>
      </c>
      <c r="Q107" s="56" t="e">
        <f>IF(BL34="",NA(),BL34)</f>
        <v>#N/A</v>
      </c>
      <c r="R107" s="58" t="e">
        <f>IF(BW35="",NA(),BW35)</f>
        <v>#N/A</v>
      </c>
      <c r="S107" s="56" t="e">
        <f>IF(BL35="",NA(),BL35)</f>
        <v>#N/A</v>
      </c>
      <c r="T107" s="58" t="e">
        <f>IF(BW36="",NA(),BW36)</f>
        <v>#N/A</v>
      </c>
      <c r="U107" s="56" t="e">
        <f>IF(BL36="",NA(),BL36)</f>
        <v>#N/A</v>
      </c>
      <c r="V107" s="58" t="e">
        <f>IF(BW37="",NA(),BW37)</f>
        <v>#N/A</v>
      </c>
      <c r="W107" s="56" t="e">
        <f>IF(BL37="",NA(),BL37)</f>
        <v>#N/A</v>
      </c>
    </row>
    <row r="108" spans="2:23">
      <c r="O108" s="53" t="s">
        <v>231</v>
      </c>
      <c r="P108" s="58" t="e">
        <f>IF(BX34="",NA(),BX34)</f>
        <v>#N/A</v>
      </c>
      <c r="Q108" s="56" t="e">
        <f>IF(BM34="",NA(),BM34)</f>
        <v>#N/A</v>
      </c>
      <c r="R108" s="59" t="e">
        <f>IF(BX35="",NA(),BX35)</f>
        <v>#N/A</v>
      </c>
      <c r="S108" s="56" t="e">
        <f>IF(BM35="",NA(),BM35)</f>
        <v>#N/A</v>
      </c>
      <c r="T108" s="59" t="e">
        <f>IF(BX36="",NA(),BX36)</f>
        <v>#N/A</v>
      </c>
      <c r="U108" s="56" t="e">
        <f>IF(BM36="",NA(),BM36)</f>
        <v>#N/A</v>
      </c>
      <c r="V108" s="59" t="e">
        <f>IF(BX37="",NA(),BX37)</f>
        <v>#N/A</v>
      </c>
      <c r="W108" s="56" t="e">
        <f>IF(BM37="",NA(),BM37)</f>
        <v>#N/A</v>
      </c>
    </row>
    <row r="109" spans="2:23">
      <c r="O109" s="53" t="s">
        <v>232</v>
      </c>
      <c r="P109" s="58" t="e">
        <f>IF(BY34="",NA(),BY34)</f>
        <v>#N/A</v>
      </c>
      <c r="Q109" s="56" t="e">
        <f>IF(BN34="",NA(),BN34)</f>
        <v>#N/A</v>
      </c>
      <c r="R109" s="59" t="e">
        <f>IF(BY35="",NA(),BY35)</f>
        <v>#N/A</v>
      </c>
      <c r="S109" s="56" t="e">
        <f>IF(BN35="",NA(),BN35)</f>
        <v>#N/A</v>
      </c>
      <c r="T109" s="59" t="e">
        <f>IF(BY36="",NA(),BY36)</f>
        <v>#N/A</v>
      </c>
      <c r="U109" s="56" t="e">
        <f>IF(BN36="",NA(),BN36)</f>
        <v>#N/A</v>
      </c>
      <c r="V109" s="59" t="e">
        <f>IF(BY37="",NA(),BY37)</f>
        <v>#N/A</v>
      </c>
      <c r="W109" s="56" t="e">
        <f>IF(BN37="",NA(),BN37)</f>
        <v>#N/A</v>
      </c>
    </row>
    <row r="110" spans="2:23">
      <c r="O110" s="53" t="s">
        <v>233</v>
      </c>
      <c r="P110" s="58" t="e">
        <f>IF(BZ34="",NA(),BZ34)</f>
        <v>#N/A</v>
      </c>
      <c r="Q110" s="56" t="e">
        <f>IF(BO34="",NA(),BO34)</f>
        <v>#N/A</v>
      </c>
      <c r="R110" s="59" t="e">
        <f>IF(BZ35="",NA(),BZ35)</f>
        <v>#N/A</v>
      </c>
      <c r="S110" s="56" t="e">
        <f>IF(BO35="",NA(),BO35)</f>
        <v>#N/A</v>
      </c>
      <c r="T110" s="59" t="e">
        <f>IF(BZ36="",NA(),BZ36)</f>
        <v>#N/A</v>
      </c>
      <c r="U110" s="56" t="e">
        <f>IF(BO36="",NA(),BO36)</f>
        <v>#N/A</v>
      </c>
      <c r="V110" s="59" t="e">
        <f>IF(BZ37="",NA(),BZ37)</f>
        <v>#N/A</v>
      </c>
      <c r="W110" s="56" t="e">
        <f>IF(BO37="",NA(),BO37)</f>
        <v>#N/A</v>
      </c>
    </row>
    <row r="111" spans="2:23">
      <c r="O111" s="53" t="s">
        <v>257</v>
      </c>
      <c r="P111" s="58" t="e">
        <f>IF(CA34="",NA(),CA34)</f>
        <v>#N/A</v>
      </c>
      <c r="Q111" s="56" t="e">
        <f>IF(BP34="",NA(),BP34)</f>
        <v>#N/A</v>
      </c>
      <c r="R111" s="59" t="e">
        <f>IF(CA35="",NA(),CA35)</f>
        <v>#N/A</v>
      </c>
      <c r="S111" s="56" t="e">
        <f>IF(BP35="",NA(),BP35)</f>
        <v>#N/A</v>
      </c>
      <c r="T111" s="59" t="e">
        <f>IF(CA36="",NA(),CA36)</f>
        <v>#N/A</v>
      </c>
      <c r="U111" s="56" t="e">
        <f>IF(BP36="",NA(),BP36)</f>
        <v>#N/A</v>
      </c>
      <c r="V111" s="59" t="e">
        <f>IF(CA37="",NA(),CA37)</f>
        <v>#N/A</v>
      </c>
      <c r="W111" s="56" t="e">
        <f>IF(BP37="",NA(),BP37)</f>
        <v>#N/A</v>
      </c>
    </row>
    <row r="112" spans="2:23">
      <c r="O112" s="53" t="s">
        <v>258</v>
      </c>
      <c r="P112" s="58" t="e">
        <f>IF(CB34="",NA(),CB34)</f>
        <v>#N/A</v>
      </c>
      <c r="Q112" s="56" t="e">
        <f>IF(BQ34="",NA(),BQ34)</f>
        <v>#N/A</v>
      </c>
      <c r="R112" s="59" t="e">
        <f>IF(CB35="",NA(),CB35)</f>
        <v>#N/A</v>
      </c>
      <c r="S112" s="56" t="e">
        <f>IF(BQ35="",NA(),BQ35)</f>
        <v>#N/A</v>
      </c>
      <c r="T112" s="59" t="e">
        <f>IF(CB36="",NA(),CB36)</f>
        <v>#N/A</v>
      </c>
      <c r="U112" s="56" t="e">
        <f>IF(BQ36="",NA(),BQ36)</f>
        <v>#N/A</v>
      </c>
      <c r="V112" s="59" t="e">
        <f>IF(CB37="",NA(),CB37)</f>
        <v>#N/A</v>
      </c>
      <c r="W112" s="56" t="e">
        <f>IF(BQ37="",NA(),BQ37)</f>
        <v>#N/A</v>
      </c>
    </row>
    <row r="113" spans="2:23" s="7" customFormat="1">
      <c r="B113" s="1"/>
      <c r="C113" s="1"/>
      <c r="D113" s="1"/>
      <c r="E113" s="1"/>
      <c r="F113" s="1"/>
      <c r="G113" s="1"/>
      <c r="O113" s="53" t="s">
        <v>259</v>
      </c>
      <c r="P113" s="58" t="e">
        <f>IF(CC34="",NA(),CC34)</f>
        <v>#N/A</v>
      </c>
      <c r="Q113" s="56" t="e">
        <f>IF(BR34="",NA(),BR34)</f>
        <v>#N/A</v>
      </c>
      <c r="R113" s="59" t="e">
        <f>IF(CC35="",NA(),CC35)</f>
        <v>#N/A</v>
      </c>
      <c r="S113" s="56" t="e">
        <f>IF(BR35="",NA(),BR35)</f>
        <v>#N/A</v>
      </c>
      <c r="T113" s="59" t="e">
        <f>IF(CC36="",NA(),CC36)</f>
        <v>#N/A</v>
      </c>
      <c r="U113" s="56" t="e">
        <f>IF(BR36="",NA(),BR36)</f>
        <v>#N/A</v>
      </c>
      <c r="V113" s="59" t="e">
        <f>IF(CC37="",NA(),CC37)</f>
        <v>#N/A</v>
      </c>
      <c r="W113" s="56" t="e">
        <f>IF(BR37="",NA(),BR37)</f>
        <v>#N/A</v>
      </c>
    </row>
    <row r="114" spans="2:23" s="7" customFormat="1">
      <c r="B114" s="1"/>
      <c r="C114" s="1"/>
      <c r="D114" s="1"/>
      <c r="E114" s="1"/>
      <c r="F114" s="1"/>
      <c r="G114" s="1"/>
      <c r="O114" s="53" t="s">
        <v>260</v>
      </c>
      <c r="P114" s="58" t="e">
        <f>IF(CD34="",NA(),CD34)</f>
        <v>#N/A</v>
      </c>
      <c r="Q114" s="56" t="e">
        <f>IF(BS34="",NA(),BS34)</f>
        <v>#N/A</v>
      </c>
      <c r="R114" s="59" t="e">
        <f>IF(CD35="",NA(),CD35)</f>
        <v>#N/A</v>
      </c>
      <c r="S114" s="56" t="e">
        <f>IF(BS35="",NA(),BS35)</f>
        <v>#N/A</v>
      </c>
      <c r="T114" s="59" t="e">
        <f>IF(CD36="",NA(),CD36)</f>
        <v>#N/A</v>
      </c>
      <c r="U114" s="56" t="e">
        <f>IF(BS36="",NA(),BS36)</f>
        <v>#N/A</v>
      </c>
      <c r="V114" s="59" t="e">
        <f>IF(CD37="",NA(),CD37)</f>
        <v>#N/A</v>
      </c>
      <c r="W114" s="56" t="e">
        <f>IF(BS37="",NA(),BS37)</f>
        <v>#N/A</v>
      </c>
    </row>
    <row r="115" spans="2:23" s="7" customFormat="1">
      <c r="B115" s="1"/>
      <c r="C115" s="1"/>
      <c r="D115" s="1"/>
      <c r="E115" s="1"/>
      <c r="F115" s="1"/>
      <c r="G115" s="1"/>
      <c r="O115" s="53" t="s">
        <v>261</v>
      </c>
      <c r="P115" s="58" t="e">
        <f>IF(CE34="",NA(),BWK34)</f>
        <v>#N/A</v>
      </c>
      <c r="Q115" s="56" t="e">
        <f>IF(BT34="",NA(),BT34)</f>
        <v>#N/A</v>
      </c>
      <c r="R115" s="59" t="e">
        <f>IF(CE35="",NA(),CE35)</f>
        <v>#N/A</v>
      </c>
      <c r="S115" s="56" t="e">
        <f>IF(BT35="",NA(),BT35)</f>
        <v>#N/A</v>
      </c>
      <c r="T115" s="59" t="e">
        <f>IF(CE36="",NA(),CE36)</f>
        <v>#N/A</v>
      </c>
      <c r="U115" s="56" t="e">
        <f>IF(BT36="",NA(),BT36)</f>
        <v>#N/A</v>
      </c>
      <c r="V115" s="59" t="e">
        <f>IF(CE37="",NA(),CE37)</f>
        <v>#N/A</v>
      </c>
      <c r="W115" s="56" t="e">
        <f>IF(BT37="",NA(),BT37)</f>
        <v>#N/A</v>
      </c>
    </row>
    <row r="118" spans="2:23" s="7" customFormat="1" ht="15" customHeight="1">
      <c r="B118" s="1"/>
      <c r="C118" s="1"/>
      <c r="D118" s="1"/>
      <c r="E118" s="1"/>
      <c r="F118" s="1"/>
      <c r="G118" s="1"/>
      <c r="Q118" s="1"/>
      <c r="R118" s="1"/>
      <c r="S118" s="1"/>
      <c r="T118" s="1"/>
      <c r="U118" s="1"/>
      <c r="V118" s="1"/>
      <c r="W118" s="1"/>
    </row>
    <row r="119" spans="2:23" s="7" customFormat="1" ht="15" customHeight="1">
      <c r="B119" s="1"/>
      <c r="C119" s="1"/>
      <c r="D119" s="1"/>
      <c r="E119" s="1"/>
      <c r="F119" s="1"/>
      <c r="G119" s="1"/>
      <c r="Q119" s="1"/>
      <c r="R119" s="1"/>
      <c r="S119" s="1"/>
      <c r="T119" s="1"/>
      <c r="U119" s="1"/>
      <c r="V119" s="1"/>
      <c r="W119" s="1"/>
    </row>
    <row r="120" spans="2:23" s="7" customFormat="1" ht="15" customHeight="1">
      <c r="B120" s="1"/>
      <c r="C120" s="1"/>
      <c r="D120" s="1"/>
      <c r="E120" s="1"/>
      <c r="F120" s="1"/>
      <c r="G120" s="1"/>
      <c r="Q120" s="1"/>
      <c r="R120" s="1"/>
      <c r="S120" s="1"/>
      <c r="T120" s="1"/>
      <c r="U120" s="1"/>
      <c r="V120" s="1"/>
      <c r="W120" s="1"/>
    </row>
    <row r="121" spans="2:23" s="7" customFormat="1" ht="15" customHeight="1">
      <c r="B121" s="1"/>
      <c r="C121" s="1"/>
      <c r="D121" s="1"/>
      <c r="E121" s="1"/>
      <c r="F121" s="1"/>
      <c r="G121" s="1"/>
      <c r="Q121" s="1"/>
      <c r="R121" s="1"/>
      <c r="S121" s="1"/>
      <c r="T121" s="1"/>
      <c r="U121" s="1"/>
      <c r="V121" s="1"/>
      <c r="W121" s="1"/>
    </row>
    <row r="122" spans="2:23" s="7" customFormat="1" ht="15" customHeight="1">
      <c r="B122" s="1"/>
      <c r="C122" s="1"/>
      <c r="D122" s="1"/>
      <c r="E122" s="1"/>
      <c r="F122" s="1"/>
      <c r="G122" s="1"/>
      <c r="Q122" s="1"/>
      <c r="R122" s="1"/>
      <c r="S122" s="1"/>
      <c r="T122" s="1"/>
      <c r="U122" s="1"/>
      <c r="V122" s="1"/>
      <c r="W122" s="1"/>
    </row>
    <row r="123" spans="2:23" s="7" customFormat="1" ht="15" customHeight="1">
      <c r="B123" s="1"/>
      <c r="C123" s="1"/>
      <c r="D123" s="1"/>
      <c r="E123" s="1"/>
      <c r="F123" s="1"/>
      <c r="G123" s="1"/>
      <c r="Q123" s="1"/>
      <c r="R123" s="1"/>
      <c r="S123" s="1"/>
      <c r="T123" s="1"/>
      <c r="U123" s="1"/>
      <c r="V123" s="1"/>
      <c r="W123" s="1"/>
    </row>
    <row r="124" spans="2:23" s="7" customFormat="1" ht="15.6" customHeight="1">
      <c r="B124" s="1"/>
      <c r="C124" s="1"/>
      <c r="D124" s="1"/>
      <c r="E124" s="1"/>
      <c r="F124" s="1"/>
      <c r="G124" s="1"/>
      <c r="Q124" s="1"/>
      <c r="R124" s="1"/>
      <c r="S124" s="1"/>
      <c r="T124" s="1"/>
      <c r="U124" s="1"/>
      <c r="V124" s="1"/>
      <c r="W124" s="1"/>
    </row>
    <row r="125" spans="2:23" s="7" customFormat="1" ht="15.6" customHeight="1">
      <c r="B125" s="1"/>
      <c r="C125" s="1"/>
      <c r="D125" s="1"/>
      <c r="E125" s="1"/>
      <c r="F125" s="1"/>
      <c r="G125" s="1"/>
      <c r="Q125" s="1"/>
      <c r="R125" s="1"/>
      <c r="S125" s="1"/>
      <c r="T125" s="1"/>
      <c r="U125" s="1"/>
      <c r="V125" s="1"/>
      <c r="W125" s="1"/>
    </row>
    <row r="127" spans="2:23" s="7" customFormat="1">
      <c r="B127" s="1"/>
      <c r="C127" s="1"/>
      <c r="D127" s="1"/>
      <c r="E127" s="1"/>
      <c r="F127" s="1"/>
      <c r="G127" s="1"/>
      <c r="Q127" s="1"/>
      <c r="R127" s="1"/>
      <c r="S127" s="1"/>
      <c r="T127" s="1"/>
      <c r="U127" s="1"/>
      <c r="V127" s="1"/>
      <c r="W127" s="1"/>
    </row>
    <row r="128" spans="2:23" s="7" customFormat="1" ht="18.75" thickBot="1">
      <c r="B128" s="39" t="s">
        <v>264</v>
      </c>
      <c r="C128" s="39"/>
      <c r="D128" s="1"/>
      <c r="E128" s="1"/>
      <c r="Q128" s="1"/>
      <c r="R128" s="1"/>
      <c r="S128" s="1"/>
      <c r="T128" s="1"/>
      <c r="U128" s="1"/>
      <c r="V128" s="1"/>
      <c r="W128" s="1"/>
    </row>
    <row r="129" spans="2:11" s="7" customFormat="1" ht="62.85" customHeight="1" thickBot="1">
      <c r="B129" s="208" t="s">
        <v>183</v>
      </c>
      <c r="C129" s="342" t="s">
        <v>184</v>
      </c>
      <c r="D129" s="343"/>
      <c r="E129" s="342" t="s">
        <v>185</v>
      </c>
      <c r="F129" s="344"/>
      <c r="G129" s="343"/>
      <c r="H129" s="218" t="s">
        <v>265</v>
      </c>
      <c r="I129" s="218" t="s">
        <v>266</v>
      </c>
      <c r="J129" s="218" t="s">
        <v>267</v>
      </c>
      <c r="K129" s="218" t="s">
        <v>268</v>
      </c>
    </row>
    <row r="130" spans="2:11" s="7" customFormat="1" ht="15.75" thickBot="1">
      <c r="B130" s="303">
        <v>1</v>
      </c>
      <c r="C130" s="308" t="s">
        <v>186</v>
      </c>
      <c r="D130" s="309"/>
      <c r="E130" s="174" t="s">
        <v>194</v>
      </c>
      <c r="F130" s="175"/>
      <c r="G130" s="176"/>
      <c r="H130" s="60" t="str">
        <f t="shared" ref="H130:H157" si="72">AZ3</f>
        <v>---</v>
      </c>
      <c r="I130" s="60" t="str">
        <f t="shared" ref="I130:I157" si="73">AX3</f>
        <v>---</v>
      </c>
      <c r="J130" s="60" t="str">
        <f t="shared" ref="J130:J157" si="74">BB3</f>
        <v>---</v>
      </c>
      <c r="K130" s="60" t="str">
        <f t="shared" ref="K130:K157" si="75">RIGHT(BC3,6)</f>
        <v>---</v>
      </c>
    </row>
    <row r="131" spans="2:11" s="7" customFormat="1" ht="15.6" customHeight="1" thickBot="1">
      <c r="B131" s="304"/>
      <c r="C131" s="308"/>
      <c r="D131" s="309"/>
      <c r="E131" s="174" t="s">
        <v>195</v>
      </c>
      <c r="F131" s="175"/>
      <c r="G131" s="176"/>
      <c r="H131" s="60" t="str">
        <f t="shared" si="72"/>
        <v>---</v>
      </c>
      <c r="I131" s="60" t="str">
        <f t="shared" si="73"/>
        <v>---</v>
      </c>
      <c r="J131" s="60" t="str">
        <f t="shared" si="74"/>
        <v>---</v>
      </c>
      <c r="K131" s="60" t="str">
        <f t="shared" si="75"/>
        <v>---</v>
      </c>
    </row>
    <row r="132" spans="2:11" s="7" customFormat="1" ht="15.6" customHeight="1" thickBot="1">
      <c r="B132" s="304"/>
      <c r="C132" s="308" t="s">
        <v>187</v>
      </c>
      <c r="D132" s="309"/>
      <c r="E132" s="174" t="s">
        <v>196</v>
      </c>
      <c r="F132" s="175"/>
      <c r="G132" s="176"/>
      <c r="H132" s="60" t="str">
        <f t="shared" si="72"/>
        <v>---</v>
      </c>
      <c r="I132" s="60" t="str">
        <f t="shared" si="73"/>
        <v>---</v>
      </c>
      <c r="J132" s="60" t="str">
        <f t="shared" si="74"/>
        <v>---</v>
      </c>
      <c r="K132" s="60" t="str">
        <f t="shared" si="75"/>
        <v>---</v>
      </c>
    </row>
    <row r="133" spans="2:11" s="7" customFormat="1" ht="15.6" customHeight="1" thickBot="1">
      <c r="B133" s="304"/>
      <c r="C133" s="308"/>
      <c r="D133" s="309"/>
      <c r="E133" s="174" t="s">
        <v>197</v>
      </c>
      <c r="F133" s="175"/>
      <c r="G133" s="176"/>
      <c r="H133" s="60" t="str">
        <f t="shared" si="72"/>
        <v>---</v>
      </c>
      <c r="I133" s="60" t="str">
        <f t="shared" si="73"/>
        <v>---</v>
      </c>
      <c r="J133" s="60" t="str">
        <f t="shared" si="74"/>
        <v>---</v>
      </c>
      <c r="K133" s="60" t="str">
        <f t="shared" si="75"/>
        <v>---</v>
      </c>
    </row>
    <row r="134" spans="2:11" s="7" customFormat="1" ht="15.6" customHeight="1" thickBot="1">
      <c r="B134" s="304"/>
      <c r="C134" s="308"/>
      <c r="D134" s="309"/>
      <c r="E134" s="174" t="s">
        <v>198</v>
      </c>
      <c r="F134" s="175"/>
      <c r="G134" s="176"/>
      <c r="H134" s="60" t="str">
        <f t="shared" si="72"/>
        <v>---</v>
      </c>
      <c r="I134" s="60" t="str">
        <f t="shared" si="73"/>
        <v>---</v>
      </c>
      <c r="J134" s="60" t="str">
        <f t="shared" si="74"/>
        <v>---</v>
      </c>
      <c r="K134" s="60" t="str">
        <f t="shared" si="75"/>
        <v>---</v>
      </c>
    </row>
    <row r="135" spans="2:11" s="7" customFormat="1" ht="15.6" customHeight="1" thickBot="1">
      <c r="B135" s="305"/>
      <c r="C135" s="308"/>
      <c r="D135" s="309"/>
      <c r="E135" s="174" t="s">
        <v>199</v>
      </c>
      <c r="F135" s="175"/>
      <c r="G135" s="176"/>
      <c r="H135" s="60" t="str">
        <f t="shared" si="72"/>
        <v>---</v>
      </c>
      <c r="I135" s="60" t="str">
        <f t="shared" si="73"/>
        <v>---</v>
      </c>
      <c r="J135" s="60" t="str">
        <f t="shared" si="74"/>
        <v>---</v>
      </c>
      <c r="K135" s="60" t="str">
        <f t="shared" si="75"/>
        <v>---</v>
      </c>
    </row>
    <row r="136" spans="2:11" s="7" customFormat="1" ht="15.6" customHeight="1" thickBot="1">
      <c r="B136" s="303">
        <v>2</v>
      </c>
      <c r="C136" s="308" t="s">
        <v>188</v>
      </c>
      <c r="D136" s="309"/>
      <c r="E136" s="174" t="s">
        <v>200</v>
      </c>
      <c r="F136" s="175"/>
      <c r="G136" s="176"/>
      <c r="H136" s="60" t="str">
        <f t="shared" si="72"/>
        <v>---</v>
      </c>
      <c r="I136" s="60" t="str">
        <f t="shared" si="73"/>
        <v>---</v>
      </c>
      <c r="J136" s="60" t="str">
        <f t="shared" si="74"/>
        <v>---</v>
      </c>
      <c r="K136" s="60" t="str">
        <f t="shared" si="75"/>
        <v>---</v>
      </c>
    </row>
    <row r="137" spans="2:11" s="7" customFormat="1" ht="15.6" customHeight="1" thickBot="1">
      <c r="B137" s="304"/>
      <c r="C137" s="308"/>
      <c r="D137" s="309"/>
      <c r="E137" s="174" t="s">
        <v>205</v>
      </c>
      <c r="F137" s="175"/>
      <c r="G137" s="176"/>
      <c r="H137" s="60" t="str">
        <f t="shared" si="72"/>
        <v>---</v>
      </c>
      <c r="I137" s="60" t="str">
        <f t="shared" si="73"/>
        <v>---</v>
      </c>
      <c r="J137" s="60" t="str">
        <f t="shared" si="74"/>
        <v>---</v>
      </c>
      <c r="K137" s="60" t="str">
        <f t="shared" si="75"/>
        <v>---</v>
      </c>
    </row>
    <row r="138" spans="2:11" s="7" customFormat="1" ht="15.6" customHeight="1" thickBot="1">
      <c r="B138" s="304"/>
      <c r="C138" s="308"/>
      <c r="D138" s="309"/>
      <c r="E138" s="174" t="s">
        <v>210</v>
      </c>
      <c r="F138" s="175"/>
      <c r="G138" s="176"/>
      <c r="H138" s="60" t="str">
        <f t="shared" si="72"/>
        <v>---</v>
      </c>
      <c r="I138" s="60" t="str">
        <f t="shared" si="73"/>
        <v>---</v>
      </c>
      <c r="J138" s="60" t="str">
        <f t="shared" si="74"/>
        <v>---</v>
      </c>
      <c r="K138" s="60" t="str">
        <f t="shared" si="75"/>
        <v>---</v>
      </c>
    </row>
    <row r="139" spans="2:11" s="7" customFormat="1" ht="15.6" customHeight="1" thickBot="1">
      <c r="B139" s="304"/>
      <c r="C139" s="308" t="s">
        <v>189</v>
      </c>
      <c r="D139" s="309"/>
      <c r="E139" s="174" t="s">
        <v>201</v>
      </c>
      <c r="F139" s="175"/>
      <c r="G139" s="176"/>
      <c r="H139" s="60" t="str">
        <f t="shared" si="72"/>
        <v>---</v>
      </c>
      <c r="I139" s="60" t="str">
        <f t="shared" si="73"/>
        <v>---</v>
      </c>
      <c r="J139" s="60" t="str">
        <f t="shared" si="74"/>
        <v>---</v>
      </c>
      <c r="K139" s="60" t="str">
        <f t="shared" si="75"/>
        <v>---</v>
      </c>
    </row>
    <row r="140" spans="2:11" s="7" customFormat="1" ht="15.6" customHeight="1" thickBot="1">
      <c r="B140" s="304"/>
      <c r="C140" s="308"/>
      <c r="D140" s="309"/>
      <c r="E140" s="174" t="s">
        <v>206</v>
      </c>
      <c r="F140" s="175"/>
      <c r="G140" s="176"/>
      <c r="H140" s="60" t="str">
        <f t="shared" si="72"/>
        <v>---</v>
      </c>
      <c r="I140" s="60" t="str">
        <f t="shared" si="73"/>
        <v>---</v>
      </c>
      <c r="J140" s="60" t="str">
        <f t="shared" si="74"/>
        <v>---</v>
      </c>
      <c r="K140" s="60" t="str">
        <f t="shared" si="75"/>
        <v>---</v>
      </c>
    </row>
    <row r="141" spans="2:11" s="7" customFormat="1" ht="15.6" customHeight="1" thickBot="1">
      <c r="B141" s="304"/>
      <c r="C141" s="308"/>
      <c r="D141" s="309"/>
      <c r="E141" s="174" t="s">
        <v>211</v>
      </c>
      <c r="F141" s="175"/>
      <c r="G141" s="176"/>
      <c r="H141" s="60" t="str">
        <f t="shared" si="72"/>
        <v>---</v>
      </c>
      <c r="I141" s="60" t="str">
        <f t="shared" si="73"/>
        <v>---</v>
      </c>
      <c r="J141" s="60" t="str">
        <f t="shared" si="74"/>
        <v>---</v>
      </c>
      <c r="K141" s="60" t="str">
        <f t="shared" si="75"/>
        <v>---</v>
      </c>
    </row>
    <row r="142" spans="2:11" s="7" customFormat="1" ht="15.6" customHeight="1" thickBot="1">
      <c r="B142" s="304"/>
      <c r="C142" s="308" t="s">
        <v>190</v>
      </c>
      <c r="D142" s="309"/>
      <c r="E142" s="174" t="s">
        <v>202</v>
      </c>
      <c r="F142" s="175"/>
      <c r="G142" s="176"/>
      <c r="H142" s="60" t="str">
        <f t="shared" si="72"/>
        <v>---</v>
      </c>
      <c r="I142" s="60" t="str">
        <f t="shared" si="73"/>
        <v>---</v>
      </c>
      <c r="J142" s="60" t="str">
        <f t="shared" si="74"/>
        <v>---</v>
      </c>
      <c r="K142" s="60" t="str">
        <f t="shared" si="75"/>
        <v>---</v>
      </c>
    </row>
    <row r="143" spans="2:11" s="7" customFormat="1" ht="15.75" thickBot="1">
      <c r="B143" s="304"/>
      <c r="C143" s="308"/>
      <c r="D143" s="309"/>
      <c r="E143" s="174" t="s">
        <v>207</v>
      </c>
      <c r="F143" s="175"/>
      <c r="G143" s="176"/>
      <c r="H143" s="60" t="str">
        <f t="shared" si="72"/>
        <v>---</v>
      </c>
      <c r="I143" s="60" t="str">
        <f t="shared" si="73"/>
        <v>---</v>
      </c>
      <c r="J143" s="60" t="str">
        <f t="shared" si="74"/>
        <v>---</v>
      </c>
      <c r="K143" s="60" t="str">
        <f t="shared" si="75"/>
        <v>---</v>
      </c>
    </row>
    <row r="144" spans="2:11" s="7" customFormat="1" ht="15.6" customHeight="1" thickBot="1">
      <c r="B144" s="304"/>
      <c r="C144" s="308"/>
      <c r="D144" s="309"/>
      <c r="E144" s="174" t="s">
        <v>212</v>
      </c>
      <c r="F144" s="175"/>
      <c r="G144" s="176"/>
      <c r="H144" s="60" t="str">
        <f t="shared" si="72"/>
        <v>---</v>
      </c>
      <c r="I144" s="60" t="str">
        <f t="shared" si="73"/>
        <v>---</v>
      </c>
      <c r="J144" s="60" t="str">
        <f t="shared" si="74"/>
        <v>---</v>
      </c>
      <c r="K144" s="60" t="str">
        <f t="shared" si="75"/>
        <v>---</v>
      </c>
    </row>
    <row r="145" spans="2:11" s="7" customFormat="1" ht="15.6" customHeight="1" thickBot="1">
      <c r="B145" s="304"/>
      <c r="C145" s="308" t="s">
        <v>114</v>
      </c>
      <c r="D145" s="309"/>
      <c r="E145" s="174" t="s">
        <v>203</v>
      </c>
      <c r="F145" s="175"/>
      <c r="G145" s="176"/>
      <c r="H145" s="60" t="str">
        <f t="shared" si="72"/>
        <v>---</v>
      </c>
      <c r="I145" s="60" t="str">
        <f t="shared" si="73"/>
        <v>---</v>
      </c>
      <c r="J145" s="60" t="str">
        <f t="shared" si="74"/>
        <v>---</v>
      </c>
      <c r="K145" s="60" t="str">
        <f t="shared" si="75"/>
        <v>---</v>
      </c>
    </row>
    <row r="146" spans="2:11" s="7" customFormat="1" ht="15.6" customHeight="1" thickBot="1">
      <c r="B146" s="304"/>
      <c r="C146" s="308"/>
      <c r="D146" s="309"/>
      <c r="E146" s="174" t="s">
        <v>208</v>
      </c>
      <c r="F146" s="175"/>
      <c r="G146" s="176"/>
      <c r="H146" s="60" t="str">
        <f t="shared" si="72"/>
        <v>---</v>
      </c>
      <c r="I146" s="60" t="str">
        <f t="shared" si="73"/>
        <v>---</v>
      </c>
      <c r="J146" s="60" t="str">
        <f t="shared" si="74"/>
        <v>---</v>
      </c>
      <c r="K146" s="60" t="str">
        <f t="shared" si="75"/>
        <v>---</v>
      </c>
    </row>
    <row r="147" spans="2:11" s="7" customFormat="1" ht="15.6" customHeight="1" thickBot="1">
      <c r="B147" s="304"/>
      <c r="C147" s="308"/>
      <c r="D147" s="309"/>
      <c r="E147" s="174" t="s">
        <v>213</v>
      </c>
      <c r="F147" s="175"/>
      <c r="G147" s="176"/>
      <c r="H147" s="60" t="str">
        <f t="shared" si="72"/>
        <v>---</v>
      </c>
      <c r="I147" s="60" t="str">
        <f t="shared" si="73"/>
        <v>---</v>
      </c>
      <c r="J147" s="60" t="str">
        <f t="shared" si="74"/>
        <v>---</v>
      </c>
      <c r="K147" s="60" t="str">
        <f t="shared" si="75"/>
        <v>---</v>
      </c>
    </row>
    <row r="148" spans="2:11" s="7" customFormat="1" ht="15.6" customHeight="1" thickBot="1">
      <c r="B148" s="304"/>
      <c r="C148" s="308" t="s">
        <v>191</v>
      </c>
      <c r="D148" s="309"/>
      <c r="E148" s="174" t="s">
        <v>204</v>
      </c>
      <c r="F148" s="175"/>
      <c r="G148" s="176"/>
      <c r="H148" s="60" t="str">
        <f t="shared" si="72"/>
        <v>---</v>
      </c>
      <c r="I148" s="60" t="str">
        <f t="shared" si="73"/>
        <v>---</v>
      </c>
      <c r="J148" s="60" t="str">
        <f t="shared" si="74"/>
        <v>---</v>
      </c>
      <c r="K148" s="60" t="str">
        <f t="shared" si="75"/>
        <v>---</v>
      </c>
    </row>
    <row r="149" spans="2:11" s="7" customFormat="1" ht="15.6" customHeight="1" thickBot="1">
      <c r="B149" s="304"/>
      <c r="C149" s="308"/>
      <c r="D149" s="309"/>
      <c r="E149" s="174" t="s">
        <v>209</v>
      </c>
      <c r="F149" s="175"/>
      <c r="G149" s="176"/>
      <c r="H149" s="60" t="str">
        <f t="shared" si="72"/>
        <v>---</v>
      </c>
      <c r="I149" s="60" t="str">
        <f t="shared" si="73"/>
        <v>---</v>
      </c>
      <c r="J149" s="60" t="str">
        <f t="shared" si="74"/>
        <v>---</v>
      </c>
      <c r="K149" s="60" t="str">
        <f t="shared" si="75"/>
        <v>---</v>
      </c>
    </row>
    <row r="150" spans="2:11" s="7" customFormat="1" ht="15.6" customHeight="1" thickBot="1">
      <c r="B150" s="305"/>
      <c r="C150" s="308"/>
      <c r="D150" s="309"/>
      <c r="E150" s="174" t="s">
        <v>214</v>
      </c>
      <c r="F150" s="175"/>
      <c r="G150" s="176"/>
      <c r="H150" s="60" t="str">
        <f t="shared" si="72"/>
        <v>---</v>
      </c>
      <c r="I150" s="60" t="str">
        <f t="shared" si="73"/>
        <v>---</v>
      </c>
      <c r="J150" s="60" t="str">
        <f t="shared" si="74"/>
        <v>---</v>
      </c>
      <c r="K150" s="60" t="str">
        <f t="shared" si="75"/>
        <v>---</v>
      </c>
    </row>
    <row r="151" spans="2:11" s="7" customFormat="1" ht="15.6" customHeight="1" thickBot="1">
      <c r="B151" s="303">
        <v>3</v>
      </c>
      <c r="C151" s="306" t="s">
        <v>192</v>
      </c>
      <c r="D151" s="307"/>
      <c r="E151" s="174" t="s">
        <v>215</v>
      </c>
      <c r="F151" s="175"/>
      <c r="G151" s="176"/>
      <c r="H151" s="60" t="str">
        <f t="shared" si="72"/>
        <v>---</v>
      </c>
      <c r="I151" s="60" t="str">
        <f t="shared" si="73"/>
        <v>---</v>
      </c>
      <c r="J151" s="60" t="str">
        <f t="shared" si="74"/>
        <v>---</v>
      </c>
      <c r="K151" s="60" t="str">
        <f t="shared" si="75"/>
        <v>---</v>
      </c>
    </row>
    <row r="152" spans="2:11" s="7" customFormat="1" ht="15.6" customHeight="1" thickBot="1">
      <c r="B152" s="304"/>
      <c r="C152" s="306"/>
      <c r="D152" s="307"/>
      <c r="E152" s="174" t="s">
        <v>216</v>
      </c>
      <c r="F152" s="175"/>
      <c r="G152" s="176"/>
      <c r="H152" s="60" t="str">
        <f t="shared" si="72"/>
        <v>---</v>
      </c>
      <c r="I152" s="60" t="str">
        <f t="shared" si="73"/>
        <v>---</v>
      </c>
      <c r="J152" s="60" t="str">
        <f t="shared" si="74"/>
        <v>---</v>
      </c>
      <c r="K152" s="60" t="str">
        <f t="shared" si="75"/>
        <v>---</v>
      </c>
    </row>
    <row r="153" spans="2:11" s="7" customFormat="1" ht="15.6" customHeight="1" thickBot="1">
      <c r="B153" s="304"/>
      <c r="C153" s="306"/>
      <c r="D153" s="307"/>
      <c r="E153" s="174" t="s">
        <v>217</v>
      </c>
      <c r="F153" s="175"/>
      <c r="G153" s="176"/>
      <c r="H153" s="60" t="str">
        <f t="shared" si="72"/>
        <v>---</v>
      </c>
      <c r="I153" s="60" t="str">
        <f t="shared" si="73"/>
        <v>---</v>
      </c>
      <c r="J153" s="60" t="str">
        <f t="shared" si="74"/>
        <v>---</v>
      </c>
      <c r="K153" s="60" t="str">
        <f t="shared" si="75"/>
        <v>---</v>
      </c>
    </row>
    <row r="154" spans="2:11" s="7" customFormat="1" ht="15.6" customHeight="1" thickBot="1">
      <c r="B154" s="304"/>
      <c r="C154" s="306" t="s">
        <v>193</v>
      </c>
      <c r="D154" s="307"/>
      <c r="E154" s="174" t="s">
        <v>218</v>
      </c>
      <c r="F154" s="175"/>
      <c r="G154" s="176"/>
      <c r="H154" s="60" t="str">
        <f t="shared" si="72"/>
        <v>---</v>
      </c>
      <c r="I154" s="60" t="str">
        <f t="shared" si="73"/>
        <v>---</v>
      </c>
      <c r="J154" s="60" t="str">
        <f t="shared" si="74"/>
        <v>---</v>
      </c>
      <c r="K154" s="60" t="str">
        <f t="shared" si="75"/>
        <v>---</v>
      </c>
    </row>
    <row r="155" spans="2:11" s="7" customFormat="1" ht="15.6" customHeight="1" thickBot="1">
      <c r="B155" s="304"/>
      <c r="C155" s="306"/>
      <c r="D155" s="307"/>
      <c r="E155" s="174" t="s">
        <v>219</v>
      </c>
      <c r="F155" s="175"/>
      <c r="G155" s="176"/>
      <c r="H155" s="60" t="str">
        <f t="shared" si="72"/>
        <v>---</v>
      </c>
      <c r="I155" s="60" t="str">
        <f t="shared" si="73"/>
        <v>---</v>
      </c>
      <c r="J155" s="60" t="str">
        <f t="shared" si="74"/>
        <v>---</v>
      </c>
      <c r="K155" s="60" t="str">
        <f t="shared" si="75"/>
        <v>---</v>
      </c>
    </row>
    <row r="156" spans="2:11" s="7" customFormat="1" ht="15.6" customHeight="1" thickBot="1">
      <c r="B156" s="304"/>
      <c r="C156" s="306"/>
      <c r="D156" s="307"/>
      <c r="E156" s="174" t="s">
        <v>220</v>
      </c>
      <c r="F156" s="175"/>
      <c r="G156" s="176"/>
      <c r="H156" s="60" t="str">
        <f t="shared" si="72"/>
        <v>---</v>
      </c>
      <c r="I156" s="60" t="str">
        <f t="shared" si="73"/>
        <v>---</v>
      </c>
      <c r="J156" s="60" t="str">
        <f t="shared" si="74"/>
        <v>---</v>
      </c>
      <c r="K156" s="60" t="str">
        <f t="shared" si="75"/>
        <v>---</v>
      </c>
    </row>
    <row r="157" spans="2:11" s="7" customFormat="1" ht="15.6" customHeight="1" thickBot="1">
      <c r="B157" s="305"/>
      <c r="C157" s="306"/>
      <c r="D157" s="307"/>
      <c r="E157" s="174" t="s">
        <v>221</v>
      </c>
      <c r="F157" s="175"/>
      <c r="G157" s="176"/>
      <c r="H157" s="60" t="str">
        <f t="shared" si="72"/>
        <v>---</v>
      </c>
      <c r="I157" s="60" t="str">
        <f t="shared" si="73"/>
        <v>---</v>
      </c>
      <c r="J157" s="60" t="str">
        <f t="shared" si="74"/>
        <v>---</v>
      </c>
      <c r="K157" s="60" t="str">
        <f t="shared" si="75"/>
        <v>---</v>
      </c>
    </row>
    <row r="158" spans="2:11" s="7" customFormat="1" ht="15.75" thickBot="1">
      <c r="B158" s="330" t="s">
        <v>223</v>
      </c>
      <c r="C158" s="331"/>
      <c r="D158" s="331"/>
      <c r="E158" s="331"/>
      <c r="F158" s="331"/>
      <c r="G158" s="332"/>
      <c r="H158" s="61">
        <f>AX44</f>
        <v>0</v>
      </c>
      <c r="I158" s="61">
        <f>AX38</f>
        <v>0</v>
      </c>
    </row>
    <row r="159" spans="2:11" s="7" customFormat="1" ht="15.75" thickBot="1">
      <c r="B159" s="330" t="s">
        <v>225</v>
      </c>
      <c r="C159" s="331"/>
      <c r="D159" s="331"/>
      <c r="E159" s="331"/>
      <c r="F159" s="331"/>
      <c r="G159" s="332"/>
      <c r="H159" s="61">
        <f>AY44</f>
        <v>0</v>
      </c>
      <c r="I159" s="61">
        <f>AY38</f>
        <v>0</v>
      </c>
    </row>
    <row r="160" spans="2:11" s="7" customFormat="1" ht="15.75" thickBot="1">
      <c r="B160" s="330" t="s">
        <v>224</v>
      </c>
      <c r="C160" s="331"/>
      <c r="D160" s="331"/>
      <c r="E160" s="331"/>
      <c r="F160" s="331"/>
      <c r="G160" s="332"/>
      <c r="H160" s="61">
        <f>AZ44</f>
        <v>0</v>
      </c>
      <c r="I160" s="61">
        <f>AZ38</f>
        <v>0</v>
      </c>
    </row>
    <row r="161" spans="2:11" s="7" customFormat="1" ht="16.5" customHeight="1" thickBot="1">
      <c r="B161" s="62"/>
      <c r="C161" s="92"/>
      <c r="D161" s="93" t="s">
        <v>289</v>
      </c>
      <c r="E161" s="94"/>
      <c r="F161" s="63"/>
      <c r="G161" s="64"/>
      <c r="H161" s="65" t="str">
        <f>BA45</f>
        <v/>
      </c>
      <c r="I161" s="65" t="str">
        <f>BA39</f>
        <v/>
      </c>
    </row>
    <row r="162" spans="2:11" s="7" customFormat="1">
      <c r="B162" s="1"/>
      <c r="C162" s="1"/>
      <c r="D162" s="1"/>
      <c r="E162" s="1"/>
      <c r="F162" s="1"/>
      <c r="G162" s="1"/>
    </row>
    <row r="163" spans="2:11" s="7" customFormat="1" ht="13.35" customHeight="1">
      <c r="B163" s="333" t="s">
        <v>291</v>
      </c>
      <c r="C163" s="334"/>
      <c r="D163" s="334"/>
      <c r="E163" s="334"/>
      <c r="F163" s="334"/>
      <c r="G163" s="334"/>
      <c r="H163" s="334"/>
      <c r="I163" s="334"/>
      <c r="J163" s="334"/>
      <c r="K163" s="335"/>
    </row>
    <row r="164" spans="2:11" s="7" customFormat="1">
      <c r="B164" s="336"/>
      <c r="C164" s="337"/>
      <c r="D164" s="337"/>
      <c r="E164" s="337"/>
      <c r="F164" s="337"/>
      <c r="G164" s="337"/>
      <c r="H164" s="337"/>
      <c r="I164" s="337"/>
      <c r="J164" s="337"/>
      <c r="K164" s="338"/>
    </row>
    <row r="165" spans="2:11" s="7" customFormat="1">
      <c r="B165" s="336"/>
      <c r="C165" s="337"/>
      <c r="D165" s="337"/>
      <c r="E165" s="337"/>
      <c r="F165" s="337"/>
      <c r="G165" s="337"/>
      <c r="H165" s="337"/>
      <c r="I165" s="337"/>
      <c r="J165" s="337"/>
      <c r="K165" s="338"/>
    </row>
    <row r="166" spans="2:11" s="7" customFormat="1">
      <c r="B166" s="336"/>
      <c r="C166" s="337"/>
      <c r="D166" s="337"/>
      <c r="E166" s="337"/>
      <c r="F166" s="337"/>
      <c r="G166" s="337"/>
      <c r="H166" s="337"/>
      <c r="I166" s="337"/>
      <c r="J166" s="337"/>
      <c r="K166" s="338"/>
    </row>
    <row r="167" spans="2:11" s="7" customFormat="1">
      <c r="B167" s="336"/>
      <c r="C167" s="337"/>
      <c r="D167" s="337"/>
      <c r="E167" s="337"/>
      <c r="F167" s="337"/>
      <c r="G167" s="337"/>
      <c r="H167" s="337"/>
      <c r="I167" s="337"/>
      <c r="J167" s="337"/>
      <c r="K167" s="338"/>
    </row>
    <row r="168" spans="2:11" s="7" customFormat="1">
      <c r="B168" s="336"/>
      <c r="C168" s="337"/>
      <c r="D168" s="337"/>
      <c r="E168" s="337"/>
      <c r="F168" s="337"/>
      <c r="G168" s="337"/>
      <c r="H168" s="337"/>
      <c r="I168" s="337"/>
      <c r="J168" s="337"/>
      <c r="K168" s="338"/>
    </row>
    <row r="169" spans="2:11" s="7" customFormat="1">
      <c r="B169" s="336"/>
      <c r="C169" s="337"/>
      <c r="D169" s="337"/>
      <c r="E169" s="337"/>
      <c r="F169" s="337"/>
      <c r="G169" s="337"/>
      <c r="H169" s="337"/>
      <c r="I169" s="337"/>
      <c r="J169" s="337"/>
      <c r="K169" s="338"/>
    </row>
    <row r="170" spans="2:11" s="7" customFormat="1">
      <c r="B170" s="336"/>
      <c r="C170" s="337"/>
      <c r="D170" s="337"/>
      <c r="E170" s="337"/>
      <c r="F170" s="337"/>
      <c r="G170" s="337"/>
      <c r="H170" s="337"/>
      <c r="I170" s="337"/>
      <c r="J170" s="337"/>
      <c r="K170" s="338"/>
    </row>
    <row r="171" spans="2:11" s="7" customFormat="1">
      <c r="B171" s="336"/>
      <c r="C171" s="337"/>
      <c r="D171" s="337"/>
      <c r="E171" s="337"/>
      <c r="F171" s="337"/>
      <c r="G171" s="337"/>
      <c r="H171" s="337"/>
      <c r="I171" s="337"/>
      <c r="J171" s="337"/>
      <c r="K171" s="338"/>
    </row>
    <row r="172" spans="2:11" s="7" customFormat="1">
      <c r="B172" s="336"/>
      <c r="C172" s="337"/>
      <c r="D172" s="337"/>
      <c r="E172" s="337"/>
      <c r="F172" s="337"/>
      <c r="G172" s="337"/>
      <c r="H172" s="337"/>
      <c r="I172" s="337"/>
      <c r="J172" s="337"/>
      <c r="K172" s="338"/>
    </row>
    <row r="173" spans="2:11" s="7" customFormat="1">
      <c r="B173" s="336"/>
      <c r="C173" s="337"/>
      <c r="D173" s="337"/>
      <c r="E173" s="337"/>
      <c r="F173" s="337"/>
      <c r="G173" s="337"/>
      <c r="H173" s="337"/>
      <c r="I173" s="337"/>
      <c r="J173" s="337"/>
      <c r="K173" s="338"/>
    </row>
    <row r="174" spans="2:11" s="7" customFormat="1">
      <c r="B174" s="336"/>
      <c r="C174" s="337"/>
      <c r="D174" s="337"/>
      <c r="E174" s="337"/>
      <c r="F174" s="337"/>
      <c r="G174" s="337"/>
      <c r="H174" s="337"/>
      <c r="I174" s="337"/>
      <c r="J174" s="337"/>
      <c r="K174" s="338"/>
    </row>
    <row r="175" spans="2:11" s="7" customFormat="1">
      <c r="B175" s="336"/>
      <c r="C175" s="337"/>
      <c r="D175" s="337"/>
      <c r="E175" s="337"/>
      <c r="F175" s="337"/>
      <c r="G175" s="337"/>
      <c r="H175" s="337"/>
      <c r="I175" s="337"/>
      <c r="J175" s="337"/>
      <c r="K175" s="338"/>
    </row>
    <row r="176" spans="2:11" s="7" customFormat="1">
      <c r="B176" s="336"/>
      <c r="C176" s="337"/>
      <c r="D176" s="337"/>
      <c r="E176" s="337"/>
      <c r="F176" s="337"/>
      <c r="G176" s="337"/>
      <c r="H176" s="337"/>
      <c r="I176" s="337"/>
      <c r="J176" s="337"/>
      <c r="K176" s="338"/>
    </row>
    <row r="177" spans="2:11" s="7" customFormat="1">
      <c r="B177" s="336"/>
      <c r="C177" s="337"/>
      <c r="D177" s="337"/>
      <c r="E177" s="337"/>
      <c r="F177" s="337"/>
      <c r="G177" s="337"/>
      <c r="H177" s="337"/>
      <c r="I177" s="337"/>
      <c r="J177" s="337"/>
      <c r="K177" s="338"/>
    </row>
    <row r="178" spans="2:11">
      <c r="B178" s="339"/>
      <c r="C178" s="340"/>
      <c r="D178" s="340"/>
      <c r="E178" s="340"/>
      <c r="F178" s="340"/>
      <c r="G178" s="340"/>
      <c r="H178" s="340"/>
      <c r="I178" s="340"/>
      <c r="J178" s="340"/>
      <c r="K178" s="341"/>
    </row>
  </sheetData>
  <protectedRanges>
    <protectedRange sqref="AR132:AT159 BL56:BV77 BR97:BR126 AD3:AH30 BV3:CE30" name="Expected"/>
    <protectedRange sqref="H3:R30 X3:AC30" name="Year5Range"/>
  </protectedRanges>
  <mergeCells count="81">
    <mergeCell ref="B158:G158"/>
    <mergeCell ref="B159:G159"/>
    <mergeCell ref="B160:G160"/>
    <mergeCell ref="B163:K178"/>
    <mergeCell ref="C129:D129"/>
    <mergeCell ref="E129:G129"/>
    <mergeCell ref="B151:B157"/>
    <mergeCell ref="C151:D153"/>
    <mergeCell ref="C154:D157"/>
    <mergeCell ref="B54:K54"/>
    <mergeCell ref="B55:D55"/>
    <mergeCell ref="E55:H55"/>
    <mergeCell ref="I55:K55"/>
    <mergeCell ref="B56:D56"/>
    <mergeCell ref="E56:H56"/>
    <mergeCell ref="I56:K56"/>
    <mergeCell ref="C21:D23"/>
    <mergeCell ref="B136:B150"/>
    <mergeCell ref="C136:D138"/>
    <mergeCell ref="C139:D141"/>
    <mergeCell ref="C142:D144"/>
    <mergeCell ref="C145:D147"/>
    <mergeCell ref="C148:D150"/>
    <mergeCell ref="B130:B135"/>
    <mergeCell ref="C130:D131"/>
    <mergeCell ref="C132:D135"/>
    <mergeCell ref="B34:F34"/>
    <mergeCell ref="B52:C53"/>
    <mergeCell ref="C42:F42"/>
    <mergeCell ref="C44:F44"/>
    <mergeCell ref="C46:F46"/>
    <mergeCell ref="C50:F50"/>
    <mergeCell ref="C2:D2"/>
    <mergeCell ref="E2:G2"/>
    <mergeCell ref="B31:G31"/>
    <mergeCell ref="B32:G32"/>
    <mergeCell ref="B33:G33"/>
    <mergeCell ref="B24:B30"/>
    <mergeCell ref="C24:D26"/>
    <mergeCell ref="C27:D30"/>
    <mergeCell ref="B3:B8"/>
    <mergeCell ref="C3:D4"/>
    <mergeCell ref="C5:D8"/>
    <mergeCell ref="B9:B23"/>
    <mergeCell ref="C9:D11"/>
    <mergeCell ref="C12:D14"/>
    <mergeCell ref="C15:D17"/>
    <mergeCell ref="C18:D20"/>
    <mergeCell ref="G42:J42"/>
    <mergeCell ref="K42:M42"/>
    <mergeCell ref="C43:F43"/>
    <mergeCell ref="G43:J43"/>
    <mergeCell ref="K43:M43"/>
    <mergeCell ref="G44:J44"/>
    <mergeCell ref="K44:M44"/>
    <mergeCell ref="C45:F45"/>
    <mergeCell ref="G45:J45"/>
    <mergeCell ref="K45:M45"/>
    <mergeCell ref="G46:J46"/>
    <mergeCell ref="K46:M46"/>
    <mergeCell ref="C47:F47"/>
    <mergeCell ref="G47:J47"/>
    <mergeCell ref="K47:M47"/>
    <mergeCell ref="G50:J50"/>
    <mergeCell ref="K50:M50"/>
    <mergeCell ref="C48:F48"/>
    <mergeCell ref="G48:J48"/>
    <mergeCell ref="K48:M48"/>
    <mergeCell ref="C49:F49"/>
    <mergeCell ref="G49:J49"/>
    <mergeCell ref="K49:M49"/>
    <mergeCell ref="B35:G35"/>
    <mergeCell ref="C41:F41"/>
    <mergeCell ref="G41:J41"/>
    <mergeCell ref="K41:M41"/>
    <mergeCell ref="C40:F40"/>
    <mergeCell ref="G40:J40"/>
    <mergeCell ref="K40:M40"/>
    <mergeCell ref="B36:G36"/>
    <mergeCell ref="B37:G37"/>
    <mergeCell ref="B38:G38"/>
  </mergeCells>
  <conditionalFormatting sqref="D62:D64 F62:F64 H62:H64 J62:J64">
    <cfRule type="containsErrors" dxfId="118" priority="66">
      <formula>ISERROR(D62)</formula>
    </cfRule>
  </conditionalFormatting>
  <conditionalFormatting sqref="H130:H161">
    <cfRule type="containsText" dxfId="117" priority="35" operator="containsText" text="80">
      <formula>NOT(ISERROR(SEARCH("80",H130)))</formula>
    </cfRule>
    <cfRule type="containsText" dxfId="116" priority="36" operator="containsText" text="60-79">
      <formula>NOT(ISERROR(SEARCH("60-79",H130)))</formula>
    </cfRule>
    <cfRule type="containsText" dxfId="115" priority="37" operator="containsText" text="&lt;60">
      <formula>NOT(ISERROR(SEARCH("&lt;60",H130)))</formula>
    </cfRule>
  </conditionalFormatting>
  <conditionalFormatting sqref="H130:I157">
    <cfRule type="containsText" dxfId="114" priority="34" operator="containsText" text="error">
      <formula>NOT(ISERROR(SEARCH("error",H130)))</formula>
    </cfRule>
  </conditionalFormatting>
  <conditionalFormatting sqref="H3:R30">
    <cfRule type="containsText" dxfId="113" priority="16" operator="containsText" text="*80">
      <formula>NOT(ISERROR(SEARCH("*80",H3)))</formula>
    </cfRule>
    <cfRule type="containsText" dxfId="112" priority="17" operator="containsText" text="60-79">
      <formula>NOT(ISERROR(SEARCH("60-79",H3)))</formula>
    </cfRule>
    <cfRule type="containsText" dxfId="111" priority="18" operator="containsText" text="&lt;60">
      <formula>NOT(ISERROR(SEARCH("&lt;60",H3)))</formula>
    </cfRule>
  </conditionalFormatting>
  <conditionalFormatting sqref="I130:K157">
    <cfRule type="containsText" dxfId="110" priority="39" operator="containsText" text="80">
      <formula>NOT(ISERROR(SEARCH("80",I130)))</formula>
    </cfRule>
    <cfRule type="containsText" dxfId="109" priority="40" operator="containsText" text="60-79">
      <formula>NOT(ISERROR(SEARCH("60-79",I130)))</formula>
    </cfRule>
    <cfRule type="containsText" dxfId="108" priority="41" operator="containsText" text="&lt;60">
      <formula>NOT(ISERROR(SEARCH("&lt;60",I130)))</formula>
    </cfRule>
  </conditionalFormatting>
  <conditionalFormatting sqref="Y3:AH30">
    <cfRule type="containsText" dxfId="107" priority="1" operator="containsText" text="*80">
      <formula>NOT(ISERROR(SEARCH("*80",Y3)))</formula>
    </cfRule>
    <cfRule type="containsText" dxfId="106" priority="2" operator="containsText" text="60-79">
      <formula>NOT(ISERROR(SEARCH("60-79",Y3)))</formula>
    </cfRule>
    <cfRule type="containsText" dxfId="105" priority="3" operator="containsText" text="&lt;60">
      <formula>NOT(ISERROR(SEARCH("&lt;60",Y3)))</formula>
    </cfRule>
  </conditionalFormatting>
  <conditionalFormatting sqref="AK3:AT30 AV3:AV30">
    <cfRule type="containsText" dxfId="104" priority="63" operator="containsText" text="*80">
      <formula>NOT(ISERROR(SEARCH("*80",AK3)))</formula>
    </cfRule>
    <cfRule type="containsText" dxfId="103" priority="64" operator="containsText" text="60-79">
      <formula>NOT(ISERROR(SEARCH("60-79",AK3)))</formula>
    </cfRule>
    <cfRule type="containsText" dxfId="102" priority="65" operator="containsText" text="&lt;60">
      <formula>NOT(ISERROR(SEARCH("&lt;60",AK3)))</formula>
    </cfRule>
  </conditionalFormatting>
  <dataValidations count="3">
    <dataValidation allowBlank="1" showInputMessage="1" showErrorMessage="1" errorTitle="Error in entry" error="Please use list items only." sqref="AU132:BE159 AK3:AT33 BL56:BV77 BJ54:BT54 BJ31:BT34 BV31:CE34" xr:uid="{C261CB3F-8D0D-4743-AB7B-CC449AB9B919}"/>
    <dataValidation type="list" allowBlank="1" showInputMessage="1" showErrorMessage="1" errorTitle="Error in entry" error="Please use list items only." sqref="H3:R30 Y3:AH30" xr:uid="{A3F18FE8-F8E0-4EB0-A8FA-4464AFE2F915}">
      <formula1>ValidDepts</formula1>
    </dataValidation>
    <dataValidation type="list" allowBlank="1" showInputMessage="1" showErrorMessage="1" sqref="I37:R37" xr:uid="{2CDE6E07-55BC-424C-81AC-CA68840F5C43}">
      <formula1>listYesNo</formula1>
    </dataValidation>
  </dataValidations>
  <pageMargins left="0.70866141732283472" right="0.70866141732283472" top="0.74803149606299213" bottom="0.74803149606299213" header="0.31496062992125984" footer="0.31496062992125984"/>
  <pageSetup paperSize="9" scale="68" fitToHeight="0" orientation="portrait" r:id="rId1"/>
  <rowBreaks count="1" manualBreakCount="1">
    <brk id="127" max="12" man="1"/>
  </rowBreaks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3F0E6B-F4AD-4F6E-BAD0-5A7C64E3543A}">
  <sheetPr>
    <pageSetUpPr fitToPage="1"/>
  </sheetPr>
  <dimension ref="A1:DW178"/>
  <sheetViews>
    <sheetView showGridLines="0" zoomScaleNormal="100" zoomScaleSheetLayoutView="80" zoomScalePageLayoutView="25" workbookViewId="0"/>
  </sheetViews>
  <sheetFormatPr defaultColWidth="0" defaultRowHeight="12.75"/>
  <cols>
    <col min="1" max="1" width="1.42578125" style="1" customWidth="1"/>
    <col min="2" max="7" width="10.5703125" style="1" customWidth="1"/>
    <col min="8" max="13" width="10.5703125" style="7" customWidth="1"/>
    <col min="14" max="14" width="0.28515625" style="7" hidden="1" customWidth="1"/>
    <col min="15" max="15" width="0.140625" style="7" hidden="1" customWidth="1"/>
    <col min="16" max="16" width="11.140625" style="7" hidden="1" customWidth="1"/>
    <col min="17" max="17" width="9.7109375" style="1" hidden="1" customWidth="1"/>
    <col min="18" max="18" width="8.85546875" style="1" hidden="1" customWidth="1"/>
    <col min="19" max="19" width="0.140625" style="1" hidden="1" customWidth="1"/>
    <col min="20" max="20" width="8.42578125" style="1" hidden="1" customWidth="1"/>
    <col min="21" max="21" width="0.140625" style="1" hidden="1" customWidth="1"/>
    <col min="22" max="22" width="13.5703125" style="1" hidden="1" customWidth="1"/>
    <col min="23" max="23" width="22.42578125" style="1" hidden="1" customWidth="1"/>
    <col min="24" max="24" width="3" style="1" customWidth="1"/>
    <col min="25" max="26" width="10.5703125" style="1" customWidth="1"/>
    <col min="27" max="27" width="10.5703125" style="7" customWidth="1"/>
    <col min="28" max="29" width="10.5703125" style="1" customWidth="1"/>
    <col min="30" max="34" width="10.5703125" style="7" hidden="1" customWidth="1"/>
    <col min="35" max="35" width="2.85546875" style="7" customWidth="1"/>
    <col min="36" max="36" width="5.140625" style="7" hidden="1" customWidth="1"/>
    <col min="37" max="37" width="12.42578125" style="1" hidden="1" customWidth="1"/>
    <col min="38" max="38" width="9.140625" style="1" hidden="1" customWidth="1"/>
    <col min="39" max="39" width="15.140625" style="1" hidden="1" customWidth="1"/>
    <col min="40" max="40" width="10" style="1" hidden="1" customWidth="1"/>
    <col min="41" max="41" width="13.42578125" style="1" hidden="1" customWidth="1"/>
    <col min="42" max="42" width="15.5703125" style="1" hidden="1" customWidth="1"/>
    <col min="43" max="43" width="13.85546875" style="1" hidden="1" customWidth="1"/>
    <col min="44" max="44" width="12.5703125" style="1" hidden="1" customWidth="1"/>
    <col min="45" max="49" width="8.85546875" style="1" hidden="1" customWidth="1"/>
    <col min="50" max="50" width="16.5703125" style="1" hidden="1" customWidth="1"/>
    <col min="51" max="51" width="8.85546875" style="1" hidden="1" customWidth="1"/>
    <col min="52" max="53" width="11.5703125" style="1" hidden="1" customWidth="1"/>
    <col min="54" max="63" width="8.85546875" style="1" hidden="1" customWidth="1"/>
    <col min="64" max="64" width="13" style="7" hidden="1" customWidth="1"/>
    <col min="65" max="65" width="11.42578125" style="7" hidden="1" customWidth="1"/>
    <col min="66" max="68" width="8.5703125" style="7" hidden="1" customWidth="1"/>
    <col min="69" max="71" width="13" style="7" hidden="1" customWidth="1"/>
    <col min="72" max="72" width="11.85546875" style="7" hidden="1" customWidth="1"/>
    <col min="73" max="73" width="7.42578125" style="7" hidden="1" customWidth="1"/>
    <col min="74" max="74" width="13.140625" style="7" hidden="1" customWidth="1"/>
    <col min="75" max="82" width="7.42578125" style="7" hidden="1" customWidth="1"/>
    <col min="83" max="84" width="6.85546875" style="7" hidden="1" customWidth="1"/>
    <col min="85" max="85" width="8.85546875" style="1" hidden="1" customWidth="1"/>
    <col min="86" max="86" width="11.42578125" style="7" hidden="1" customWidth="1"/>
    <col min="87" max="87" width="8.85546875" style="1" hidden="1" customWidth="1"/>
    <col min="88" max="88" width="8.5703125" style="7" hidden="1" customWidth="1"/>
    <col min="89" max="89" width="8.85546875" style="1" hidden="1" customWidth="1"/>
    <col min="90" max="90" width="8.5703125" style="7" hidden="1" customWidth="1"/>
    <col min="91" max="91" width="8.85546875" style="1" hidden="1" customWidth="1"/>
    <col min="92" max="92" width="8.5703125" style="7" hidden="1" customWidth="1"/>
    <col min="93" max="16384" width="8.85546875" style="1" hidden="1"/>
  </cols>
  <sheetData>
    <row r="1" spans="2:127" ht="7.35" customHeight="1" thickBot="1">
      <c r="H1" s="2"/>
      <c r="I1" s="3"/>
      <c r="J1" s="3"/>
      <c r="K1" s="3"/>
      <c r="L1" s="3"/>
      <c r="M1" s="4"/>
      <c r="N1" s="4"/>
      <c r="O1" s="4"/>
      <c r="P1" s="4"/>
      <c r="AA1" s="3"/>
      <c r="AD1" s="3"/>
      <c r="AE1" s="3"/>
      <c r="AF1" s="3"/>
      <c r="AG1" s="3"/>
      <c r="AH1" s="3"/>
      <c r="AI1" s="3"/>
      <c r="AJ1" s="3"/>
      <c r="AW1" s="5" t="s">
        <v>15</v>
      </c>
      <c r="AX1" s="5"/>
      <c r="BE1" s="1" t="s">
        <v>16</v>
      </c>
      <c r="BJ1" s="5" t="s">
        <v>17</v>
      </c>
      <c r="BK1" s="5"/>
      <c r="BL1" s="6"/>
      <c r="BM1" s="178"/>
      <c r="BN1" s="179"/>
      <c r="BO1" s="179"/>
      <c r="BP1" s="179"/>
      <c r="BT1" s="180"/>
      <c r="BU1" s="180"/>
      <c r="BV1" s="181" t="s">
        <v>18</v>
      </c>
      <c r="BW1" s="182"/>
      <c r="BX1" s="182"/>
      <c r="BY1" s="182"/>
      <c r="BZ1" s="183"/>
      <c r="CG1" s="184" t="s">
        <v>19</v>
      </c>
      <c r="CH1" s="184" t="s">
        <v>20</v>
      </c>
      <c r="CI1" s="185"/>
      <c r="CJ1" s="185"/>
      <c r="CK1" s="186"/>
      <c r="CL1" s="187"/>
      <c r="CM1" s="184"/>
      <c r="CN1" s="187"/>
      <c r="CO1" s="184"/>
      <c r="CP1" s="184"/>
      <c r="CQ1" s="184"/>
      <c r="CR1" s="184"/>
      <c r="CS1" s="5"/>
      <c r="CT1" s="5" t="s">
        <v>21</v>
      </c>
      <c r="CU1" s="31"/>
      <c r="CV1" s="188"/>
      <c r="CW1" s="179"/>
      <c r="CY1" s="179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</row>
    <row r="2" spans="2:127" ht="41.45" customHeight="1" thickBot="1">
      <c r="B2" s="8" t="s">
        <v>183</v>
      </c>
      <c r="C2" s="297" t="s">
        <v>184</v>
      </c>
      <c r="D2" s="298"/>
      <c r="E2" s="297" t="s">
        <v>185</v>
      </c>
      <c r="F2" s="299"/>
      <c r="G2" s="298"/>
      <c r="H2" s="210" t="s">
        <v>222</v>
      </c>
      <c r="I2" s="209" t="s">
        <v>297</v>
      </c>
      <c r="J2" s="211" t="s">
        <v>298</v>
      </c>
      <c r="K2" s="216" t="s">
        <v>296</v>
      </c>
      <c r="L2" s="212" t="s">
        <v>299</v>
      </c>
      <c r="M2" s="206" t="s">
        <v>300</v>
      </c>
      <c r="N2" s="206" t="s">
        <v>22</v>
      </c>
      <c r="O2" s="206" t="s">
        <v>23</v>
      </c>
      <c r="P2" s="206" t="s">
        <v>24</v>
      </c>
      <c r="Q2" s="206" t="s">
        <v>25</v>
      </c>
      <c r="R2" s="207" t="s">
        <v>26</v>
      </c>
      <c r="S2"/>
      <c r="T2"/>
      <c r="U2"/>
      <c r="V2"/>
      <c r="W2"/>
      <c r="X2"/>
      <c r="Y2" s="210" t="s">
        <v>301</v>
      </c>
      <c r="Z2" s="214" t="s">
        <v>302</v>
      </c>
      <c r="AA2" s="217" t="s">
        <v>303</v>
      </c>
      <c r="AB2" s="213" t="s">
        <v>304</v>
      </c>
      <c r="AC2" s="215" t="s">
        <v>305</v>
      </c>
      <c r="AD2" s="9" t="s">
        <v>27</v>
      </c>
      <c r="AE2" s="9" t="s">
        <v>28</v>
      </c>
      <c r="AF2" s="9" t="s">
        <v>29</v>
      </c>
      <c r="AG2" s="9" t="s">
        <v>30</v>
      </c>
      <c r="AH2" s="9" t="s">
        <v>31</v>
      </c>
      <c r="AK2" s="10" t="s">
        <v>32</v>
      </c>
      <c r="AL2" s="10" t="s">
        <v>33</v>
      </c>
      <c r="AM2" s="10" t="s">
        <v>34</v>
      </c>
      <c r="AN2" s="10" t="s">
        <v>35</v>
      </c>
      <c r="AO2" s="10" t="s">
        <v>36</v>
      </c>
      <c r="AP2" s="10" t="s">
        <v>37</v>
      </c>
      <c r="AQ2" s="10" t="s">
        <v>38</v>
      </c>
      <c r="AR2" s="10" t="s">
        <v>39</v>
      </c>
      <c r="AS2" s="10" t="s">
        <v>40</v>
      </c>
      <c r="AT2" s="10" t="s">
        <v>41</v>
      </c>
      <c r="AW2" s="11" t="s">
        <v>42</v>
      </c>
      <c r="AX2" s="11" t="s">
        <v>43</v>
      </c>
      <c r="AY2" s="11" t="s">
        <v>44</v>
      </c>
      <c r="AZ2" s="11" t="s">
        <v>45</v>
      </c>
      <c r="BA2" s="11" t="s">
        <v>46</v>
      </c>
      <c r="BB2" s="11" t="s">
        <v>47</v>
      </c>
      <c r="BC2" s="11" t="s">
        <v>48</v>
      </c>
      <c r="BE2" s="1" t="s">
        <v>49</v>
      </c>
      <c r="BF2" s="1" t="s">
        <v>50</v>
      </c>
      <c r="BJ2" s="189" t="s">
        <v>51</v>
      </c>
      <c r="BK2" s="189" t="s">
        <v>52</v>
      </c>
      <c r="BL2" s="189" t="s">
        <v>53</v>
      </c>
      <c r="BM2" s="189" t="s">
        <v>54</v>
      </c>
      <c r="BN2" s="189" t="s">
        <v>55</v>
      </c>
      <c r="BO2" s="189" t="s">
        <v>56</v>
      </c>
      <c r="BP2" s="189" t="s">
        <v>57</v>
      </c>
      <c r="BQ2" s="189" t="s">
        <v>58</v>
      </c>
      <c r="BR2" s="189" t="s">
        <v>59</v>
      </c>
      <c r="BS2" s="189" t="s">
        <v>60</v>
      </c>
      <c r="BT2" s="189" t="s">
        <v>61</v>
      </c>
      <c r="BV2" s="190" t="s">
        <v>62</v>
      </c>
      <c r="BW2" s="190" t="s">
        <v>63</v>
      </c>
      <c r="BX2" s="190" t="s">
        <v>64</v>
      </c>
      <c r="BY2" s="190" t="s">
        <v>65</v>
      </c>
      <c r="BZ2" s="190" t="s">
        <v>66</v>
      </c>
      <c r="CA2" s="190" t="s">
        <v>67</v>
      </c>
      <c r="CB2" s="190" t="s">
        <v>68</v>
      </c>
      <c r="CC2" s="190" t="s">
        <v>69</v>
      </c>
      <c r="CD2" s="190" t="s">
        <v>70</v>
      </c>
      <c r="CE2" s="190" t="s">
        <v>71</v>
      </c>
      <c r="CF2" s="1"/>
      <c r="CG2" s="191" t="s">
        <v>72</v>
      </c>
      <c r="CH2" s="191" t="s">
        <v>73</v>
      </c>
      <c r="CI2" s="191" t="s">
        <v>74</v>
      </c>
      <c r="CJ2" s="191" t="s">
        <v>75</v>
      </c>
      <c r="CK2" s="191" t="s">
        <v>76</v>
      </c>
      <c r="CL2" s="191" t="s">
        <v>77</v>
      </c>
      <c r="CM2" s="191" t="s">
        <v>78</v>
      </c>
      <c r="CN2" s="191" t="s">
        <v>79</v>
      </c>
      <c r="CO2" s="191" t="s">
        <v>80</v>
      </c>
      <c r="CP2" s="191" t="s">
        <v>81</v>
      </c>
      <c r="CR2" s="191" t="s">
        <v>82</v>
      </c>
      <c r="CS2" s="191" t="s">
        <v>83</v>
      </c>
      <c r="CT2" s="191" t="s">
        <v>84</v>
      </c>
      <c r="CU2" s="191" t="s">
        <v>85</v>
      </c>
      <c r="CV2" s="191" t="s">
        <v>86</v>
      </c>
      <c r="CW2" s="191" t="s">
        <v>87</v>
      </c>
      <c r="CX2" s="191" t="s">
        <v>88</v>
      </c>
      <c r="CY2" s="191" t="s">
        <v>89</v>
      </c>
      <c r="CZ2" s="191" t="s">
        <v>90</v>
      </c>
      <c r="DA2" s="191" t="s">
        <v>91</v>
      </c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</row>
    <row r="3" spans="2:127" ht="13.7" customHeight="1" thickBot="1">
      <c r="B3" s="303">
        <v>1</v>
      </c>
      <c r="C3" s="308" t="s">
        <v>186</v>
      </c>
      <c r="D3" s="309"/>
      <c r="E3" s="174" t="s">
        <v>194</v>
      </c>
      <c r="F3" s="175"/>
      <c r="G3" s="176"/>
      <c r="H3" s="168" t="s">
        <v>92</v>
      </c>
      <c r="I3" s="168" t="s">
        <v>92</v>
      </c>
      <c r="J3" s="168" t="s">
        <v>92</v>
      </c>
      <c r="K3" s="168" t="s">
        <v>92</v>
      </c>
      <c r="L3" s="12" t="s">
        <v>92</v>
      </c>
      <c r="M3" s="12" t="s">
        <v>92</v>
      </c>
      <c r="N3" s="12" t="s">
        <v>92</v>
      </c>
      <c r="O3" s="12" t="s">
        <v>92</v>
      </c>
      <c r="P3" s="12" t="s">
        <v>92</v>
      </c>
      <c r="Q3" s="12" t="s">
        <v>92</v>
      </c>
      <c r="R3" s="168" t="s">
        <v>92</v>
      </c>
      <c r="Y3" s="168" t="s">
        <v>92</v>
      </c>
      <c r="Z3" s="168" t="s">
        <v>92</v>
      </c>
      <c r="AA3" s="168" t="s">
        <v>92</v>
      </c>
      <c r="AB3" s="168" t="s">
        <v>92</v>
      </c>
      <c r="AC3" s="168" t="s">
        <v>92</v>
      </c>
      <c r="AD3" s="13" t="s">
        <v>92</v>
      </c>
      <c r="AE3" s="13" t="s">
        <v>92</v>
      </c>
      <c r="AF3" s="13" t="s">
        <v>92</v>
      </c>
      <c r="AG3" s="13" t="s">
        <v>92</v>
      </c>
      <c r="AH3" s="121" t="s">
        <v>92</v>
      </c>
      <c r="AK3" s="14" t="str">
        <f t="shared" ref="AK3:AT28" si="0">IFERROR(IF(I3="---","",IF(Y3="---","No Target Set",IF(BV3=BK3,"On Target",IF(BV3&gt;BK3,"Behind",IF(BV3&lt;BK3,"On Target"))))),"")</f>
        <v/>
      </c>
      <c r="AL3" s="14" t="str">
        <f t="shared" si="0"/>
        <v/>
      </c>
      <c r="AM3" s="14" t="str">
        <f t="shared" si="0"/>
        <v/>
      </c>
      <c r="AN3" s="14" t="str">
        <f t="shared" si="0"/>
        <v/>
      </c>
      <c r="AO3" s="14" t="str">
        <f t="shared" si="0"/>
        <v/>
      </c>
      <c r="AP3" s="14" t="str">
        <f t="shared" si="0"/>
        <v/>
      </c>
      <c r="AQ3" s="14" t="str">
        <f t="shared" si="0"/>
        <v/>
      </c>
      <c r="AR3" s="14" t="str">
        <f t="shared" si="0"/>
        <v/>
      </c>
      <c r="AS3" s="14" t="str">
        <f t="shared" si="0"/>
        <v/>
      </c>
      <c r="AT3" s="14" t="str">
        <f t="shared" si="0"/>
        <v/>
      </c>
      <c r="AV3" s="15"/>
      <c r="AW3" s="16" t="s">
        <v>93</v>
      </c>
      <c r="AX3" s="192" t="str">
        <f t="shared" ref="AX3:AX30" si="1">_xlfn.IFNA(LOOKUP(2,1/(H3:R3&lt;&gt;"---"),H3:R3),"---")</f>
        <v>---</v>
      </c>
      <c r="AY3" s="192" t="e">
        <f>VALUE(IF(AX3="---","",VLOOKUP(AX3,List16782[],2,FALSE)))</f>
        <v>#VALUE!</v>
      </c>
      <c r="AZ3" s="192" t="str">
        <f t="shared" ref="AZ3:AZ30" si="2">_xlfn.IFNA(LOOKUP(2,1/(H3:Q3&lt;&gt;"---"),X3:AF3),"---")</f>
        <v>---</v>
      </c>
      <c r="BA3" s="192" t="e">
        <f>VALUE(IF(AZ3="---","",VLOOKUP(AZ3,List16782[],2,FALSE)))</f>
        <v>#VALUE!</v>
      </c>
      <c r="BB3" s="192" t="str">
        <f t="shared" ref="BB3:BB30" si="3">_xlfn.IFNA(LOOKUP(2,1/(AK3:AT3&lt;&gt;""),AK3:AT3),"---")</f>
        <v>---</v>
      </c>
      <c r="BC3" s="192" t="str">
        <f t="shared" ref="BC3:BC30" si="4">_xlfn.IFNA(LOOKUP(2,1/(H3:R3&lt;&gt;"---"),H$2:R$2),"---")</f>
        <v>---</v>
      </c>
      <c r="BE3" s="17" t="s">
        <v>92</v>
      </c>
      <c r="BI3" s="16" t="s">
        <v>93</v>
      </c>
      <c r="BJ3" s="192" t="str">
        <f>IF(H3="---","",IF(H3="","",(VLOOKUP(H3,List16782[],2,FALSE))))</f>
        <v/>
      </c>
      <c r="BK3" s="192" t="str">
        <f>IF(I3="---","",IF(I3="","",(VLOOKUP(I3,List16782[],2,FALSE))))</f>
        <v/>
      </c>
      <c r="BL3" s="192" t="str">
        <f>IF(J3="---","",IF(J3="","",(VLOOKUP(J3,List16782[],2,FALSE))))</f>
        <v/>
      </c>
      <c r="BM3" s="192" t="str">
        <f>IF(K3="---","",IF(K3="","",(VLOOKUP(K3,List16782[],2,FALSE))))</f>
        <v/>
      </c>
      <c r="BN3" s="192" t="str">
        <f>IF(L3="---","",IF(L3="","",(VLOOKUP(L3,List16782[],2,FALSE))))</f>
        <v/>
      </c>
      <c r="BO3" s="192" t="str">
        <f>IF(M3="---","",IF(M3="","",(VLOOKUP(M3,List16782[],2,FALSE))))</f>
        <v/>
      </c>
      <c r="BP3" s="192" t="str">
        <f>IF(N3="---","",IF(N3="","",(VLOOKUP(N3,List16782[],2,FALSE))))</f>
        <v/>
      </c>
      <c r="BQ3" s="192" t="str">
        <f>IF(O3="---","",IF(O3="","",(VLOOKUP(O3,List16782[],2,FALSE))))</f>
        <v/>
      </c>
      <c r="BR3" s="192" t="str">
        <f>IF(P3="---","",IF(P3="","",(VLOOKUP(P3,List16782[],2,FALSE))))</f>
        <v/>
      </c>
      <c r="BS3" s="192" t="str">
        <f>IF(Q3="---","",IF(Q3="","",(VLOOKUP(Q3,List16782[],2,FALSE))))</f>
        <v/>
      </c>
      <c r="BT3" s="192" t="str">
        <f>IF(R3="---","",IF(R3="","",(VLOOKUP(R3,List16782[],2,FALSE))))</f>
        <v/>
      </c>
      <c r="BU3" s="16" t="s">
        <v>93</v>
      </c>
      <c r="BV3" s="192" t="str">
        <f>IF(Y3="---","",IF(Y3="","",VLOOKUP(Y3,List16782[],2,FALSE)))</f>
        <v/>
      </c>
      <c r="BW3" s="192" t="str">
        <f>IF(Z3="---","",IF(Z3="","",VLOOKUP(Z3,List16782[],2,FALSE)))</f>
        <v/>
      </c>
      <c r="BX3" s="192" t="str">
        <f>IF(AA3="---","",IF(AA3="","",VLOOKUP(AA3,List16782[],2,FALSE)))</f>
        <v/>
      </c>
      <c r="BY3" s="192" t="str">
        <f>IF(AB3="---","",IF(AB3="","",VLOOKUP(AB3,List16782[],2,FALSE)))</f>
        <v/>
      </c>
      <c r="BZ3" s="192" t="str">
        <f>IF(AC3="---","",IF(AC3="","",VLOOKUP(AC3,List16782[],2,FALSE)))</f>
        <v/>
      </c>
      <c r="CA3" s="192" t="str">
        <f>IF(AD3="---","",IF(AD3="","",VLOOKUP(AD3,List16782[],2,FALSE)))</f>
        <v/>
      </c>
      <c r="CB3" s="192" t="str">
        <f>IF(AE3="---","",IF(AE3="","",VLOOKUP(AE3,List16782[],2,FALSE)))</f>
        <v/>
      </c>
      <c r="CC3" s="192" t="str">
        <f>IF(AF3="---","",IF(AF3="","",VLOOKUP(AF3,List16782[],2,FALSE)))</f>
        <v/>
      </c>
      <c r="CD3" s="192" t="str">
        <f>IF(AG3="---","",IF(AG3="","",VLOOKUP(AG3,List16782[],2,FALSE)))</f>
        <v/>
      </c>
      <c r="CE3" s="192" t="str">
        <f>IF(AH3="---","",IF(AH3="","",VLOOKUP(AH3,List16782[],2,FALSE)))</f>
        <v/>
      </c>
      <c r="CF3" s="16" t="s">
        <v>93</v>
      </c>
      <c r="CG3" s="192" t="str">
        <f>IFERROR(
    IF(H3="---", "NA",
        IF(Y3="---", "NA",
            IF(BJ3 &gt; BK3,
                IF(BV3 &gt; BJ3, 1.1, 0.1),
                IF(BV3 &gt; BJ3, 1, 0)
            )
        )
    ),
    -1
)</f>
        <v>NA</v>
      </c>
      <c r="CH3" s="192" t="str">
        <f t="shared" ref="CH3:CP30" si="5">IFERROR(
    IF(I3="---", "NA",
        IF(Z3="---", "NA",IF(J3="---","NA",
            IF(BK3 &gt; BL3,
                IF(MIN(BV3, BK3) = BW3, 0.1,
                    IF(MIN(BV3, BK3) &lt; BW3, 1.1)
                ),
                IF(MIN(BV3, BK3) = BW3, 0,
                    IF(MIN(BV3, BK3) &lt; BW3, 1)
                )
            ))
        )
    ),
-5)</f>
        <v>NA</v>
      </c>
      <c r="CI3" s="192" t="str">
        <f t="shared" si="5"/>
        <v>NA</v>
      </c>
      <c r="CJ3" s="192" t="str">
        <f t="shared" si="5"/>
        <v>NA</v>
      </c>
      <c r="CK3" s="192" t="str">
        <f t="shared" si="5"/>
        <v>NA</v>
      </c>
      <c r="CL3" s="192" t="str">
        <f t="shared" si="5"/>
        <v>NA</v>
      </c>
      <c r="CM3" s="192" t="str">
        <f t="shared" si="5"/>
        <v>NA</v>
      </c>
      <c r="CN3" s="192" t="str">
        <f t="shared" si="5"/>
        <v>NA</v>
      </c>
      <c r="CO3" s="192" t="str">
        <f t="shared" si="5"/>
        <v>NA</v>
      </c>
      <c r="CP3" s="192" t="str">
        <f t="shared" si="5"/>
        <v>NA</v>
      </c>
      <c r="CQ3" s="16" t="s">
        <v>93</v>
      </c>
      <c r="CR3" s="192" t="str">
        <f>IF(BK3="", "NA", IF(AND(OR(CG3=1, CG3=1.1),BK3&gt;=BV3),"Achieved",IF(AND(OR(CG3=1, CG3=1.1),BK3&lt;BV3),"Not Achieved","NA")))</f>
        <v>NA</v>
      </c>
      <c r="CS3" s="192" t="str">
        <f t="shared" ref="CS3:DA18" si="6">IF(AND(OR(CH3=1, CH3=1.1),BL3&gt;=BW3),"Achieved",IF(AND(OR(CH3=1, CH3=1.1),BL3&lt;BW3),"Not Achieved","NA"))</f>
        <v>NA</v>
      </c>
      <c r="CT3" s="192" t="str">
        <f t="shared" si="6"/>
        <v>NA</v>
      </c>
      <c r="CU3" s="192" t="str">
        <f t="shared" si="6"/>
        <v>NA</v>
      </c>
      <c r="CV3" s="192" t="str">
        <f t="shared" si="6"/>
        <v>NA</v>
      </c>
      <c r="CW3" s="192" t="str">
        <f t="shared" si="6"/>
        <v>NA</v>
      </c>
      <c r="CX3" s="192" t="str">
        <f t="shared" si="6"/>
        <v>NA</v>
      </c>
      <c r="CY3" s="192" t="str">
        <f t="shared" si="6"/>
        <v>NA</v>
      </c>
      <c r="CZ3" s="192" t="str">
        <f t="shared" si="6"/>
        <v>NA</v>
      </c>
      <c r="DA3" s="192" t="str">
        <f t="shared" si="6"/>
        <v>NA</v>
      </c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</row>
    <row r="4" spans="2:127" ht="13.7" customHeight="1" thickBot="1">
      <c r="B4" s="304"/>
      <c r="C4" s="308"/>
      <c r="D4" s="309"/>
      <c r="E4" s="174" t="s">
        <v>195</v>
      </c>
      <c r="F4" s="175"/>
      <c r="G4" s="176"/>
      <c r="H4" s="13" t="s">
        <v>92</v>
      </c>
      <c r="I4" s="13" t="s">
        <v>92</v>
      </c>
      <c r="J4" s="13" t="s">
        <v>92</v>
      </c>
      <c r="K4" s="13" t="s">
        <v>92</v>
      </c>
      <c r="L4" s="13" t="s">
        <v>92</v>
      </c>
      <c r="M4" s="13" t="s">
        <v>92</v>
      </c>
      <c r="N4" s="13" t="s">
        <v>92</v>
      </c>
      <c r="O4" s="13" t="s">
        <v>92</v>
      </c>
      <c r="P4" s="13" t="s">
        <v>92</v>
      </c>
      <c r="Q4" s="13" t="s">
        <v>92</v>
      </c>
      <c r="R4" s="170" t="s">
        <v>92</v>
      </c>
      <c r="Y4" s="13" t="s">
        <v>92</v>
      </c>
      <c r="Z4" s="13" t="s">
        <v>92</v>
      </c>
      <c r="AA4" s="13" t="s">
        <v>92</v>
      </c>
      <c r="AB4" s="13" t="s">
        <v>92</v>
      </c>
      <c r="AC4" s="170" t="s">
        <v>92</v>
      </c>
      <c r="AD4" s="13" t="s">
        <v>92</v>
      </c>
      <c r="AE4" s="13" t="s">
        <v>92</v>
      </c>
      <c r="AF4" s="13" t="s">
        <v>92</v>
      </c>
      <c r="AG4" s="13" t="s">
        <v>92</v>
      </c>
      <c r="AH4" s="18" t="s">
        <v>92</v>
      </c>
      <c r="AK4" s="14" t="str">
        <f t="shared" si="0"/>
        <v/>
      </c>
      <c r="AL4" s="14" t="str">
        <f t="shared" si="0"/>
        <v/>
      </c>
      <c r="AM4" s="14" t="str">
        <f t="shared" si="0"/>
        <v/>
      </c>
      <c r="AN4" s="14" t="str">
        <f t="shared" si="0"/>
        <v/>
      </c>
      <c r="AO4" s="14" t="str">
        <f t="shared" si="0"/>
        <v/>
      </c>
      <c r="AP4" s="14" t="str">
        <f t="shared" si="0"/>
        <v/>
      </c>
      <c r="AQ4" s="14" t="str">
        <f t="shared" si="0"/>
        <v/>
      </c>
      <c r="AR4" s="14" t="str">
        <f t="shared" si="0"/>
        <v/>
      </c>
      <c r="AS4" s="14" t="str">
        <f t="shared" si="0"/>
        <v/>
      </c>
      <c r="AT4" s="14" t="str">
        <f t="shared" si="0"/>
        <v/>
      </c>
      <c r="AV4" s="15"/>
      <c r="AW4" s="16" t="s">
        <v>94</v>
      </c>
      <c r="AX4" s="192" t="str">
        <f t="shared" si="1"/>
        <v>---</v>
      </c>
      <c r="AY4" s="192" t="e">
        <f>VALUE(IF(AX4="---","",VLOOKUP(AX4,List16782[],2,FALSE)))</f>
        <v>#VALUE!</v>
      </c>
      <c r="AZ4" s="192" t="str">
        <f t="shared" si="2"/>
        <v>---</v>
      </c>
      <c r="BA4" s="192" t="e">
        <f>VALUE(IF(AZ4="---","",VLOOKUP(AZ4,List16782[],2,FALSE)))</f>
        <v>#VALUE!</v>
      </c>
      <c r="BB4" s="192" t="str">
        <f t="shared" si="3"/>
        <v>---</v>
      </c>
      <c r="BC4" s="192" t="str">
        <f t="shared" si="4"/>
        <v>---</v>
      </c>
      <c r="BE4" s="19" t="s">
        <v>95</v>
      </c>
      <c r="BF4" s="1">
        <v>1</v>
      </c>
      <c r="BI4" s="16" t="s">
        <v>94</v>
      </c>
      <c r="BJ4" s="192" t="str">
        <f>IF(H4="---","",IF(H4="","",(VLOOKUP(H4,List16782[],2,FALSE))))</f>
        <v/>
      </c>
      <c r="BK4" s="192" t="str">
        <f>IF(I4="---","",IF(I4="","",(VLOOKUP(I4,List16782[],2,FALSE))))</f>
        <v/>
      </c>
      <c r="BL4" s="192" t="str">
        <f>IF(J4="---","",IF(J4="","",(VLOOKUP(J4,List16782[],2,FALSE))))</f>
        <v/>
      </c>
      <c r="BM4" s="192" t="str">
        <f>IF(K4="---","",IF(K4="","",(VLOOKUP(K4,List16782[],2,FALSE))))</f>
        <v/>
      </c>
      <c r="BN4" s="192" t="str">
        <f>IF(L4="---","",IF(L4="","",(VLOOKUP(L4,List16782[],2,FALSE))))</f>
        <v/>
      </c>
      <c r="BO4" s="192" t="str">
        <f>IF(M4="---","",IF(M4="","",(VLOOKUP(M4,List16782[],2,FALSE))))</f>
        <v/>
      </c>
      <c r="BP4" s="192" t="str">
        <f>IF(N4="---","",IF(N4="","",(VLOOKUP(N4,List16782[],2,FALSE))))</f>
        <v/>
      </c>
      <c r="BQ4" s="192" t="str">
        <f>IF(O4="---","",IF(O4="","",(VLOOKUP(O4,List16782[],2,FALSE))))</f>
        <v/>
      </c>
      <c r="BR4" s="192" t="str">
        <f>IF(P4="---","",IF(P4="","",(VLOOKUP(P4,List16782[],2,FALSE))))</f>
        <v/>
      </c>
      <c r="BS4" s="192" t="str">
        <f>IF(Q4="---","",IF(Q4="","",(VLOOKUP(Q4,List16782[],2,FALSE))))</f>
        <v/>
      </c>
      <c r="BT4" s="192" t="str">
        <f>IF(R4="---","",IF(R4="","",(VLOOKUP(R4,List16782[],2,FALSE))))</f>
        <v/>
      </c>
      <c r="BU4" s="16" t="s">
        <v>94</v>
      </c>
      <c r="BV4" s="192" t="str">
        <f>IF(Y4="---","",IF(Y4="","",VLOOKUP(Y4,List16782[],2,FALSE)))</f>
        <v/>
      </c>
      <c r="BW4" s="192" t="str">
        <f>IF(Z4="---","",IF(Z4="","",VLOOKUP(Z4,List16782[],2,FALSE)))</f>
        <v/>
      </c>
      <c r="BX4" s="192" t="str">
        <f>IF(AA4="---","",IF(AA4="","",VLOOKUP(AA4,List16782[],2,FALSE)))</f>
        <v/>
      </c>
      <c r="BY4" s="192" t="str">
        <f>IF(AB4="---","",IF(AB4="","",VLOOKUP(AB4,List16782[],2,FALSE)))</f>
        <v/>
      </c>
      <c r="BZ4" s="192" t="str">
        <f>IF(AC4="---","",IF(AC4="","",VLOOKUP(AC4,List16782[],2,FALSE)))</f>
        <v/>
      </c>
      <c r="CA4" s="192" t="str">
        <f>IF(AD4="---","",IF(AD4="","",VLOOKUP(AD4,List16782[],2,FALSE)))</f>
        <v/>
      </c>
      <c r="CB4" s="192" t="str">
        <f>IF(AE4="---","",IF(AE4="","",VLOOKUP(AE4,List16782[],2,FALSE)))</f>
        <v/>
      </c>
      <c r="CC4" s="192" t="str">
        <f>IF(AF4="---","",IF(AF4="","",VLOOKUP(AF4,List16782[],2,FALSE)))</f>
        <v/>
      </c>
      <c r="CD4" s="192" t="str">
        <f>IF(AG4="---","",IF(AG4="","",VLOOKUP(AG4,List16782[],2,FALSE)))</f>
        <v/>
      </c>
      <c r="CE4" s="192" t="str">
        <f>IF(AH4="---","",IF(AH4="","",VLOOKUP(AH4,List16782[],2,FALSE)))</f>
        <v/>
      </c>
      <c r="CF4" s="16" t="s">
        <v>94</v>
      </c>
      <c r="CG4" s="192" t="str">
        <f t="shared" ref="CG4:CG30" si="7">IFERROR(
    IF(H4="---", "NA",
        IF(Y4="---", "NA",
            IF(BJ4 &gt; BK4,
                IF(BV4 &gt; BJ4, 1.1, 0.1),
                IF(BV4 &gt; BJ4, 1, 0)
            )
        )
    ),
    -1
)</f>
        <v>NA</v>
      </c>
      <c r="CH4" s="192" t="str">
        <f t="shared" si="5"/>
        <v>NA</v>
      </c>
      <c r="CI4" s="192" t="str">
        <f t="shared" si="5"/>
        <v>NA</v>
      </c>
      <c r="CJ4" s="192" t="str">
        <f t="shared" si="5"/>
        <v>NA</v>
      </c>
      <c r="CK4" s="192" t="str">
        <f t="shared" si="5"/>
        <v>NA</v>
      </c>
      <c r="CL4" s="192" t="str">
        <f t="shared" si="5"/>
        <v>NA</v>
      </c>
      <c r="CM4" s="192" t="str">
        <f t="shared" si="5"/>
        <v>NA</v>
      </c>
      <c r="CN4" s="192" t="str">
        <f t="shared" si="5"/>
        <v>NA</v>
      </c>
      <c r="CO4" s="192" t="str">
        <f t="shared" si="5"/>
        <v>NA</v>
      </c>
      <c r="CP4" s="192" t="str">
        <f t="shared" si="5"/>
        <v>NA</v>
      </c>
      <c r="CQ4" s="16" t="s">
        <v>94</v>
      </c>
      <c r="CR4" s="192" t="str">
        <f t="shared" ref="CR4:CR30" si="8">IF(BK4="", "NA", IF(AND(OR(CG4=1, CG4=1.1),BK4&gt;=BV4),"Achieved",IF(AND(OR(CG4=1, CG4=1.1),BK4&lt;BV4),"Not Achieved","NA")))</f>
        <v>NA</v>
      </c>
      <c r="CS4" s="192" t="str">
        <f t="shared" si="6"/>
        <v>NA</v>
      </c>
      <c r="CT4" s="192" t="str">
        <f t="shared" si="6"/>
        <v>NA</v>
      </c>
      <c r="CU4" s="192" t="str">
        <f t="shared" si="6"/>
        <v>NA</v>
      </c>
      <c r="CV4" s="192" t="str">
        <f t="shared" si="6"/>
        <v>NA</v>
      </c>
      <c r="CW4" s="192" t="str">
        <f t="shared" si="6"/>
        <v>NA</v>
      </c>
      <c r="CX4" s="192" t="str">
        <f t="shared" si="6"/>
        <v>NA</v>
      </c>
      <c r="CY4" s="192" t="str">
        <f t="shared" si="6"/>
        <v>NA</v>
      </c>
      <c r="CZ4" s="192" t="str">
        <f t="shared" si="6"/>
        <v>NA</v>
      </c>
      <c r="DA4" s="192" t="str">
        <f t="shared" si="6"/>
        <v>NA</v>
      </c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</row>
    <row r="5" spans="2:127" ht="13.7" customHeight="1" thickBot="1">
      <c r="B5" s="304"/>
      <c r="C5" s="308" t="s">
        <v>187</v>
      </c>
      <c r="D5" s="309"/>
      <c r="E5" s="174" t="s">
        <v>196</v>
      </c>
      <c r="F5" s="175"/>
      <c r="G5" s="176"/>
      <c r="H5" s="13" t="s">
        <v>92</v>
      </c>
      <c r="I5" s="13" t="s">
        <v>92</v>
      </c>
      <c r="J5" s="13" t="s">
        <v>92</v>
      </c>
      <c r="K5" s="13" t="s">
        <v>92</v>
      </c>
      <c r="L5" s="13" t="s">
        <v>92</v>
      </c>
      <c r="M5" s="13" t="s">
        <v>92</v>
      </c>
      <c r="N5" s="13" t="s">
        <v>92</v>
      </c>
      <c r="O5" s="13" t="s">
        <v>92</v>
      </c>
      <c r="P5" s="13" t="s">
        <v>92</v>
      </c>
      <c r="Q5" s="13" t="s">
        <v>92</v>
      </c>
      <c r="R5" s="170" t="s">
        <v>92</v>
      </c>
      <c r="Y5" s="13" t="s">
        <v>92</v>
      </c>
      <c r="Z5" s="13" t="s">
        <v>92</v>
      </c>
      <c r="AA5" s="13" t="s">
        <v>92</v>
      </c>
      <c r="AB5" s="13" t="s">
        <v>92</v>
      </c>
      <c r="AC5" s="170" t="s">
        <v>92</v>
      </c>
      <c r="AD5" s="13" t="s">
        <v>92</v>
      </c>
      <c r="AE5" s="13" t="s">
        <v>92</v>
      </c>
      <c r="AF5" s="13" t="s">
        <v>92</v>
      </c>
      <c r="AG5" s="13" t="s">
        <v>92</v>
      </c>
      <c r="AH5" s="18" t="s">
        <v>92</v>
      </c>
      <c r="AK5" s="14" t="str">
        <f t="shared" si="0"/>
        <v/>
      </c>
      <c r="AL5" s="14" t="str">
        <f t="shared" si="0"/>
        <v/>
      </c>
      <c r="AM5" s="14" t="str">
        <f t="shared" si="0"/>
        <v/>
      </c>
      <c r="AN5" s="14" t="str">
        <f t="shared" si="0"/>
        <v/>
      </c>
      <c r="AO5" s="14" t="str">
        <f t="shared" si="0"/>
        <v/>
      </c>
      <c r="AP5" s="14" t="str">
        <f t="shared" si="0"/>
        <v/>
      </c>
      <c r="AQ5" s="14" t="str">
        <f t="shared" si="0"/>
        <v/>
      </c>
      <c r="AR5" s="14" t="str">
        <f t="shared" si="0"/>
        <v/>
      </c>
      <c r="AS5" s="14" t="str">
        <f t="shared" si="0"/>
        <v/>
      </c>
      <c r="AT5" s="14" t="str">
        <f t="shared" si="0"/>
        <v/>
      </c>
      <c r="AV5" s="15"/>
      <c r="AW5" s="16" t="s">
        <v>96</v>
      </c>
      <c r="AX5" s="192" t="str">
        <f t="shared" si="1"/>
        <v>---</v>
      </c>
      <c r="AY5" s="192" t="e">
        <f>VALUE(IF(AX5="---","",VLOOKUP(AX5,List16782[],2,FALSE)))</f>
        <v>#VALUE!</v>
      </c>
      <c r="AZ5" s="192" t="str">
        <f t="shared" si="2"/>
        <v>---</v>
      </c>
      <c r="BA5" s="192" t="e">
        <f>VALUE(IF(AZ5="---","",VLOOKUP(AZ5,List16782[],2,FALSE)))</f>
        <v>#VALUE!</v>
      </c>
      <c r="BB5" s="192" t="str">
        <f t="shared" si="3"/>
        <v>---</v>
      </c>
      <c r="BC5" s="192" t="str">
        <f t="shared" si="4"/>
        <v>---</v>
      </c>
      <c r="BE5" s="20" t="s">
        <v>97</v>
      </c>
      <c r="BF5" s="1">
        <v>0.5</v>
      </c>
      <c r="BI5" s="16" t="s">
        <v>96</v>
      </c>
      <c r="BJ5" s="192" t="str">
        <f>IF(H5="---","",IF(H5="","",(VLOOKUP(H5,List16782[],2,FALSE))))</f>
        <v/>
      </c>
      <c r="BK5" s="192" t="str">
        <f>IF(I5="---","",IF(I5="","",(VLOOKUP(I5,List16782[],2,FALSE))))</f>
        <v/>
      </c>
      <c r="BL5" s="192" t="str">
        <f>IF(J5="---","",IF(J5="","",(VLOOKUP(J5,List16782[],2,FALSE))))</f>
        <v/>
      </c>
      <c r="BM5" s="192" t="str">
        <f>IF(K5="---","",IF(K5="","",(VLOOKUP(K5,List16782[],2,FALSE))))</f>
        <v/>
      </c>
      <c r="BN5" s="192" t="str">
        <f>IF(L5="---","",IF(L5="","",(VLOOKUP(L5,List16782[],2,FALSE))))</f>
        <v/>
      </c>
      <c r="BO5" s="192" t="str">
        <f>IF(M5="---","",IF(M5="","",(VLOOKUP(M5,List16782[],2,FALSE))))</f>
        <v/>
      </c>
      <c r="BP5" s="192" t="str">
        <f>IF(N5="---","",IF(N5="","",(VLOOKUP(N5,List16782[],2,FALSE))))</f>
        <v/>
      </c>
      <c r="BQ5" s="192" t="str">
        <f>IF(O5="---","",IF(O5="","",(VLOOKUP(O5,List16782[],2,FALSE))))</f>
        <v/>
      </c>
      <c r="BR5" s="192" t="str">
        <f>IF(P5="---","",IF(P5="","",(VLOOKUP(P5,List16782[],2,FALSE))))</f>
        <v/>
      </c>
      <c r="BS5" s="192" t="str">
        <f>IF(Q5="---","",IF(Q5="","",(VLOOKUP(Q5,List16782[],2,FALSE))))</f>
        <v/>
      </c>
      <c r="BT5" s="192" t="str">
        <f>IF(R5="---","",IF(R5="","",(VLOOKUP(R5,List16782[],2,FALSE))))</f>
        <v/>
      </c>
      <c r="BU5" s="16" t="s">
        <v>96</v>
      </c>
      <c r="BV5" s="192" t="str">
        <f>IF(Y5="---","",IF(Y5="","",VLOOKUP(Y5,List16782[],2,FALSE)))</f>
        <v/>
      </c>
      <c r="BW5" s="192" t="str">
        <f>IF(Z5="---","",IF(Z5="","",VLOOKUP(Z5,List16782[],2,FALSE)))</f>
        <v/>
      </c>
      <c r="BX5" s="192" t="str">
        <f>IF(AA5="---","",IF(AA5="","",VLOOKUP(AA5,List16782[],2,FALSE)))</f>
        <v/>
      </c>
      <c r="BY5" s="192" t="str">
        <f>IF(AB5="---","",IF(AB5="","",VLOOKUP(AB5,List16782[],2,FALSE)))</f>
        <v/>
      </c>
      <c r="BZ5" s="192" t="str">
        <f>IF(AC5="---","",IF(AC5="","",VLOOKUP(AC5,List16782[],2,FALSE)))</f>
        <v/>
      </c>
      <c r="CA5" s="192" t="str">
        <f>IF(AD5="---","",IF(AD5="","",VLOOKUP(AD5,List16782[],2,FALSE)))</f>
        <v/>
      </c>
      <c r="CB5" s="192" t="str">
        <f>IF(AE5="---","",IF(AE5="","",VLOOKUP(AE5,List16782[],2,FALSE)))</f>
        <v/>
      </c>
      <c r="CC5" s="192" t="str">
        <f>IF(AF5="---","",IF(AF5="","",VLOOKUP(AF5,List16782[],2,FALSE)))</f>
        <v/>
      </c>
      <c r="CD5" s="192" t="str">
        <f>IF(AG5="---","",IF(AG5="","",VLOOKUP(AG5,List16782[],2,FALSE)))</f>
        <v/>
      </c>
      <c r="CE5" s="192" t="str">
        <f>IF(AH5="---","",IF(AH5="","",VLOOKUP(AH5,List16782[],2,FALSE)))</f>
        <v/>
      </c>
      <c r="CF5" s="16" t="s">
        <v>96</v>
      </c>
      <c r="CG5" s="192" t="str">
        <f t="shared" si="7"/>
        <v>NA</v>
      </c>
      <c r="CH5" s="192" t="str">
        <f t="shared" si="5"/>
        <v>NA</v>
      </c>
      <c r="CI5" s="192" t="str">
        <f t="shared" si="5"/>
        <v>NA</v>
      </c>
      <c r="CJ5" s="192" t="str">
        <f t="shared" si="5"/>
        <v>NA</v>
      </c>
      <c r="CK5" s="192" t="str">
        <f t="shared" si="5"/>
        <v>NA</v>
      </c>
      <c r="CL5" s="192" t="str">
        <f t="shared" si="5"/>
        <v>NA</v>
      </c>
      <c r="CM5" s="192" t="str">
        <f t="shared" si="5"/>
        <v>NA</v>
      </c>
      <c r="CN5" s="192" t="str">
        <f t="shared" si="5"/>
        <v>NA</v>
      </c>
      <c r="CO5" s="192" t="str">
        <f t="shared" si="5"/>
        <v>NA</v>
      </c>
      <c r="CP5" s="192" t="str">
        <f t="shared" si="5"/>
        <v>NA</v>
      </c>
      <c r="CQ5" s="16" t="s">
        <v>96</v>
      </c>
      <c r="CR5" s="192" t="str">
        <f t="shared" si="8"/>
        <v>NA</v>
      </c>
      <c r="CS5" s="192" t="str">
        <f t="shared" si="6"/>
        <v>NA</v>
      </c>
      <c r="CT5" s="192" t="str">
        <f t="shared" si="6"/>
        <v>NA</v>
      </c>
      <c r="CU5" s="192" t="str">
        <f t="shared" si="6"/>
        <v>NA</v>
      </c>
      <c r="CV5" s="192" t="str">
        <f t="shared" si="6"/>
        <v>NA</v>
      </c>
      <c r="CW5" s="192" t="str">
        <f t="shared" si="6"/>
        <v>NA</v>
      </c>
      <c r="CX5" s="192" t="str">
        <f t="shared" si="6"/>
        <v>NA</v>
      </c>
      <c r="CY5" s="192" t="str">
        <f t="shared" si="6"/>
        <v>NA</v>
      </c>
      <c r="CZ5" s="192" t="str">
        <f t="shared" si="6"/>
        <v>NA</v>
      </c>
      <c r="DA5" s="192" t="str">
        <f t="shared" si="6"/>
        <v>NA</v>
      </c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</row>
    <row r="6" spans="2:127" ht="13.7" customHeight="1" thickBot="1">
      <c r="B6" s="304"/>
      <c r="C6" s="308"/>
      <c r="D6" s="309"/>
      <c r="E6" s="174" t="s">
        <v>197</v>
      </c>
      <c r="F6" s="175"/>
      <c r="G6" s="176"/>
      <c r="H6" s="13" t="s">
        <v>92</v>
      </c>
      <c r="I6" s="13" t="s">
        <v>92</v>
      </c>
      <c r="J6" s="13" t="s">
        <v>92</v>
      </c>
      <c r="K6" s="13" t="s">
        <v>92</v>
      </c>
      <c r="L6" s="13" t="s">
        <v>92</v>
      </c>
      <c r="M6" s="13" t="s">
        <v>92</v>
      </c>
      <c r="N6" s="13" t="s">
        <v>92</v>
      </c>
      <c r="O6" s="13" t="s">
        <v>92</v>
      </c>
      <c r="P6" s="13" t="s">
        <v>92</v>
      </c>
      <c r="Q6" s="13" t="s">
        <v>92</v>
      </c>
      <c r="R6" s="170" t="s">
        <v>92</v>
      </c>
      <c r="Y6" s="13" t="s">
        <v>92</v>
      </c>
      <c r="Z6" s="13" t="s">
        <v>92</v>
      </c>
      <c r="AA6" s="13" t="s">
        <v>92</v>
      </c>
      <c r="AB6" s="13" t="s">
        <v>92</v>
      </c>
      <c r="AC6" s="170" t="s">
        <v>92</v>
      </c>
      <c r="AD6" s="13" t="s">
        <v>92</v>
      </c>
      <c r="AE6" s="13" t="s">
        <v>92</v>
      </c>
      <c r="AF6" s="13" t="s">
        <v>92</v>
      </c>
      <c r="AG6" s="13" t="s">
        <v>92</v>
      </c>
      <c r="AH6" s="18" t="s">
        <v>92</v>
      </c>
      <c r="AK6" s="14" t="str">
        <f t="shared" si="0"/>
        <v/>
      </c>
      <c r="AL6" s="14" t="str">
        <f t="shared" si="0"/>
        <v/>
      </c>
      <c r="AM6" s="14" t="str">
        <f t="shared" si="0"/>
        <v/>
      </c>
      <c r="AN6" s="14" t="str">
        <f t="shared" si="0"/>
        <v/>
      </c>
      <c r="AO6" s="14" t="str">
        <f t="shared" si="0"/>
        <v/>
      </c>
      <c r="AP6" s="14" t="str">
        <f t="shared" si="0"/>
        <v/>
      </c>
      <c r="AQ6" s="14" t="str">
        <f t="shared" si="0"/>
        <v/>
      </c>
      <c r="AR6" s="14" t="str">
        <f t="shared" si="0"/>
        <v/>
      </c>
      <c r="AS6" s="14" t="str">
        <f t="shared" si="0"/>
        <v/>
      </c>
      <c r="AT6" s="14" t="str">
        <f t="shared" si="0"/>
        <v/>
      </c>
      <c r="AV6" s="15"/>
      <c r="AW6" s="16" t="s">
        <v>98</v>
      </c>
      <c r="AX6" s="192" t="str">
        <f t="shared" si="1"/>
        <v>---</v>
      </c>
      <c r="AY6" s="192" t="e">
        <f>VALUE(IF(AX6="---","",VLOOKUP(AX6,List16782[],2,FALSE)))</f>
        <v>#VALUE!</v>
      </c>
      <c r="AZ6" s="192" t="str">
        <f t="shared" si="2"/>
        <v>---</v>
      </c>
      <c r="BA6" s="192" t="e">
        <f>VALUE(IF(AZ6="---","",VLOOKUP(AZ6,List16782[],2,FALSE)))</f>
        <v>#VALUE!</v>
      </c>
      <c r="BB6" s="192" t="str">
        <f t="shared" si="3"/>
        <v>---</v>
      </c>
      <c r="BC6" s="192" t="str">
        <f t="shared" si="4"/>
        <v>---</v>
      </c>
      <c r="BE6" s="21" t="s">
        <v>99</v>
      </c>
      <c r="BF6" s="1">
        <v>0</v>
      </c>
      <c r="BI6" s="16" t="s">
        <v>98</v>
      </c>
      <c r="BJ6" s="192" t="str">
        <f>IF(H6="---","",IF(H6="","",(VLOOKUP(H6,List16782[],2,FALSE))))</f>
        <v/>
      </c>
      <c r="BK6" s="192" t="str">
        <f>IF(I6="---","",IF(I6="","",(VLOOKUP(I6,List16782[],2,FALSE))))</f>
        <v/>
      </c>
      <c r="BL6" s="192" t="str">
        <f>IF(J6="---","",IF(J6="","",(VLOOKUP(J6,List16782[],2,FALSE))))</f>
        <v/>
      </c>
      <c r="BM6" s="192" t="str">
        <f>IF(K6="---","",IF(K6="","",(VLOOKUP(K6,List16782[],2,FALSE))))</f>
        <v/>
      </c>
      <c r="BN6" s="192" t="str">
        <f>IF(L6="---","",IF(L6="","",(VLOOKUP(L6,List16782[],2,FALSE))))</f>
        <v/>
      </c>
      <c r="BO6" s="192" t="str">
        <f>IF(M6="---","",IF(M6="","",(VLOOKUP(M6,List16782[],2,FALSE))))</f>
        <v/>
      </c>
      <c r="BP6" s="192" t="str">
        <f>IF(N6="---","",IF(N6="","",(VLOOKUP(N6,List16782[],2,FALSE))))</f>
        <v/>
      </c>
      <c r="BQ6" s="192" t="str">
        <f>IF(O6="---","",IF(O6="","",(VLOOKUP(O6,List16782[],2,FALSE))))</f>
        <v/>
      </c>
      <c r="BR6" s="192" t="str">
        <f>IF(P6="---","",IF(P6="","",(VLOOKUP(P6,List16782[],2,FALSE))))</f>
        <v/>
      </c>
      <c r="BS6" s="192" t="str">
        <f>IF(Q6="---","",IF(Q6="","",(VLOOKUP(Q6,List16782[],2,FALSE))))</f>
        <v/>
      </c>
      <c r="BT6" s="192" t="str">
        <f>IF(R6="---","",IF(R6="","",(VLOOKUP(R6,List16782[],2,FALSE))))</f>
        <v/>
      </c>
      <c r="BU6" s="16" t="s">
        <v>98</v>
      </c>
      <c r="BV6" s="192" t="str">
        <f>IF(Y6="---","",IF(Y6="","",VLOOKUP(Y6,List16782[],2,FALSE)))</f>
        <v/>
      </c>
      <c r="BW6" s="192" t="str">
        <f>IF(Z6="---","",IF(Z6="","",VLOOKUP(Z6,List16782[],2,FALSE)))</f>
        <v/>
      </c>
      <c r="BX6" s="192" t="str">
        <f>IF(AA6="---","",IF(AA6="","",VLOOKUP(AA6,List16782[],2,FALSE)))</f>
        <v/>
      </c>
      <c r="BY6" s="192" t="str">
        <f>IF(AB6="---","",IF(AB6="","",VLOOKUP(AB6,List16782[],2,FALSE)))</f>
        <v/>
      </c>
      <c r="BZ6" s="192" t="str">
        <f>IF(AC6="---","",IF(AC6="","",VLOOKUP(AC6,List16782[],2,FALSE)))</f>
        <v/>
      </c>
      <c r="CA6" s="192" t="str">
        <f>IF(AD6="---","",IF(AD6="","",VLOOKUP(AD6,List16782[],2,FALSE)))</f>
        <v/>
      </c>
      <c r="CB6" s="192" t="str">
        <f>IF(AE6="---","",IF(AE6="","",VLOOKUP(AE6,List16782[],2,FALSE)))</f>
        <v/>
      </c>
      <c r="CC6" s="192" t="str">
        <f>IF(AF6="---","",IF(AF6="","",VLOOKUP(AF6,List16782[],2,FALSE)))</f>
        <v/>
      </c>
      <c r="CD6" s="192" t="str">
        <f>IF(AG6="---","",IF(AG6="","",VLOOKUP(AG6,List16782[],2,FALSE)))</f>
        <v/>
      </c>
      <c r="CE6" s="192" t="str">
        <f>IF(AH6="---","",IF(AH6="","",VLOOKUP(AH6,List16782[],2,FALSE)))</f>
        <v/>
      </c>
      <c r="CF6" s="16" t="s">
        <v>98</v>
      </c>
      <c r="CG6" s="192" t="str">
        <f t="shared" si="7"/>
        <v>NA</v>
      </c>
      <c r="CH6" s="192" t="str">
        <f t="shared" si="5"/>
        <v>NA</v>
      </c>
      <c r="CI6" s="192" t="str">
        <f t="shared" si="5"/>
        <v>NA</v>
      </c>
      <c r="CJ6" s="192" t="str">
        <f t="shared" si="5"/>
        <v>NA</v>
      </c>
      <c r="CK6" s="192" t="str">
        <f t="shared" si="5"/>
        <v>NA</v>
      </c>
      <c r="CL6" s="192" t="str">
        <f t="shared" si="5"/>
        <v>NA</v>
      </c>
      <c r="CM6" s="192" t="str">
        <f t="shared" si="5"/>
        <v>NA</v>
      </c>
      <c r="CN6" s="192" t="str">
        <f t="shared" si="5"/>
        <v>NA</v>
      </c>
      <c r="CO6" s="192" t="str">
        <f t="shared" si="5"/>
        <v>NA</v>
      </c>
      <c r="CP6" s="192" t="str">
        <f t="shared" si="5"/>
        <v>NA</v>
      </c>
      <c r="CQ6" s="16" t="s">
        <v>98</v>
      </c>
      <c r="CR6" s="192" t="str">
        <f t="shared" si="8"/>
        <v>NA</v>
      </c>
      <c r="CS6" s="192" t="str">
        <f t="shared" si="6"/>
        <v>NA</v>
      </c>
      <c r="CT6" s="192" t="str">
        <f t="shared" si="6"/>
        <v>NA</v>
      </c>
      <c r="CU6" s="192" t="str">
        <f t="shared" si="6"/>
        <v>NA</v>
      </c>
      <c r="CV6" s="192" t="str">
        <f t="shared" si="6"/>
        <v>NA</v>
      </c>
      <c r="CW6" s="192" t="str">
        <f t="shared" si="6"/>
        <v>NA</v>
      </c>
      <c r="CX6" s="192" t="str">
        <f t="shared" si="6"/>
        <v>NA</v>
      </c>
      <c r="CY6" s="192" t="str">
        <f t="shared" si="6"/>
        <v>NA</v>
      </c>
      <c r="CZ6" s="192" t="str">
        <f t="shared" si="6"/>
        <v>NA</v>
      </c>
      <c r="DA6" s="192" t="str">
        <f t="shared" si="6"/>
        <v>NA</v>
      </c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</row>
    <row r="7" spans="2:127" ht="13.7" customHeight="1" thickBot="1">
      <c r="B7" s="304"/>
      <c r="C7" s="308"/>
      <c r="D7" s="309"/>
      <c r="E7" s="174" t="s">
        <v>198</v>
      </c>
      <c r="F7" s="175"/>
      <c r="G7" s="176"/>
      <c r="H7" s="13" t="s">
        <v>92</v>
      </c>
      <c r="I7" s="13" t="s">
        <v>92</v>
      </c>
      <c r="J7" s="13" t="s">
        <v>92</v>
      </c>
      <c r="K7" s="13" t="s">
        <v>92</v>
      </c>
      <c r="L7" s="13" t="s">
        <v>92</v>
      </c>
      <c r="M7" s="13" t="s">
        <v>92</v>
      </c>
      <c r="N7" s="13" t="s">
        <v>92</v>
      </c>
      <c r="O7" s="13" t="s">
        <v>92</v>
      </c>
      <c r="P7" s="13" t="s">
        <v>92</v>
      </c>
      <c r="Q7" s="13" t="s">
        <v>92</v>
      </c>
      <c r="R7" s="170" t="s">
        <v>92</v>
      </c>
      <c r="Y7" s="13" t="s">
        <v>92</v>
      </c>
      <c r="Z7" s="13" t="s">
        <v>92</v>
      </c>
      <c r="AA7" s="13" t="s">
        <v>92</v>
      </c>
      <c r="AB7" s="13" t="s">
        <v>92</v>
      </c>
      <c r="AC7" s="170" t="s">
        <v>92</v>
      </c>
      <c r="AD7" s="13" t="s">
        <v>92</v>
      </c>
      <c r="AE7" s="13" t="s">
        <v>92</v>
      </c>
      <c r="AF7" s="13" t="s">
        <v>92</v>
      </c>
      <c r="AG7" s="13" t="s">
        <v>92</v>
      </c>
      <c r="AH7" s="18" t="s">
        <v>92</v>
      </c>
      <c r="AK7" s="14" t="str">
        <f t="shared" si="0"/>
        <v/>
      </c>
      <c r="AL7" s="14" t="str">
        <f t="shared" si="0"/>
        <v/>
      </c>
      <c r="AM7" s="14" t="str">
        <f t="shared" si="0"/>
        <v/>
      </c>
      <c r="AN7" s="14" t="str">
        <f t="shared" si="0"/>
        <v/>
      </c>
      <c r="AO7" s="14" t="str">
        <f t="shared" si="0"/>
        <v/>
      </c>
      <c r="AP7" s="14" t="str">
        <f t="shared" si="0"/>
        <v/>
      </c>
      <c r="AQ7" s="14" t="str">
        <f t="shared" si="0"/>
        <v/>
      </c>
      <c r="AR7" s="14" t="str">
        <f t="shared" si="0"/>
        <v/>
      </c>
      <c r="AS7" s="14" t="str">
        <f t="shared" si="0"/>
        <v/>
      </c>
      <c r="AT7" s="14" t="str">
        <f t="shared" si="0"/>
        <v/>
      </c>
      <c r="AV7" s="15"/>
      <c r="AW7" s="16" t="s">
        <v>100</v>
      </c>
      <c r="AX7" s="192" t="str">
        <f t="shared" si="1"/>
        <v>---</v>
      </c>
      <c r="AY7" s="192" t="e">
        <f>VALUE(IF(AX7="---","",VLOOKUP(AX7,List16782[],2,FALSE)))</f>
        <v>#VALUE!</v>
      </c>
      <c r="AZ7" s="192" t="str">
        <f t="shared" si="2"/>
        <v>---</v>
      </c>
      <c r="BA7" s="192" t="e">
        <f>VALUE(IF(AZ7="---","",VLOOKUP(AZ7,List16782[],2,FALSE)))</f>
        <v>#VALUE!</v>
      </c>
      <c r="BB7" s="192" t="str">
        <f t="shared" si="3"/>
        <v>---</v>
      </c>
      <c r="BC7" s="192" t="str">
        <f t="shared" si="4"/>
        <v>---</v>
      </c>
      <c r="BI7" s="16" t="s">
        <v>100</v>
      </c>
      <c r="BJ7" s="192" t="str">
        <f>IF(H7="---","",IF(H7="","",(VLOOKUP(H7,List16782[],2,FALSE))))</f>
        <v/>
      </c>
      <c r="BK7" s="192" t="str">
        <f>IF(I7="---","",IF(I7="","",(VLOOKUP(I7,List16782[],2,FALSE))))</f>
        <v/>
      </c>
      <c r="BL7" s="192" t="str">
        <f>IF(J7="---","",IF(J7="","",(VLOOKUP(J7,List16782[],2,FALSE))))</f>
        <v/>
      </c>
      <c r="BM7" s="192" t="str">
        <f>IF(K7="---","",IF(K7="","",(VLOOKUP(K7,List16782[],2,FALSE))))</f>
        <v/>
      </c>
      <c r="BN7" s="192" t="str">
        <f>IF(L7="---","",IF(L7="","",(VLOOKUP(L7,List16782[],2,FALSE))))</f>
        <v/>
      </c>
      <c r="BO7" s="192" t="str">
        <f>IF(M7="---","",IF(M7="","",(VLOOKUP(M7,List16782[],2,FALSE))))</f>
        <v/>
      </c>
      <c r="BP7" s="192" t="str">
        <f>IF(N7="---","",IF(N7="","",(VLOOKUP(N7,List16782[],2,FALSE))))</f>
        <v/>
      </c>
      <c r="BQ7" s="192" t="str">
        <f>IF(O7="---","",IF(O7="","",(VLOOKUP(O7,List16782[],2,FALSE))))</f>
        <v/>
      </c>
      <c r="BR7" s="192" t="str">
        <f>IF(P7="---","",IF(P7="","",(VLOOKUP(P7,List16782[],2,FALSE))))</f>
        <v/>
      </c>
      <c r="BS7" s="192" t="str">
        <f>IF(Q7="---","",IF(Q7="","",(VLOOKUP(Q7,List16782[],2,FALSE))))</f>
        <v/>
      </c>
      <c r="BT7" s="192" t="str">
        <f>IF(R7="---","",IF(R7="","",(VLOOKUP(R7,List16782[],2,FALSE))))</f>
        <v/>
      </c>
      <c r="BU7" s="16" t="s">
        <v>100</v>
      </c>
      <c r="BV7" s="192" t="str">
        <f>IF(Y7="---","",IF(Y7="","",VLOOKUP(Y7,List16782[],2,FALSE)))</f>
        <v/>
      </c>
      <c r="BW7" s="192" t="str">
        <f>IF(Z7="---","",IF(Z7="","",VLOOKUP(Z7,List16782[],2,FALSE)))</f>
        <v/>
      </c>
      <c r="BX7" s="192" t="str">
        <f>IF(AA7="---","",IF(AA7="","",VLOOKUP(AA7,List16782[],2,FALSE)))</f>
        <v/>
      </c>
      <c r="BY7" s="192" t="str">
        <f>IF(AB7="---","",IF(AB7="","",VLOOKUP(AB7,List16782[],2,FALSE)))</f>
        <v/>
      </c>
      <c r="BZ7" s="192" t="str">
        <f>IF(AC7="---","",IF(AC7="","",VLOOKUP(AC7,List16782[],2,FALSE)))</f>
        <v/>
      </c>
      <c r="CA7" s="192" t="str">
        <f>IF(AD7="---","",IF(AD7="","",VLOOKUP(AD7,List16782[],2,FALSE)))</f>
        <v/>
      </c>
      <c r="CB7" s="192" t="str">
        <f>IF(AE7="---","",IF(AE7="","",VLOOKUP(AE7,List16782[],2,FALSE)))</f>
        <v/>
      </c>
      <c r="CC7" s="192" t="str">
        <f>IF(AF7="---","",IF(AF7="","",VLOOKUP(AF7,List16782[],2,FALSE)))</f>
        <v/>
      </c>
      <c r="CD7" s="192" t="str">
        <f>IF(AG7="---","",IF(AG7="","",VLOOKUP(AG7,List16782[],2,FALSE)))</f>
        <v/>
      </c>
      <c r="CE7" s="192" t="str">
        <f>IF(AH7="---","",IF(AH7="","",VLOOKUP(AH7,List16782[],2,FALSE)))</f>
        <v/>
      </c>
      <c r="CF7" s="16" t="s">
        <v>100</v>
      </c>
      <c r="CG7" s="192" t="str">
        <f t="shared" si="7"/>
        <v>NA</v>
      </c>
      <c r="CH7" s="192" t="str">
        <f t="shared" si="5"/>
        <v>NA</v>
      </c>
      <c r="CI7" s="192" t="str">
        <f t="shared" si="5"/>
        <v>NA</v>
      </c>
      <c r="CJ7" s="192" t="str">
        <f t="shared" si="5"/>
        <v>NA</v>
      </c>
      <c r="CK7" s="192" t="str">
        <f t="shared" si="5"/>
        <v>NA</v>
      </c>
      <c r="CL7" s="192" t="str">
        <f t="shared" si="5"/>
        <v>NA</v>
      </c>
      <c r="CM7" s="192" t="str">
        <f t="shared" si="5"/>
        <v>NA</v>
      </c>
      <c r="CN7" s="192" t="str">
        <f t="shared" si="5"/>
        <v>NA</v>
      </c>
      <c r="CO7" s="192" t="str">
        <f t="shared" si="5"/>
        <v>NA</v>
      </c>
      <c r="CP7" s="192" t="str">
        <f t="shared" si="5"/>
        <v>NA</v>
      </c>
      <c r="CQ7" s="16" t="s">
        <v>100</v>
      </c>
      <c r="CR7" s="192" t="str">
        <f t="shared" si="8"/>
        <v>NA</v>
      </c>
      <c r="CS7" s="192" t="str">
        <f t="shared" si="6"/>
        <v>NA</v>
      </c>
      <c r="CT7" s="192" t="str">
        <f t="shared" si="6"/>
        <v>NA</v>
      </c>
      <c r="CU7" s="192" t="str">
        <f t="shared" si="6"/>
        <v>NA</v>
      </c>
      <c r="CV7" s="192" t="str">
        <f t="shared" si="6"/>
        <v>NA</v>
      </c>
      <c r="CW7" s="192" t="str">
        <f t="shared" si="6"/>
        <v>NA</v>
      </c>
      <c r="CX7" s="192" t="str">
        <f t="shared" si="6"/>
        <v>NA</v>
      </c>
      <c r="CY7" s="192" t="str">
        <f t="shared" si="6"/>
        <v>NA</v>
      </c>
      <c r="CZ7" s="192" t="str">
        <f t="shared" si="6"/>
        <v>NA</v>
      </c>
      <c r="DA7" s="192" t="str">
        <f t="shared" si="6"/>
        <v>NA</v>
      </c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</row>
    <row r="8" spans="2:127" ht="13.7" customHeight="1" thickBot="1">
      <c r="B8" s="305"/>
      <c r="C8" s="308"/>
      <c r="D8" s="309"/>
      <c r="E8" s="174" t="s">
        <v>199</v>
      </c>
      <c r="F8" s="175"/>
      <c r="G8" s="176"/>
      <c r="H8" s="13" t="s">
        <v>92</v>
      </c>
      <c r="I8" s="13" t="s">
        <v>92</v>
      </c>
      <c r="J8" s="13" t="s">
        <v>92</v>
      </c>
      <c r="K8" s="13" t="s">
        <v>92</v>
      </c>
      <c r="L8" s="13" t="s">
        <v>92</v>
      </c>
      <c r="M8" s="13" t="s">
        <v>92</v>
      </c>
      <c r="N8" s="13" t="s">
        <v>92</v>
      </c>
      <c r="O8" s="13" t="s">
        <v>92</v>
      </c>
      <c r="P8" s="13" t="s">
        <v>92</v>
      </c>
      <c r="Q8" s="13" t="s">
        <v>92</v>
      </c>
      <c r="R8" s="170" t="s">
        <v>92</v>
      </c>
      <c r="Y8" s="13" t="s">
        <v>92</v>
      </c>
      <c r="Z8" s="13" t="s">
        <v>92</v>
      </c>
      <c r="AA8" s="13" t="s">
        <v>92</v>
      </c>
      <c r="AB8" s="13" t="s">
        <v>92</v>
      </c>
      <c r="AC8" s="170" t="s">
        <v>92</v>
      </c>
      <c r="AD8" s="13" t="s">
        <v>92</v>
      </c>
      <c r="AE8" s="13" t="s">
        <v>92</v>
      </c>
      <c r="AF8" s="13" t="s">
        <v>92</v>
      </c>
      <c r="AG8" s="13" t="s">
        <v>92</v>
      </c>
      <c r="AH8" s="18" t="s">
        <v>92</v>
      </c>
      <c r="AK8" s="14" t="str">
        <f t="shared" si="0"/>
        <v/>
      </c>
      <c r="AL8" s="14" t="str">
        <f t="shared" si="0"/>
        <v/>
      </c>
      <c r="AM8" s="14" t="str">
        <f t="shared" si="0"/>
        <v/>
      </c>
      <c r="AN8" s="14" t="str">
        <f t="shared" si="0"/>
        <v/>
      </c>
      <c r="AO8" s="14" t="str">
        <f t="shared" si="0"/>
        <v/>
      </c>
      <c r="AP8" s="14" t="str">
        <f t="shared" si="0"/>
        <v/>
      </c>
      <c r="AQ8" s="14" t="str">
        <f t="shared" si="0"/>
        <v/>
      </c>
      <c r="AR8" s="14" t="str">
        <f t="shared" si="0"/>
        <v/>
      </c>
      <c r="AS8" s="14" t="str">
        <f t="shared" si="0"/>
        <v/>
      </c>
      <c r="AT8" s="14" t="str">
        <f t="shared" si="0"/>
        <v/>
      </c>
      <c r="AV8" s="15"/>
      <c r="AW8" s="16" t="s">
        <v>101</v>
      </c>
      <c r="AX8" s="192" t="str">
        <f t="shared" si="1"/>
        <v>---</v>
      </c>
      <c r="AY8" s="192" t="e">
        <f>VALUE(IF(AX8="---","",VLOOKUP(AX8,List16782[],2,FALSE)))</f>
        <v>#VALUE!</v>
      </c>
      <c r="AZ8" s="192" t="str">
        <f t="shared" si="2"/>
        <v>---</v>
      </c>
      <c r="BA8" s="192" t="e">
        <f>VALUE(IF(AZ8="---","",VLOOKUP(AZ8,List16782[],2,FALSE)))</f>
        <v>#VALUE!</v>
      </c>
      <c r="BB8" s="192" t="str">
        <f t="shared" si="3"/>
        <v>---</v>
      </c>
      <c r="BC8" s="192" t="str">
        <f t="shared" si="4"/>
        <v>---</v>
      </c>
      <c r="BI8" s="16" t="s">
        <v>101</v>
      </c>
      <c r="BJ8" s="192" t="str">
        <f>IF(H8="---","",IF(H8="","",(VLOOKUP(H8,List16782[],2,FALSE))))</f>
        <v/>
      </c>
      <c r="BK8" s="192" t="str">
        <f>IF(I8="---","",IF(I8="","",(VLOOKUP(I8,List16782[],2,FALSE))))</f>
        <v/>
      </c>
      <c r="BL8" s="192" t="str">
        <f>IF(J8="---","",IF(J8="","",(VLOOKUP(J8,List16782[],2,FALSE))))</f>
        <v/>
      </c>
      <c r="BM8" s="192" t="str">
        <f>IF(K8="---","",IF(K8="","",(VLOOKUP(K8,List16782[],2,FALSE))))</f>
        <v/>
      </c>
      <c r="BN8" s="192" t="str">
        <f>IF(L8="---","",IF(L8="","",(VLOOKUP(L8,List16782[],2,FALSE))))</f>
        <v/>
      </c>
      <c r="BO8" s="192" t="str">
        <f>IF(M8="---","",IF(M8="","",(VLOOKUP(M8,List16782[],2,FALSE))))</f>
        <v/>
      </c>
      <c r="BP8" s="192" t="str">
        <f>IF(N8="---","",IF(N8="","",(VLOOKUP(N8,List16782[],2,FALSE))))</f>
        <v/>
      </c>
      <c r="BQ8" s="192" t="str">
        <f>IF(O8="---","",IF(O8="","",(VLOOKUP(O8,List16782[],2,FALSE))))</f>
        <v/>
      </c>
      <c r="BR8" s="192" t="str">
        <f>IF(P8="---","",IF(P8="","",(VLOOKUP(P8,List16782[],2,FALSE))))</f>
        <v/>
      </c>
      <c r="BS8" s="192" t="str">
        <f>IF(Q8="---","",IF(Q8="","",(VLOOKUP(Q8,List16782[],2,FALSE))))</f>
        <v/>
      </c>
      <c r="BT8" s="192" t="str">
        <f>IF(R8="---","",IF(R8="","",(VLOOKUP(R8,List16782[],2,FALSE))))</f>
        <v/>
      </c>
      <c r="BU8" s="16" t="s">
        <v>101</v>
      </c>
      <c r="BV8" s="192" t="str">
        <f>IF(Y8="---","",IF(Y8="","",VLOOKUP(Y8,List16782[],2,FALSE)))</f>
        <v/>
      </c>
      <c r="BW8" s="192" t="str">
        <f>IF(Z8="---","",IF(Z8="","",VLOOKUP(Z8,List16782[],2,FALSE)))</f>
        <v/>
      </c>
      <c r="BX8" s="192" t="str">
        <f>IF(AA8="---","",IF(AA8="","",VLOOKUP(AA8,List16782[],2,FALSE)))</f>
        <v/>
      </c>
      <c r="BY8" s="192" t="str">
        <f>IF(AB8="---","",IF(AB8="","",VLOOKUP(AB8,List16782[],2,FALSE)))</f>
        <v/>
      </c>
      <c r="BZ8" s="192" t="str">
        <f>IF(AC8="---","",IF(AC8="","",VLOOKUP(AC8,List16782[],2,FALSE)))</f>
        <v/>
      </c>
      <c r="CA8" s="192" t="str">
        <f>IF(AD8="---","",IF(AD8="","",VLOOKUP(AD8,List16782[],2,FALSE)))</f>
        <v/>
      </c>
      <c r="CB8" s="192" t="str">
        <f>IF(AE8="---","",IF(AE8="","",VLOOKUP(AE8,List16782[],2,FALSE)))</f>
        <v/>
      </c>
      <c r="CC8" s="192" t="str">
        <f>IF(AF8="---","",IF(AF8="","",VLOOKUP(AF8,List16782[],2,FALSE)))</f>
        <v/>
      </c>
      <c r="CD8" s="192" t="str">
        <f>IF(AG8="---","",IF(AG8="","",VLOOKUP(AG8,List16782[],2,FALSE)))</f>
        <v/>
      </c>
      <c r="CE8" s="192" t="str">
        <f>IF(AH8="---","",IF(AH8="","",VLOOKUP(AH8,List16782[],2,FALSE)))</f>
        <v/>
      </c>
      <c r="CF8" s="16" t="s">
        <v>101</v>
      </c>
      <c r="CG8" s="192" t="str">
        <f t="shared" si="7"/>
        <v>NA</v>
      </c>
      <c r="CH8" s="192" t="str">
        <f t="shared" si="5"/>
        <v>NA</v>
      </c>
      <c r="CI8" s="192" t="str">
        <f t="shared" si="5"/>
        <v>NA</v>
      </c>
      <c r="CJ8" s="192" t="str">
        <f t="shared" si="5"/>
        <v>NA</v>
      </c>
      <c r="CK8" s="192" t="str">
        <f t="shared" si="5"/>
        <v>NA</v>
      </c>
      <c r="CL8" s="192" t="str">
        <f t="shared" si="5"/>
        <v>NA</v>
      </c>
      <c r="CM8" s="192" t="str">
        <f t="shared" si="5"/>
        <v>NA</v>
      </c>
      <c r="CN8" s="192" t="str">
        <f t="shared" si="5"/>
        <v>NA</v>
      </c>
      <c r="CO8" s="192" t="str">
        <f t="shared" si="5"/>
        <v>NA</v>
      </c>
      <c r="CP8" s="192" t="str">
        <f t="shared" si="5"/>
        <v>NA</v>
      </c>
      <c r="CQ8" s="16" t="s">
        <v>101</v>
      </c>
      <c r="CR8" s="192" t="str">
        <f t="shared" si="8"/>
        <v>NA</v>
      </c>
      <c r="CS8" s="192" t="str">
        <f t="shared" si="6"/>
        <v>NA</v>
      </c>
      <c r="CT8" s="192" t="str">
        <f t="shared" si="6"/>
        <v>NA</v>
      </c>
      <c r="CU8" s="192" t="str">
        <f t="shared" si="6"/>
        <v>NA</v>
      </c>
      <c r="CV8" s="192" t="str">
        <f t="shared" si="6"/>
        <v>NA</v>
      </c>
      <c r="CW8" s="192" t="str">
        <f t="shared" si="6"/>
        <v>NA</v>
      </c>
      <c r="CX8" s="192" t="str">
        <f t="shared" si="6"/>
        <v>NA</v>
      </c>
      <c r="CY8" s="192" t="str">
        <f t="shared" si="6"/>
        <v>NA</v>
      </c>
      <c r="CZ8" s="192" t="str">
        <f t="shared" si="6"/>
        <v>NA</v>
      </c>
      <c r="DA8" s="192" t="str">
        <f t="shared" si="6"/>
        <v>NA</v>
      </c>
      <c r="DI8" s="30"/>
      <c r="DJ8" s="30"/>
      <c r="DK8" s="30"/>
      <c r="DL8" s="30"/>
      <c r="DM8" s="30"/>
      <c r="DN8" s="30"/>
      <c r="DO8" s="30"/>
      <c r="DP8" s="30"/>
      <c r="DQ8" s="30"/>
      <c r="DR8" s="30"/>
      <c r="DS8" s="30"/>
      <c r="DT8" s="30"/>
      <c r="DU8" s="30"/>
      <c r="DV8" s="30"/>
      <c r="DW8" s="30"/>
    </row>
    <row r="9" spans="2:127" ht="13.7" customHeight="1" thickBot="1">
      <c r="B9" s="303">
        <v>2</v>
      </c>
      <c r="C9" s="308" t="s">
        <v>188</v>
      </c>
      <c r="D9" s="309"/>
      <c r="E9" s="174" t="s">
        <v>200</v>
      </c>
      <c r="F9" s="175"/>
      <c r="G9" s="176"/>
      <c r="H9" s="13" t="s">
        <v>92</v>
      </c>
      <c r="I9" s="13" t="s">
        <v>92</v>
      </c>
      <c r="J9" s="13" t="s">
        <v>92</v>
      </c>
      <c r="K9" s="13" t="s">
        <v>92</v>
      </c>
      <c r="L9" s="13" t="s">
        <v>92</v>
      </c>
      <c r="M9" s="13" t="s">
        <v>92</v>
      </c>
      <c r="N9" s="13" t="s">
        <v>92</v>
      </c>
      <c r="O9" s="13" t="s">
        <v>92</v>
      </c>
      <c r="P9" s="13" t="s">
        <v>92</v>
      </c>
      <c r="Q9" s="13" t="s">
        <v>92</v>
      </c>
      <c r="R9" s="170" t="s">
        <v>92</v>
      </c>
      <c r="Y9" s="13" t="s">
        <v>92</v>
      </c>
      <c r="Z9" s="13" t="s">
        <v>92</v>
      </c>
      <c r="AA9" s="13" t="s">
        <v>92</v>
      </c>
      <c r="AB9" s="13" t="s">
        <v>92</v>
      </c>
      <c r="AC9" s="170" t="s">
        <v>92</v>
      </c>
      <c r="AD9" s="13" t="s">
        <v>92</v>
      </c>
      <c r="AE9" s="13" t="s">
        <v>92</v>
      </c>
      <c r="AF9" s="13" t="s">
        <v>92</v>
      </c>
      <c r="AG9" s="13" t="s">
        <v>92</v>
      </c>
      <c r="AH9" s="18" t="s">
        <v>92</v>
      </c>
      <c r="AK9" s="14" t="str">
        <f t="shared" si="0"/>
        <v/>
      </c>
      <c r="AL9" s="14" t="str">
        <f t="shared" si="0"/>
        <v/>
      </c>
      <c r="AM9" s="14" t="str">
        <f t="shared" si="0"/>
        <v/>
      </c>
      <c r="AN9" s="14" t="str">
        <f t="shared" si="0"/>
        <v/>
      </c>
      <c r="AO9" s="14" t="str">
        <f t="shared" si="0"/>
        <v/>
      </c>
      <c r="AP9" s="14" t="str">
        <f t="shared" si="0"/>
        <v/>
      </c>
      <c r="AQ9" s="14" t="str">
        <f t="shared" si="0"/>
        <v/>
      </c>
      <c r="AR9" s="14" t="str">
        <f t="shared" si="0"/>
        <v/>
      </c>
      <c r="AS9" s="14" t="str">
        <f t="shared" si="0"/>
        <v/>
      </c>
      <c r="AT9" s="14" t="str">
        <f t="shared" si="0"/>
        <v/>
      </c>
      <c r="AV9" s="15"/>
      <c r="AW9" s="16" t="s">
        <v>102</v>
      </c>
      <c r="AX9" s="193" t="str">
        <f t="shared" si="1"/>
        <v>---</v>
      </c>
      <c r="AY9" s="193" t="e">
        <f>VALUE(IF(AX9="---","",VLOOKUP(AX9,List16782[],2,FALSE)))</f>
        <v>#VALUE!</v>
      </c>
      <c r="AZ9" s="193" t="str">
        <f t="shared" si="2"/>
        <v>---</v>
      </c>
      <c r="BA9" s="193" t="e">
        <f>VALUE(IF(AZ9="---","",VLOOKUP(AZ9,List16782[],2,FALSE)))</f>
        <v>#VALUE!</v>
      </c>
      <c r="BB9" s="193" t="str">
        <f t="shared" si="3"/>
        <v>---</v>
      </c>
      <c r="BC9" s="193" t="str">
        <f t="shared" si="4"/>
        <v>---</v>
      </c>
      <c r="BE9" s="1" t="s">
        <v>103</v>
      </c>
      <c r="BI9" s="16" t="s">
        <v>102</v>
      </c>
      <c r="BJ9" s="193" t="str">
        <f>IF(H9="---","",IF(H9="","",(VLOOKUP(H9,List16782[],2,FALSE))))</f>
        <v/>
      </c>
      <c r="BK9" s="193" t="str">
        <f>IF(I9="---","",IF(I9="","",(VLOOKUP(I9,List16782[],2,FALSE))))</f>
        <v/>
      </c>
      <c r="BL9" s="193" t="str">
        <f>IF(J9="---","",IF(J9="","",(VLOOKUP(J9,List16782[],2,FALSE))))</f>
        <v/>
      </c>
      <c r="BM9" s="193" t="str">
        <f>IF(K9="---","",IF(K9="","",(VLOOKUP(K9,List16782[],2,FALSE))))</f>
        <v/>
      </c>
      <c r="BN9" s="193" t="str">
        <f>IF(L9="---","",IF(L9="","",(VLOOKUP(L9,List16782[],2,FALSE))))</f>
        <v/>
      </c>
      <c r="BO9" s="193" t="str">
        <f>IF(M9="---","",IF(M9="","",(VLOOKUP(M9,List16782[],2,FALSE))))</f>
        <v/>
      </c>
      <c r="BP9" s="193" t="str">
        <f>IF(N9="---","",IF(N9="","",(VLOOKUP(N9,List16782[],2,FALSE))))</f>
        <v/>
      </c>
      <c r="BQ9" s="193" t="str">
        <f>IF(O9="---","",IF(O9="","",(VLOOKUP(O9,List16782[],2,FALSE))))</f>
        <v/>
      </c>
      <c r="BR9" s="193" t="str">
        <f>IF(P9="---","",IF(P9="","",(VLOOKUP(P9,List16782[],2,FALSE))))</f>
        <v/>
      </c>
      <c r="BS9" s="193" t="str">
        <f>IF(Q9="---","",IF(Q9="","",(VLOOKUP(Q9,List16782[],2,FALSE))))</f>
        <v/>
      </c>
      <c r="BT9" s="193" t="str">
        <f>IF(R9="---","",IF(R9="","",(VLOOKUP(R9,List16782[],2,FALSE))))</f>
        <v/>
      </c>
      <c r="BU9" s="16" t="s">
        <v>102</v>
      </c>
      <c r="BV9" s="193" t="str">
        <f>IF(Y9="---","",IF(Y9="","",VLOOKUP(Y9,List16782[],2,FALSE)))</f>
        <v/>
      </c>
      <c r="BW9" s="193" t="str">
        <f>IF(Z9="---","",IF(Z9="","",VLOOKUP(Z9,List16782[],2,FALSE)))</f>
        <v/>
      </c>
      <c r="BX9" s="193" t="str">
        <f>IF(AA9="---","",IF(AA9="","",VLOOKUP(AA9,List16782[],2,FALSE)))</f>
        <v/>
      </c>
      <c r="BY9" s="193" t="str">
        <f>IF(AB9="---","",IF(AB9="","",VLOOKUP(AB9,List16782[],2,FALSE)))</f>
        <v/>
      </c>
      <c r="BZ9" s="193" t="str">
        <f>IF(AC9="---","",IF(AC9="","",VLOOKUP(AC9,List16782[],2,FALSE)))</f>
        <v/>
      </c>
      <c r="CA9" s="193" t="str">
        <f>IF(AD9="---","",IF(AD9="","",VLOOKUP(AD9,List16782[],2,FALSE)))</f>
        <v/>
      </c>
      <c r="CB9" s="193" t="str">
        <f>IF(AE9="---","",IF(AE9="","",VLOOKUP(AE9,List16782[],2,FALSE)))</f>
        <v/>
      </c>
      <c r="CC9" s="193" t="str">
        <f>IF(AF9="---","",IF(AF9="","",VLOOKUP(AF9,List16782[],2,FALSE)))</f>
        <v/>
      </c>
      <c r="CD9" s="193" t="str">
        <f>IF(AG9="---","",IF(AG9="","",VLOOKUP(AG9,List16782[],2,FALSE)))</f>
        <v/>
      </c>
      <c r="CE9" s="193" t="str">
        <f>IF(AH9="---","",IF(AH9="","",VLOOKUP(AH9,List16782[],2,FALSE)))</f>
        <v/>
      </c>
      <c r="CF9" s="16" t="s">
        <v>102</v>
      </c>
      <c r="CG9" s="193" t="str">
        <f t="shared" si="7"/>
        <v>NA</v>
      </c>
      <c r="CH9" s="193" t="str">
        <f t="shared" si="5"/>
        <v>NA</v>
      </c>
      <c r="CI9" s="193" t="str">
        <f t="shared" si="5"/>
        <v>NA</v>
      </c>
      <c r="CJ9" s="193" t="str">
        <f t="shared" si="5"/>
        <v>NA</v>
      </c>
      <c r="CK9" s="193" t="str">
        <f t="shared" si="5"/>
        <v>NA</v>
      </c>
      <c r="CL9" s="193" t="str">
        <f t="shared" si="5"/>
        <v>NA</v>
      </c>
      <c r="CM9" s="193" t="str">
        <f t="shared" si="5"/>
        <v>NA</v>
      </c>
      <c r="CN9" s="193" t="str">
        <f t="shared" si="5"/>
        <v>NA</v>
      </c>
      <c r="CO9" s="193" t="str">
        <f t="shared" si="5"/>
        <v>NA</v>
      </c>
      <c r="CP9" s="193" t="str">
        <f t="shared" si="5"/>
        <v>NA</v>
      </c>
      <c r="CQ9" s="16" t="s">
        <v>102</v>
      </c>
      <c r="CR9" s="193" t="str">
        <f t="shared" si="8"/>
        <v>NA</v>
      </c>
      <c r="CS9" s="193" t="str">
        <f t="shared" si="6"/>
        <v>NA</v>
      </c>
      <c r="CT9" s="193" t="str">
        <f t="shared" si="6"/>
        <v>NA</v>
      </c>
      <c r="CU9" s="193" t="str">
        <f t="shared" si="6"/>
        <v>NA</v>
      </c>
      <c r="CV9" s="193" t="str">
        <f t="shared" si="6"/>
        <v>NA</v>
      </c>
      <c r="CW9" s="193" t="str">
        <f t="shared" si="6"/>
        <v>NA</v>
      </c>
      <c r="CX9" s="193" t="str">
        <f t="shared" si="6"/>
        <v>NA</v>
      </c>
      <c r="CY9" s="193" t="str">
        <f t="shared" si="6"/>
        <v>NA</v>
      </c>
      <c r="CZ9" s="193" t="str">
        <f t="shared" si="6"/>
        <v>NA</v>
      </c>
      <c r="DA9" s="193" t="str">
        <f t="shared" si="6"/>
        <v>NA</v>
      </c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</row>
    <row r="10" spans="2:127" ht="13.7" customHeight="1" thickBot="1">
      <c r="B10" s="304"/>
      <c r="C10" s="308"/>
      <c r="D10" s="309"/>
      <c r="E10" s="174" t="s">
        <v>205</v>
      </c>
      <c r="F10" s="175"/>
      <c r="G10" s="176"/>
      <c r="H10" s="13" t="s">
        <v>92</v>
      </c>
      <c r="I10" s="13" t="s">
        <v>92</v>
      </c>
      <c r="J10" s="13" t="s">
        <v>92</v>
      </c>
      <c r="K10" s="13" t="s">
        <v>92</v>
      </c>
      <c r="L10" s="13" t="s">
        <v>92</v>
      </c>
      <c r="M10" s="13" t="s">
        <v>92</v>
      </c>
      <c r="N10" s="13" t="s">
        <v>92</v>
      </c>
      <c r="O10" s="13" t="s">
        <v>92</v>
      </c>
      <c r="P10" s="13" t="s">
        <v>92</v>
      </c>
      <c r="Q10" s="13" t="s">
        <v>92</v>
      </c>
      <c r="R10" s="170" t="s">
        <v>92</v>
      </c>
      <c r="Y10" s="13" t="s">
        <v>92</v>
      </c>
      <c r="Z10" s="13" t="s">
        <v>92</v>
      </c>
      <c r="AA10" s="13" t="s">
        <v>92</v>
      </c>
      <c r="AB10" s="13" t="s">
        <v>92</v>
      </c>
      <c r="AC10" s="170" t="s">
        <v>92</v>
      </c>
      <c r="AD10" s="13" t="s">
        <v>92</v>
      </c>
      <c r="AE10" s="13" t="s">
        <v>92</v>
      </c>
      <c r="AF10" s="13" t="s">
        <v>92</v>
      </c>
      <c r="AG10" s="13" t="s">
        <v>92</v>
      </c>
      <c r="AH10" s="18" t="s">
        <v>92</v>
      </c>
      <c r="AK10" s="14" t="str">
        <f t="shared" si="0"/>
        <v/>
      </c>
      <c r="AL10" s="14" t="str">
        <f t="shared" si="0"/>
        <v/>
      </c>
      <c r="AM10" s="14" t="str">
        <f t="shared" si="0"/>
        <v/>
      </c>
      <c r="AN10" s="14" t="str">
        <f t="shared" si="0"/>
        <v/>
      </c>
      <c r="AO10" s="14" t="str">
        <f t="shared" si="0"/>
        <v/>
      </c>
      <c r="AP10" s="14" t="str">
        <f t="shared" si="0"/>
        <v/>
      </c>
      <c r="AQ10" s="14" t="str">
        <f t="shared" si="0"/>
        <v/>
      </c>
      <c r="AR10" s="14" t="str">
        <f t="shared" si="0"/>
        <v/>
      </c>
      <c r="AS10" s="14" t="str">
        <f t="shared" si="0"/>
        <v/>
      </c>
      <c r="AT10" s="14" t="str">
        <f t="shared" si="0"/>
        <v/>
      </c>
      <c r="AV10" s="15"/>
      <c r="AW10" s="16" t="s">
        <v>104</v>
      </c>
      <c r="AX10" s="193" t="str">
        <f t="shared" si="1"/>
        <v>---</v>
      </c>
      <c r="AY10" s="193" t="e">
        <f>VALUE(IF(AX10="---","",VLOOKUP(AX10,List16782[],2,FALSE)))</f>
        <v>#VALUE!</v>
      </c>
      <c r="AZ10" s="193" t="str">
        <f t="shared" si="2"/>
        <v>---</v>
      </c>
      <c r="BA10" s="193" t="e">
        <f>VALUE(IF(AZ10="---","",VLOOKUP(AZ10,List16782[],2,FALSE)))</f>
        <v>#VALUE!</v>
      </c>
      <c r="BB10" s="193" t="str">
        <f t="shared" si="3"/>
        <v>---</v>
      </c>
      <c r="BC10" s="193" t="str">
        <f t="shared" si="4"/>
        <v>---</v>
      </c>
      <c r="BE10" s="17" t="s">
        <v>92</v>
      </c>
      <c r="BI10" s="16" t="s">
        <v>104</v>
      </c>
      <c r="BJ10" s="193" t="str">
        <f>IF(H10="---","",IF(H10="","",(VLOOKUP(H10,List16782[],2,FALSE))))</f>
        <v/>
      </c>
      <c r="BK10" s="193" t="str">
        <f>IF(I10="---","",IF(I10="","",(VLOOKUP(I10,List16782[],2,FALSE))))</f>
        <v/>
      </c>
      <c r="BL10" s="193" t="str">
        <f>IF(J10="---","",IF(J10="","",(VLOOKUP(J10,List16782[],2,FALSE))))</f>
        <v/>
      </c>
      <c r="BM10" s="193" t="str">
        <f>IF(K10="---","",IF(K10="","",(VLOOKUP(K10,List16782[],2,FALSE))))</f>
        <v/>
      </c>
      <c r="BN10" s="193" t="str">
        <f>IF(L10="---","",IF(L10="","",(VLOOKUP(L10,List16782[],2,FALSE))))</f>
        <v/>
      </c>
      <c r="BO10" s="193" t="str">
        <f>IF(M10="---","",IF(M10="","",(VLOOKUP(M10,List16782[],2,FALSE))))</f>
        <v/>
      </c>
      <c r="BP10" s="193" t="str">
        <f>IF(N10="---","",IF(N10="","",(VLOOKUP(N10,List16782[],2,FALSE))))</f>
        <v/>
      </c>
      <c r="BQ10" s="193" t="str">
        <f>IF(O10="---","",IF(O10="","",(VLOOKUP(O10,List16782[],2,FALSE))))</f>
        <v/>
      </c>
      <c r="BR10" s="193" t="str">
        <f>IF(P10="---","",IF(P10="","",(VLOOKUP(P10,List16782[],2,FALSE))))</f>
        <v/>
      </c>
      <c r="BS10" s="193" t="str">
        <f>IF(Q10="---","",IF(Q10="","",(VLOOKUP(Q10,List16782[],2,FALSE))))</f>
        <v/>
      </c>
      <c r="BT10" s="193" t="str">
        <f>IF(R10="---","",IF(R10="","",(VLOOKUP(R10,List16782[],2,FALSE))))</f>
        <v/>
      </c>
      <c r="BU10" s="16" t="s">
        <v>104</v>
      </c>
      <c r="BV10" s="193" t="str">
        <f>IF(Y10="---","",IF(Y10="","",VLOOKUP(Y10,List16782[],2,FALSE)))</f>
        <v/>
      </c>
      <c r="BW10" s="193" t="str">
        <f>IF(Z10="---","",IF(Z10="","",VLOOKUP(Z10,List16782[],2,FALSE)))</f>
        <v/>
      </c>
      <c r="BX10" s="193" t="str">
        <f>IF(AA10="---","",IF(AA10="","",VLOOKUP(AA10,List16782[],2,FALSE)))</f>
        <v/>
      </c>
      <c r="BY10" s="193" t="str">
        <f>IF(AB10="---","",IF(AB10="","",VLOOKUP(AB10,List16782[],2,FALSE)))</f>
        <v/>
      </c>
      <c r="BZ10" s="193" t="str">
        <f>IF(AC10="---","",IF(AC10="","",VLOOKUP(AC10,List16782[],2,FALSE)))</f>
        <v/>
      </c>
      <c r="CA10" s="193" t="str">
        <f>IF(AD10="---","",IF(AD10="","",VLOOKUP(AD10,List16782[],2,FALSE)))</f>
        <v/>
      </c>
      <c r="CB10" s="193" t="str">
        <f>IF(AE10="---","",IF(AE10="","",VLOOKUP(AE10,List16782[],2,FALSE)))</f>
        <v/>
      </c>
      <c r="CC10" s="193" t="str">
        <f>IF(AF10="---","",IF(AF10="","",VLOOKUP(AF10,List16782[],2,FALSE)))</f>
        <v/>
      </c>
      <c r="CD10" s="193" t="str">
        <f>IF(AG10="---","",IF(AG10="","",VLOOKUP(AG10,List16782[],2,FALSE)))</f>
        <v/>
      </c>
      <c r="CE10" s="193" t="str">
        <f>IF(AH10="---","",IF(AH10="","",VLOOKUP(AH10,List16782[],2,FALSE)))</f>
        <v/>
      </c>
      <c r="CF10" s="16" t="s">
        <v>104</v>
      </c>
      <c r="CG10" s="193" t="str">
        <f t="shared" si="7"/>
        <v>NA</v>
      </c>
      <c r="CH10" s="193" t="str">
        <f t="shared" si="5"/>
        <v>NA</v>
      </c>
      <c r="CI10" s="193" t="str">
        <f t="shared" si="5"/>
        <v>NA</v>
      </c>
      <c r="CJ10" s="193" t="str">
        <f t="shared" si="5"/>
        <v>NA</v>
      </c>
      <c r="CK10" s="193" t="str">
        <f t="shared" si="5"/>
        <v>NA</v>
      </c>
      <c r="CL10" s="193" t="str">
        <f t="shared" si="5"/>
        <v>NA</v>
      </c>
      <c r="CM10" s="193" t="str">
        <f t="shared" si="5"/>
        <v>NA</v>
      </c>
      <c r="CN10" s="193" t="str">
        <f t="shared" si="5"/>
        <v>NA</v>
      </c>
      <c r="CO10" s="193" t="str">
        <f t="shared" si="5"/>
        <v>NA</v>
      </c>
      <c r="CP10" s="193" t="str">
        <f t="shared" si="5"/>
        <v>NA</v>
      </c>
      <c r="CQ10" s="16" t="s">
        <v>104</v>
      </c>
      <c r="CR10" s="193" t="str">
        <f t="shared" si="8"/>
        <v>NA</v>
      </c>
      <c r="CS10" s="193" t="str">
        <f t="shared" si="6"/>
        <v>NA</v>
      </c>
      <c r="CT10" s="193" t="str">
        <f t="shared" si="6"/>
        <v>NA</v>
      </c>
      <c r="CU10" s="193" t="str">
        <f t="shared" si="6"/>
        <v>NA</v>
      </c>
      <c r="CV10" s="193" t="str">
        <f t="shared" si="6"/>
        <v>NA</v>
      </c>
      <c r="CW10" s="193" t="str">
        <f t="shared" si="6"/>
        <v>NA</v>
      </c>
      <c r="CX10" s="193" t="str">
        <f t="shared" si="6"/>
        <v>NA</v>
      </c>
      <c r="CY10" s="193" t="str">
        <f t="shared" si="6"/>
        <v>NA</v>
      </c>
      <c r="CZ10" s="193" t="str">
        <f t="shared" si="6"/>
        <v>NA</v>
      </c>
      <c r="DA10" s="193" t="str">
        <f t="shared" si="6"/>
        <v>NA</v>
      </c>
      <c r="DI10" s="30"/>
      <c r="DJ10" s="30"/>
      <c r="DK10" s="30"/>
      <c r="DL10" s="30"/>
      <c r="DM10" s="30"/>
      <c r="DN10" s="30"/>
      <c r="DO10" s="30"/>
      <c r="DP10" s="30"/>
      <c r="DQ10" s="30"/>
      <c r="DR10" s="30"/>
      <c r="DS10" s="30"/>
      <c r="DT10" s="30"/>
      <c r="DU10" s="30"/>
      <c r="DV10" s="30"/>
      <c r="DW10" s="30"/>
    </row>
    <row r="11" spans="2:127" ht="13.7" customHeight="1" thickBot="1">
      <c r="B11" s="304"/>
      <c r="C11" s="308"/>
      <c r="D11" s="309"/>
      <c r="E11" s="174" t="s">
        <v>210</v>
      </c>
      <c r="F11" s="175"/>
      <c r="G11" s="176"/>
      <c r="H11" s="13" t="s">
        <v>92</v>
      </c>
      <c r="I11" s="13" t="s">
        <v>92</v>
      </c>
      <c r="J11" s="13" t="s">
        <v>92</v>
      </c>
      <c r="K11" s="13" t="s">
        <v>92</v>
      </c>
      <c r="L11" s="13" t="s">
        <v>92</v>
      </c>
      <c r="M11" s="13" t="s">
        <v>92</v>
      </c>
      <c r="N11" s="13" t="s">
        <v>92</v>
      </c>
      <c r="O11" s="13" t="s">
        <v>92</v>
      </c>
      <c r="P11" s="13" t="s">
        <v>92</v>
      </c>
      <c r="Q11" s="13" t="s">
        <v>92</v>
      </c>
      <c r="R11" s="170" t="s">
        <v>92</v>
      </c>
      <c r="Y11" s="13" t="s">
        <v>92</v>
      </c>
      <c r="Z11" s="13" t="s">
        <v>92</v>
      </c>
      <c r="AA11" s="13" t="s">
        <v>92</v>
      </c>
      <c r="AB11" s="13" t="s">
        <v>92</v>
      </c>
      <c r="AC11" s="170" t="s">
        <v>92</v>
      </c>
      <c r="AD11" s="13" t="s">
        <v>92</v>
      </c>
      <c r="AE11" s="13" t="s">
        <v>92</v>
      </c>
      <c r="AF11" s="13" t="s">
        <v>92</v>
      </c>
      <c r="AG11" s="13" t="s">
        <v>92</v>
      </c>
      <c r="AH11" s="18" t="s">
        <v>92</v>
      </c>
      <c r="AK11" s="14" t="str">
        <f t="shared" si="0"/>
        <v/>
      </c>
      <c r="AL11" s="14" t="str">
        <f t="shared" si="0"/>
        <v/>
      </c>
      <c r="AM11" s="14" t="str">
        <f t="shared" si="0"/>
        <v/>
      </c>
      <c r="AN11" s="14" t="str">
        <f t="shared" si="0"/>
        <v/>
      </c>
      <c r="AO11" s="14" t="str">
        <f t="shared" si="0"/>
        <v/>
      </c>
      <c r="AP11" s="14" t="str">
        <f t="shared" si="0"/>
        <v/>
      </c>
      <c r="AQ11" s="14" t="str">
        <f t="shared" si="0"/>
        <v/>
      </c>
      <c r="AR11" s="14" t="str">
        <f t="shared" si="0"/>
        <v/>
      </c>
      <c r="AS11" s="14" t="str">
        <f t="shared" si="0"/>
        <v/>
      </c>
      <c r="AT11" s="14" t="str">
        <f t="shared" si="0"/>
        <v/>
      </c>
      <c r="AV11" s="15"/>
      <c r="AW11" s="16" t="s">
        <v>105</v>
      </c>
      <c r="AX11" s="193" t="str">
        <f t="shared" si="1"/>
        <v>---</v>
      </c>
      <c r="AY11" s="193" t="e">
        <f>VALUE(IF(AX11="---","",VLOOKUP(AX11,List16782[],2,FALSE)))</f>
        <v>#VALUE!</v>
      </c>
      <c r="AZ11" s="193" t="str">
        <f t="shared" si="2"/>
        <v>---</v>
      </c>
      <c r="BA11" s="193" t="e">
        <f>VALUE(IF(AZ11="---","",VLOOKUP(AZ11,List16782[],2,FALSE)))</f>
        <v>#VALUE!</v>
      </c>
      <c r="BB11" s="193" t="str">
        <f t="shared" si="3"/>
        <v>---</v>
      </c>
      <c r="BC11" s="193" t="str">
        <f t="shared" si="4"/>
        <v>---</v>
      </c>
      <c r="BE11" s="1" t="s">
        <v>106</v>
      </c>
      <c r="BI11" s="16" t="s">
        <v>105</v>
      </c>
      <c r="BJ11" s="193" t="str">
        <f>IF(H11="---","",IF(H11="","",(VLOOKUP(H11,List16782[],2,FALSE))))</f>
        <v/>
      </c>
      <c r="BK11" s="193" t="str">
        <f>IF(I11="---","",IF(I11="","",(VLOOKUP(I11,List16782[],2,FALSE))))</f>
        <v/>
      </c>
      <c r="BL11" s="193" t="str">
        <f>IF(J11="---","",IF(J11="","",(VLOOKUP(J11,List16782[],2,FALSE))))</f>
        <v/>
      </c>
      <c r="BM11" s="193" t="str">
        <f>IF(K11="---","",IF(K11="","",(VLOOKUP(K11,List16782[],2,FALSE))))</f>
        <v/>
      </c>
      <c r="BN11" s="193" t="str">
        <f>IF(L11="---","",IF(L11="","",(VLOOKUP(L11,List16782[],2,FALSE))))</f>
        <v/>
      </c>
      <c r="BO11" s="193" t="str">
        <f>IF(M11="---","",IF(M11="","",(VLOOKUP(M11,List16782[],2,FALSE))))</f>
        <v/>
      </c>
      <c r="BP11" s="193" t="str">
        <f>IF(N11="---","",IF(N11="","",(VLOOKUP(N11,List16782[],2,FALSE))))</f>
        <v/>
      </c>
      <c r="BQ11" s="193" t="str">
        <f>IF(O11="---","",IF(O11="","",(VLOOKUP(O11,List16782[],2,FALSE))))</f>
        <v/>
      </c>
      <c r="BR11" s="193" t="str">
        <f>IF(P11="---","",IF(P11="","",(VLOOKUP(P11,List16782[],2,FALSE))))</f>
        <v/>
      </c>
      <c r="BS11" s="193" t="str">
        <f>IF(Q11="---","",IF(Q11="","",(VLOOKUP(Q11,List16782[],2,FALSE))))</f>
        <v/>
      </c>
      <c r="BT11" s="193" t="str">
        <f>IF(R11="---","",IF(R11="","",(VLOOKUP(R11,List16782[],2,FALSE))))</f>
        <v/>
      </c>
      <c r="BU11" s="16" t="s">
        <v>105</v>
      </c>
      <c r="BV11" s="193" t="str">
        <f>IF(Y11="---","",IF(Y11="","",VLOOKUP(Y11,List16782[],2,FALSE)))</f>
        <v/>
      </c>
      <c r="BW11" s="193" t="str">
        <f>IF(Z11="---","",IF(Z11="","",VLOOKUP(Z11,List16782[],2,FALSE)))</f>
        <v/>
      </c>
      <c r="BX11" s="193" t="str">
        <f>IF(AA11="---","",IF(AA11="","",VLOOKUP(AA11,List16782[],2,FALSE)))</f>
        <v/>
      </c>
      <c r="BY11" s="193" t="str">
        <f>IF(AB11="---","",IF(AB11="","",VLOOKUP(AB11,List16782[],2,FALSE)))</f>
        <v/>
      </c>
      <c r="BZ11" s="193" t="str">
        <f>IF(AC11="---","",IF(AC11="","",VLOOKUP(AC11,List16782[],2,FALSE)))</f>
        <v/>
      </c>
      <c r="CA11" s="193" t="str">
        <f>IF(AD11="---","",IF(AD11="","",VLOOKUP(AD11,List16782[],2,FALSE)))</f>
        <v/>
      </c>
      <c r="CB11" s="193" t="str">
        <f>IF(AE11="---","",IF(AE11="","",VLOOKUP(AE11,List16782[],2,FALSE)))</f>
        <v/>
      </c>
      <c r="CC11" s="193" t="str">
        <f>IF(AF11="---","",IF(AF11="","",VLOOKUP(AF11,List16782[],2,FALSE)))</f>
        <v/>
      </c>
      <c r="CD11" s="193" t="str">
        <f>IF(AG11="---","",IF(AG11="","",VLOOKUP(AG11,List16782[],2,FALSE)))</f>
        <v/>
      </c>
      <c r="CE11" s="193" t="str">
        <f>IF(AH11="---","",IF(AH11="","",VLOOKUP(AH11,List16782[],2,FALSE)))</f>
        <v/>
      </c>
      <c r="CF11" s="16" t="s">
        <v>105</v>
      </c>
      <c r="CG11" s="193" t="str">
        <f t="shared" si="7"/>
        <v>NA</v>
      </c>
      <c r="CH11" s="193" t="str">
        <f t="shared" si="5"/>
        <v>NA</v>
      </c>
      <c r="CI11" s="193" t="str">
        <f t="shared" si="5"/>
        <v>NA</v>
      </c>
      <c r="CJ11" s="193" t="str">
        <f t="shared" si="5"/>
        <v>NA</v>
      </c>
      <c r="CK11" s="193" t="str">
        <f t="shared" si="5"/>
        <v>NA</v>
      </c>
      <c r="CL11" s="193" t="str">
        <f t="shared" si="5"/>
        <v>NA</v>
      </c>
      <c r="CM11" s="193" t="str">
        <f t="shared" si="5"/>
        <v>NA</v>
      </c>
      <c r="CN11" s="193" t="str">
        <f t="shared" si="5"/>
        <v>NA</v>
      </c>
      <c r="CO11" s="193" t="str">
        <f t="shared" si="5"/>
        <v>NA</v>
      </c>
      <c r="CP11" s="193" t="str">
        <f t="shared" si="5"/>
        <v>NA</v>
      </c>
      <c r="CQ11" s="16" t="s">
        <v>105</v>
      </c>
      <c r="CR11" s="193" t="str">
        <f t="shared" si="8"/>
        <v>NA</v>
      </c>
      <c r="CS11" s="193" t="str">
        <f t="shared" si="6"/>
        <v>NA</v>
      </c>
      <c r="CT11" s="193" t="str">
        <f t="shared" si="6"/>
        <v>NA</v>
      </c>
      <c r="CU11" s="193" t="str">
        <f t="shared" si="6"/>
        <v>NA</v>
      </c>
      <c r="CV11" s="193" t="str">
        <f t="shared" si="6"/>
        <v>NA</v>
      </c>
      <c r="CW11" s="193" t="str">
        <f t="shared" si="6"/>
        <v>NA</v>
      </c>
      <c r="CX11" s="193" t="str">
        <f t="shared" si="6"/>
        <v>NA</v>
      </c>
      <c r="CY11" s="193" t="str">
        <f t="shared" si="6"/>
        <v>NA</v>
      </c>
      <c r="CZ11" s="193" t="str">
        <f t="shared" si="6"/>
        <v>NA</v>
      </c>
      <c r="DA11" s="193" t="str">
        <f t="shared" si="6"/>
        <v>NA</v>
      </c>
      <c r="DI11" s="30"/>
      <c r="DJ11" s="30"/>
      <c r="DK11" s="30"/>
      <c r="DL11" s="30"/>
      <c r="DM11" s="30"/>
      <c r="DN11" s="30"/>
      <c r="DO11" s="30"/>
      <c r="DP11" s="30"/>
      <c r="DQ11" s="30"/>
      <c r="DR11" s="30"/>
      <c r="DS11" s="30"/>
      <c r="DT11" s="30"/>
      <c r="DU11" s="30"/>
      <c r="DV11" s="30"/>
      <c r="DW11" s="30"/>
    </row>
    <row r="12" spans="2:127" ht="13.7" customHeight="1" thickBot="1">
      <c r="B12" s="304"/>
      <c r="C12" s="308" t="s">
        <v>189</v>
      </c>
      <c r="D12" s="309"/>
      <c r="E12" s="174" t="s">
        <v>201</v>
      </c>
      <c r="F12" s="175"/>
      <c r="G12" s="176"/>
      <c r="H12" s="13" t="s">
        <v>92</v>
      </c>
      <c r="I12" s="13" t="s">
        <v>92</v>
      </c>
      <c r="J12" s="13" t="s">
        <v>92</v>
      </c>
      <c r="K12" s="13" t="s">
        <v>92</v>
      </c>
      <c r="L12" s="13" t="s">
        <v>92</v>
      </c>
      <c r="M12" s="13" t="s">
        <v>92</v>
      </c>
      <c r="N12" s="13" t="s">
        <v>92</v>
      </c>
      <c r="O12" s="13" t="s">
        <v>92</v>
      </c>
      <c r="P12" s="13" t="s">
        <v>92</v>
      </c>
      <c r="Q12" s="13" t="s">
        <v>92</v>
      </c>
      <c r="R12" s="170" t="s">
        <v>92</v>
      </c>
      <c r="Y12" s="13" t="s">
        <v>92</v>
      </c>
      <c r="Z12" s="13" t="s">
        <v>92</v>
      </c>
      <c r="AA12" s="13" t="s">
        <v>92</v>
      </c>
      <c r="AB12" s="13" t="s">
        <v>92</v>
      </c>
      <c r="AC12" s="170" t="s">
        <v>92</v>
      </c>
      <c r="AD12" s="13" t="s">
        <v>92</v>
      </c>
      <c r="AE12" s="13" t="s">
        <v>92</v>
      </c>
      <c r="AF12" s="13" t="s">
        <v>92</v>
      </c>
      <c r="AG12" s="13" t="s">
        <v>92</v>
      </c>
      <c r="AH12" s="18" t="s">
        <v>92</v>
      </c>
      <c r="AK12" s="14" t="str">
        <f t="shared" si="0"/>
        <v/>
      </c>
      <c r="AL12" s="14" t="str">
        <f t="shared" si="0"/>
        <v/>
      </c>
      <c r="AM12" s="14" t="str">
        <f t="shared" si="0"/>
        <v/>
      </c>
      <c r="AN12" s="14" t="str">
        <f t="shared" si="0"/>
        <v/>
      </c>
      <c r="AO12" s="14" t="str">
        <f t="shared" si="0"/>
        <v/>
      </c>
      <c r="AP12" s="14" t="str">
        <f t="shared" si="0"/>
        <v/>
      </c>
      <c r="AQ12" s="14" t="str">
        <f t="shared" si="0"/>
        <v/>
      </c>
      <c r="AR12" s="14" t="str">
        <f t="shared" si="0"/>
        <v/>
      </c>
      <c r="AS12" s="14" t="str">
        <f t="shared" si="0"/>
        <v/>
      </c>
      <c r="AT12" s="14" t="str">
        <f t="shared" si="0"/>
        <v/>
      </c>
      <c r="AV12" s="15"/>
      <c r="AW12" s="16" t="s">
        <v>107</v>
      </c>
      <c r="AX12" s="193" t="str">
        <f t="shared" si="1"/>
        <v>---</v>
      </c>
      <c r="AY12" s="193" t="e">
        <f>VALUE(IF(AX12="---","",VLOOKUP(AX12,List16782[],2,FALSE)))</f>
        <v>#VALUE!</v>
      </c>
      <c r="AZ12" s="193" t="str">
        <f t="shared" si="2"/>
        <v>---</v>
      </c>
      <c r="BA12" s="193" t="e">
        <f>VALUE(IF(AZ12="---","",VLOOKUP(AZ12,List16782[],2,FALSE)))</f>
        <v>#VALUE!</v>
      </c>
      <c r="BB12" s="193" t="str">
        <f t="shared" si="3"/>
        <v>---</v>
      </c>
      <c r="BC12" s="193" t="str">
        <f t="shared" si="4"/>
        <v>---</v>
      </c>
      <c r="BE12" s="1" t="s">
        <v>108</v>
      </c>
      <c r="BI12" s="16" t="s">
        <v>107</v>
      </c>
      <c r="BJ12" s="193" t="str">
        <f>IF(H12="---","",IF(H12="","",(VLOOKUP(H12,List16782[],2,FALSE))))</f>
        <v/>
      </c>
      <c r="BK12" s="193" t="str">
        <f>IF(I12="---","",IF(I12="","",(VLOOKUP(I12,List16782[],2,FALSE))))</f>
        <v/>
      </c>
      <c r="BL12" s="193" t="str">
        <f>IF(J12="---","",IF(J12="","",(VLOOKUP(J12,List16782[],2,FALSE))))</f>
        <v/>
      </c>
      <c r="BM12" s="193" t="str">
        <f>IF(K12="---","",IF(K12="","",(VLOOKUP(K12,List16782[],2,FALSE))))</f>
        <v/>
      </c>
      <c r="BN12" s="193" t="str">
        <f>IF(L12="---","",IF(L12="","",(VLOOKUP(L12,List16782[],2,FALSE))))</f>
        <v/>
      </c>
      <c r="BO12" s="193" t="str">
        <f>IF(M12="---","",IF(M12="","",(VLOOKUP(M12,List16782[],2,FALSE))))</f>
        <v/>
      </c>
      <c r="BP12" s="193" t="str">
        <f>IF(N12="---","",IF(N12="","",(VLOOKUP(N12,List16782[],2,FALSE))))</f>
        <v/>
      </c>
      <c r="BQ12" s="193" t="str">
        <f>IF(O12="---","",IF(O12="","",(VLOOKUP(O12,List16782[],2,FALSE))))</f>
        <v/>
      </c>
      <c r="BR12" s="193" t="str">
        <f>IF(P12="---","",IF(P12="","",(VLOOKUP(P12,List16782[],2,FALSE))))</f>
        <v/>
      </c>
      <c r="BS12" s="193" t="str">
        <f>IF(Q12="---","",IF(Q12="","",(VLOOKUP(Q12,List16782[],2,FALSE))))</f>
        <v/>
      </c>
      <c r="BT12" s="193" t="str">
        <f>IF(R12="---","",IF(R12="","",(VLOOKUP(R12,List16782[],2,FALSE))))</f>
        <v/>
      </c>
      <c r="BU12" s="16" t="s">
        <v>107</v>
      </c>
      <c r="BV12" s="193" t="str">
        <f>IF(Y12="---","",IF(Y12="","",VLOOKUP(Y12,List16782[],2,FALSE)))</f>
        <v/>
      </c>
      <c r="BW12" s="193" t="str">
        <f>IF(Z12="---","",IF(Z12="","",VLOOKUP(Z12,List16782[],2,FALSE)))</f>
        <v/>
      </c>
      <c r="BX12" s="193" t="str">
        <f>IF(AA12="---","",IF(AA12="","",VLOOKUP(AA12,List16782[],2,FALSE)))</f>
        <v/>
      </c>
      <c r="BY12" s="193" t="str">
        <f>IF(AB12="---","",IF(AB12="","",VLOOKUP(AB12,List16782[],2,FALSE)))</f>
        <v/>
      </c>
      <c r="BZ12" s="193" t="str">
        <f>IF(AC12="---","",IF(AC12="","",VLOOKUP(AC12,List16782[],2,FALSE)))</f>
        <v/>
      </c>
      <c r="CA12" s="193" t="str">
        <f>IF(AD12="---","",IF(AD12="","",VLOOKUP(AD12,List16782[],2,FALSE)))</f>
        <v/>
      </c>
      <c r="CB12" s="193" t="str">
        <f>IF(AE12="---","",IF(AE12="","",VLOOKUP(AE12,List16782[],2,FALSE)))</f>
        <v/>
      </c>
      <c r="CC12" s="193" t="str">
        <f>IF(AF12="---","",IF(AF12="","",VLOOKUP(AF12,List16782[],2,FALSE)))</f>
        <v/>
      </c>
      <c r="CD12" s="193" t="str">
        <f>IF(AG12="---","",IF(AG12="","",VLOOKUP(AG12,List16782[],2,FALSE)))</f>
        <v/>
      </c>
      <c r="CE12" s="193" t="str">
        <f>IF(AH12="---","",IF(AH12="","",VLOOKUP(AH12,List16782[],2,FALSE)))</f>
        <v/>
      </c>
      <c r="CF12" s="16" t="s">
        <v>107</v>
      </c>
      <c r="CG12" s="193" t="str">
        <f t="shared" si="7"/>
        <v>NA</v>
      </c>
      <c r="CH12" s="193" t="str">
        <f t="shared" si="5"/>
        <v>NA</v>
      </c>
      <c r="CI12" s="193" t="str">
        <f t="shared" si="5"/>
        <v>NA</v>
      </c>
      <c r="CJ12" s="193" t="str">
        <f t="shared" si="5"/>
        <v>NA</v>
      </c>
      <c r="CK12" s="193" t="str">
        <f t="shared" si="5"/>
        <v>NA</v>
      </c>
      <c r="CL12" s="193" t="str">
        <f t="shared" si="5"/>
        <v>NA</v>
      </c>
      <c r="CM12" s="193" t="str">
        <f t="shared" si="5"/>
        <v>NA</v>
      </c>
      <c r="CN12" s="193" t="str">
        <f t="shared" si="5"/>
        <v>NA</v>
      </c>
      <c r="CO12" s="193" t="str">
        <f t="shared" si="5"/>
        <v>NA</v>
      </c>
      <c r="CP12" s="193" t="str">
        <f t="shared" si="5"/>
        <v>NA</v>
      </c>
      <c r="CQ12" s="16" t="s">
        <v>107</v>
      </c>
      <c r="CR12" s="193" t="str">
        <f t="shared" si="8"/>
        <v>NA</v>
      </c>
      <c r="CS12" s="193" t="str">
        <f t="shared" si="6"/>
        <v>NA</v>
      </c>
      <c r="CT12" s="193" t="str">
        <f t="shared" si="6"/>
        <v>NA</v>
      </c>
      <c r="CU12" s="193" t="str">
        <f t="shared" si="6"/>
        <v>NA</v>
      </c>
      <c r="CV12" s="193" t="str">
        <f t="shared" si="6"/>
        <v>NA</v>
      </c>
      <c r="CW12" s="193" t="str">
        <f t="shared" si="6"/>
        <v>NA</v>
      </c>
      <c r="CX12" s="193" t="str">
        <f t="shared" si="6"/>
        <v>NA</v>
      </c>
      <c r="CY12" s="193" t="str">
        <f t="shared" si="6"/>
        <v>NA</v>
      </c>
      <c r="CZ12" s="193" t="str">
        <f t="shared" si="6"/>
        <v>NA</v>
      </c>
      <c r="DA12" s="193" t="str">
        <f t="shared" si="6"/>
        <v>NA</v>
      </c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</row>
    <row r="13" spans="2:127" ht="13.7" customHeight="1" thickBot="1">
      <c r="B13" s="304"/>
      <c r="C13" s="308"/>
      <c r="D13" s="309"/>
      <c r="E13" s="174" t="s">
        <v>206</v>
      </c>
      <c r="F13" s="175"/>
      <c r="G13" s="176"/>
      <c r="H13" s="13" t="s">
        <v>92</v>
      </c>
      <c r="I13" s="13" t="s">
        <v>92</v>
      </c>
      <c r="J13" s="13" t="s">
        <v>92</v>
      </c>
      <c r="K13" s="13" t="s">
        <v>92</v>
      </c>
      <c r="L13" s="13" t="s">
        <v>92</v>
      </c>
      <c r="M13" s="13" t="s">
        <v>92</v>
      </c>
      <c r="N13" s="13" t="s">
        <v>92</v>
      </c>
      <c r="O13" s="13" t="s">
        <v>92</v>
      </c>
      <c r="P13" s="13" t="s">
        <v>92</v>
      </c>
      <c r="Q13" s="13" t="s">
        <v>92</v>
      </c>
      <c r="R13" s="170" t="s">
        <v>92</v>
      </c>
      <c r="Y13" s="13" t="s">
        <v>92</v>
      </c>
      <c r="Z13" s="13" t="s">
        <v>92</v>
      </c>
      <c r="AA13" s="13" t="s">
        <v>92</v>
      </c>
      <c r="AB13" s="13" t="s">
        <v>92</v>
      </c>
      <c r="AC13" s="170" t="s">
        <v>92</v>
      </c>
      <c r="AD13" s="13" t="s">
        <v>92</v>
      </c>
      <c r="AE13" s="13" t="s">
        <v>92</v>
      </c>
      <c r="AF13" s="13" t="s">
        <v>92</v>
      </c>
      <c r="AG13" s="13" t="s">
        <v>92</v>
      </c>
      <c r="AH13" s="18" t="s">
        <v>92</v>
      </c>
      <c r="AK13" s="14" t="str">
        <f t="shared" si="0"/>
        <v/>
      </c>
      <c r="AL13" s="14" t="str">
        <f t="shared" si="0"/>
        <v/>
      </c>
      <c r="AM13" s="14" t="str">
        <f t="shared" si="0"/>
        <v/>
      </c>
      <c r="AN13" s="14" t="str">
        <f t="shared" si="0"/>
        <v/>
      </c>
      <c r="AO13" s="14" t="str">
        <f t="shared" si="0"/>
        <v/>
      </c>
      <c r="AP13" s="14" t="str">
        <f t="shared" si="0"/>
        <v/>
      </c>
      <c r="AQ13" s="14" t="str">
        <f t="shared" si="0"/>
        <v/>
      </c>
      <c r="AR13" s="14" t="str">
        <f t="shared" si="0"/>
        <v/>
      </c>
      <c r="AS13" s="14" t="str">
        <f t="shared" si="0"/>
        <v/>
      </c>
      <c r="AT13" s="14" t="str">
        <f t="shared" si="0"/>
        <v/>
      </c>
      <c r="AV13" s="15"/>
      <c r="AW13" s="16" t="s">
        <v>109</v>
      </c>
      <c r="AX13" s="193" t="str">
        <f t="shared" si="1"/>
        <v>---</v>
      </c>
      <c r="AY13" s="193" t="e">
        <f>VALUE(IF(AX13="---","",VLOOKUP(AX13,List16782[],2,FALSE)))</f>
        <v>#VALUE!</v>
      </c>
      <c r="AZ13" s="193" t="str">
        <f t="shared" si="2"/>
        <v>---</v>
      </c>
      <c r="BA13" s="193" t="e">
        <f>VALUE(IF(AZ13="---","",VLOOKUP(AZ13,List16782[],2,FALSE)))</f>
        <v>#VALUE!</v>
      </c>
      <c r="BB13" s="193" t="str">
        <f t="shared" si="3"/>
        <v>---</v>
      </c>
      <c r="BC13" s="193" t="str">
        <f t="shared" si="4"/>
        <v>---</v>
      </c>
      <c r="BI13" s="16" t="s">
        <v>109</v>
      </c>
      <c r="BJ13" s="193" t="str">
        <f>IF(H13="---","",IF(H13="","",(VLOOKUP(H13,List16782[],2,FALSE))))</f>
        <v/>
      </c>
      <c r="BK13" s="193" t="str">
        <f>IF(I13="---","",IF(I13="","",(VLOOKUP(I13,List16782[],2,FALSE))))</f>
        <v/>
      </c>
      <c r="BL13" s="193" t="str">
        <f>IF(J13="---","",IF(J13="","",(VLOOKUP(J13,List16782[],2,FALSE))))</f>
        <v/>
      </c>
      <c r="BM13" s="193" t="str">
        <f>IF(K13="---","",IF(K13="","",(VLOOKUP(K13,List16782[],2,FALSE))))</f>
        <v/>
      </c>
      <c r="BN13" s="193" t="str">
        <f>IF(L13="---","",IF(L13="","",(VLOOKUP(L13,List16782[],2,FALSE))))</f>
        <v/>
      </c>
      <c r="BO13" s="193" t="str">
        <f>IF(M13="---","",IF(M13="","",(VLOOKUP(M13,List16782[],2,FALSE))))</f>
        <v/>
      </c>
      <c r="BP13" s="193" t="str">
        <f>IF(N13="---","",IF(N13="","",(VLOOKUP(N13,List16782[],2,FALSE))))</f>
        <v/>
      </c>
      <c r="BQ13" s="193" t="str">
        <f>IF(O13="---","",IF(O13="","",(VLOOKUP(O13,List16782[],2,FALSE))))</f>
        <v/>
      </c>
      <c r="BR13" s="193" t="str">
        <f>IF(P13="---","",IF(P13="","",(VLOOKUP(P13,List16782[],2,FALSE))))</f>
        <v/>
      </c>
      <c r="BS13" s="193" t="str">
        <f>IF(Q13="---","",IF(Q13="","",(VLOOKUP(Q13,List16782[],2,FALSE))))</f>
        <v/>
      </c>
      <c r="BT13" s="193" t="str">
        <f>IF(R13="---","",IF(R13="","",(VLOOKUP(R13,List16782[],2,FALSE))))</f>
        <v/>
      </c>
      <c r="BU13" s="16" t="s">
        <v>109</v>
      </c>
      <c r="BV13" s="193" t="str">
        <f>IF(Y13="---","",IF(Y13="","",VLOOKUP(Y13,List16782[],2,FALSE)))</f>
        <v/>
      </c>
      <c r="BW13" s="193" t="str">
        <f>IF(Z13="---","",IF(Z13="","",VLOOKUP(Z13,List16782[],2,FALSE)))</f>
        <v/>
      </c>
      <c r="BX13" s="193" t="str">
        <f>IF(AA13="---","",IF(AA13="","",VLOOKUP(AA13,List16782[],2,FALSE)))</f>
        <v/>
      </c>
      <c r="BY13" s="193" t="str">
        <f>IF(AB13="---","",IF(AB13="","",VLOOKUP(AB13,List16782[],2,FALSE)))</f>
        <v/>
      </c>
      <c r="BZ13" s="193" t="str">
        <f>IF(AC13="---","",IF(AC13="","",VLOOKUP(AC13,List16782[],2,FALSE)))</f>
        <v/>
      </c>
      <c r="CA13" s="193" t="str">
        <f>IF(AD13="---","",IF(AD13="","",VLOOKUP(AD13,List16782[],2,FALSE)))</f>
        <v/>
      </c>
      <c r="CB13" s="193" t="str">
        <f>IF(AE13="---","",IF(AE13="","",VLOOKUP(AE13,List16782[],2,FALSE)))</f>
        <v/>
      </c>
      <c r="CC13" s="193" t="str">
        <f>IF(AF13="---","",IF(AF13="","",VLOOKUP(AF13,List16782[],2,FALSE)))</f>
        <v/>
      </c>
      <c r="CD13" s="193" t="str">
        <f>IF(AG13="---","",IF(AG13="","",VLOOKUP(AG13,List16782[],2,FALSE)))</f>
        <v/>
      </c>
      <c r="CE13" s="193" t="str">
        <f>IF(AH13="---","",IF(AH13="","",VLOOKUP(AH13,List16782[],2,FALSE)))</f>
        <v/>
      </c>
      <c r="CF13" s="16" t="s">
        <v>109</v>
      </c>
      <c r="CG13" s="193" t="str">
        <f t="shared" si="7"/>
        <v>NA</v>
      </c>
      <c r="CH13" s="193" t="str">
        <f t="shared" si="5"/>
        <v>NA</v>
      </c>
      <c r="CI13" s="193" t="str">
        <f t="shared" si="5"/>
        <v>NA</v>
      </c>
      <c r="CJ13" s="193" t="str">
        <f t="shared" si="5"/>
        <v>NA</v>
      </c>
      <c r="CK13" s="193" t="str">
        <f t="shared" si="5"/>
        <v>NA</v>
      </c>
      <c r="CL13" s="193" t="str">
        <f t="shared" si="5"/>
        <v>NA</v>
      </c>
      <c r="CM13" s="193" t="str">
        <f t="shared" si="5"/>
        <v>NA</v>
      </c>
      <c r="CN13" s="193" t="str">
        <f t="shared" si="5"/>
        <v>NA</v>
      </c>
      <c r="CO13" s="193" t="str">
        <f t="shared" si="5"/>
        <v>NA</v>
      </c>
      <c r="CP13" s="193" t="str">
        <f t="shared" si="5"/>
        <v>NA</v>
      </c>
      <c r="CQ13" s="16" t="s">
        <v>109</v>
      </c>
      <c r="CR13" s="193" t="str">
        <f t="shared" si="8"/>
        <v>NA</v>
      </c>
      <c r="CS13" s="193" t="str">
        <f t="shared" si="6"/>
        <v>NA</v>
      </c>
      <c r="CT13" s="193" t="str">
        <f t="shared" si="6"/>
        <v>NA</v>
      </c>
      <c r="CU13" s="193" t="str">
        <f t="shared" si="6"/>
        <v>NA</v>
      </c>
      <c r="CV13" s="193" t="str">
        <f t="shared" si="6"/>
        <v>NA</v>
      </c>
      <c r="CW13" s="193" t="str">
        <f t="shared" si="6"/>
        <v>NA</v>
      </c>
      <c r="CX13" s="193" t="str">
        <f t="shared" si="6"/>
        <v>NA</v>
      </c>
      <c r="CY13" s="193" t="str">
        <f t="shared" si="6"/>
        <v>NA</v>
      </c>
      <c r="CZ13" s="193" t="str">
        <f t="shared" si="6"/>
        <v>NA</v>
      </c>
      <c r="DA13" s="193" t="str">
        <f t="shared" si="6"/>
        <v>NA</v>
      </c>
      <c r="DI13" s="30"/>
      <c r="DJ13" s="30"/>
      <c r="DK13" s="30"/>
      <c r="DL13" s="30"/>
      <c r="DM13" s="30"/>
      <c r="DN13" s="30"/>
      <c r="DO13" s="30"/>
      <c r="DP13" s="30"/>
      <c r="DQ13" s="30"/>
      <c r="DR13" s="30"/>
      <c r="DS13" s="30"/>
      <c r="DT13" s="30"/>
      <c r="DU13" s="30"/>
      <c r="DV13" s="30"/>
      <c r="DW13" s="30"/>
    </row>
    <row r="14" spans="2:127" ht="13.7" customHeight="1" thickBot="1">
      <c r="B14" s="304"/>
      <c r="C14" s="308"/>
      <c r="D14" s="309"/>
      <c r="E14" s="174" t="s">
        <v>211</v>
      </c>
      <c r="F14" s="175"/>
      <c r="G14" s="176"/>
      <c r="H14" s="13" t="s">
        <v>92</v>
      </c>
      <c r="I14" s="13" t="s">
        <v>92</v>
      </c>
      <c r="J14" s="13" t="s">
        <v>92</v>
      </c>
      <c r="K14" s="13" t="s">
        <v>92</v>
      </c>
      <c r="L14" s="13" t="s">
        <v>92</v>
      </c>
      <c r="M14" s="13" t="s">
        <v>92</v>
      </c>
      <c r="N14" s="13" t="s">
        <v>92</v>
      </c>
      <c r="O14" s="13" t="s">
        <v>92</v>
      </c>
      <c r="P14" s="13" t="s">
        <v>92</v>
      </c>
      <c r="Q14" s="13" t="s">
        <v>92</v>
      </c>
      <c r="R14" s="170" t="s">
        <v>92</v>
      </c>
      <c r="Y14" s="13" t="s">
        <v>92</v>
      </c>
      <c r="Z14" s="13" t="s">
        <v>92</v>
      </c>
      <c r="AA14" s="13" t="s">
        <v>92</v>
      </c>
      <c r="AB14" s="13" t="s">
        <v>92</v>
      </c>
      <c r="AC14" s="170" t="s">
        <v>92</v>
      </c>
      <c r="AD14" s="13" t="s">
        <v>92</v>
      </c>
      <c r="AE14" s="13" t="s">
        <v>92</v>
      </c>
      <c r="AF14" s="13" t="s">
        <v>92</v>
      </c>
      <c r="AG14" s="13" t="s">
        <v>92</v>
      </c>
      <c r="AH14" s="18" t="s">
        <v>92</v>
      </c>
      <c r="AK14" s="14" t="str">
        <f t="shared" si="0"/>
        <v/>
      </c>
      <c r="AL14" s="14" t="str">
        <f t="shared" si="0"/>
        <v/>
      </c>
      <c r="AM14" s="14" t="str">
        <f t="shared" si="0"/>
        <v/>
      </c>
      <c r="AN14" s="14" t="str">
        <f t="shared" si="0"/>
        <v/>
      </c>
      <c r="AO14" s="14" t="str">
        <f t="shared" si="0"/>
        <v/>
      </c>
      <c r="AP14" s="14" t="str">
        <f t="shared" si="0"/>
        <v/>
      </c>
      <c r="AQ14" s="14" t="str">
        <f t="shared" si="0"/>
        <v/>
      </c>
      <c r="AR14" s="14" t="str">
        <f t="shared" si="0"/>
        <v/>
      </c>
      <c r="AS14" s="14" t="str">
        <f t="shared" si="0"/>
        <v/>
      </c>
      <c r="AT14" s="14" t="str">
        <f t="shared" si="0"/>
        <v/>
      </c>
      <c r="AV14" s="15"/>
      <c r="AW14" s="16" t="s">
        <v>110</v>
      </c>
      <c r="AX14" s="193" t="str">
        <f t="shared" si="1"/>
        <v>---</v>
      </c>
      <c r="AY14" s="193" t="e">
        <f>VALUE(IF(AX14="---","",VLOOKUP(AX14,List16782[],2,FALSE)))</f>
        <v>#VALUE!</v>
      </c>
      <c r="AZ14" s="193" t="str">
        <f t="shared" si="2"/>
        <v>---</v>
      </c>
      <c r="BA14" s="193" t="e">
        <f>VALUE(IF(AZ14="---","",VLOOKUP(AZ14,List16782[],2,FALSE)))</f>
        <v>#VALUE!</v>
      </c>
      <c r="BB14" s="193" t="str">
        <f t="shared" si="3"/>
        <v>---</v>
      </c>
      <c r="BC14" s="193" t="str">
        <f t="shared" si="4"/>
        <v>---</v>
      </c>
      <c r="BI14" s="16" t="s">
        <v>110</v>
      </c>
      <c r="BJ14" s="193" t="str">
        <f>IF(H14="---","",IF(H14="","",(VLOOKUP(H14,List16782[],2,FALSE))))</f>
        <v/>
      </c>
      <c r="BK14" s="193" t="str">
        <f>IF(I14="---","",IF(I14="","",(VLOOKUP(I14,List16782[],2,FALSE))))</f>
        <v/>
      </c>
      <c r="BL14" s="193" t="str">
        <f>IF(J14="---","",IF(J14="","",(VLOOKUP(J14,List16782[],2,FALSE))))</f>
        <v/>
      </c>
      <c r="BM14" s="193" t="str">
        <f>IF(K14="---","",IF(K14="","",(VLOOKUP(K14,List16782[],2,FALSE))))</f>
        <v/>
      </c>
      <c r="BN14" s="193" t="str">
        <f>IF(L14="---","",IF(L14="","",(VLOOKUP(L14,List16782[],2,FALSE))))</f>
        <v/>
      </c>
      <c r="BO14" s="193" t="str">
        <f>IF(M14="---","",IF(M14="","",(VLOOKUP(M14,List16782[],2,FALSE))))</f>
        <v/>
      </c>
      <c r="BP14" s="193" t="str">
        <f>IF(N14="---","",IF(N14="","",(VLOOKUP(N14,List16782[],2,FALSE))))</f>
        <v/>
      </c>
      <c r="BQ14" s="193" t="str">
        <f>IF(O14="---","",IF(O14="","",(VLOOKUP(O14,List16782[],2,FALSE))))</f>
        <v/>
      </c>
      <c r="BR14" s="193" t="str">
        <f>IF(P14="---","",IF(P14="","",(VLOOKUP(P14,List16782[],2,FALSE))))</f>
        <v/>
      </c>
      <c r="BS14" s="193" t="str">
        <f>IF(Q14="---","",IF(Q14="","",(VLOOKUP(Q14,List16782[],2,FALSE))))</f>
        <v/>
      </c>
      <c r="BT14" s="193" t="str">
        <f>IF(R14="---","",IF(R14="","",(VLOOKUP(R14,List16782[],2,FALSE))))</f>
        <v/>
      </c>
      <c r="BU14" s="16" t="s">
        <v>110</v>
      </c>
      <c r="BV14" s="193" t="str">
        <f>IF(Y14="---","",IF(Y14="","",VLOOKUP(Y14,List16782[],2,FALSE)))</f>
        <v/>
      </c>
      <c r="BW14" s="193" t="str">
        <f>IF(Z14="---","",IF(Z14="","",VLOOKUP(Z14,List16782[],2,FALSE)))</f>
        <v/>
      </c>
      <c r="BX14" s="193" t="str">
        <f>IF(AA14="---","",IF(AA14="","",VLOOKUP(AA14,List16782[],2,FALSE)))</f>
        <v/>
      </c>
      <c r="BY14" s="193" t="str">
        <f>IF(AB14="---","",IF(AB14="","",VLOOKUP(AB14,List16782[],2,FALSE)))</f>
        <v/>
      </c>
      <c r="BZ14" s="193" t="str">
        <f>IF(AC14="---","",IF(AC14="","",VLOOKUP(AC14,List16782[],2,FALSE)))</f>
        <v/>
      </c>
      <c r="CA14" s="193" t="str">
        <f>IF(AD14="---","",IF(AD14="","",VLOOKUP(AD14,List16782[],2,FALSE)))</f>
        <v/>
      </c>
      <c r="CB14" s="193" t="str">
        <f>IF(AE14="---","",IF(AE14="","",VLOOKUP(AE14,List16782[],2,FALSE)))</f>
        <v/>
      </c>
      <c r="CC14" s="193" t="str">
        <f>IF(AF14="---","",IF(AF14="","",VLOOKUP(AF14,List16782[],2,FALSE)))</f>
        <v/>
      </c>
      <c r="CD14" s="193" t="str">
        <f>IF(AG14="---","",IF(AG14="","",VLOOKUP(AG14,List16782[],2,FALSE)))</f>
        <v/>
      </c>
      <c r="CE14" s="193" t="str">
        <f>IF(AH14="---","",IF(AH14="","",VLOOKUP(AH14,List16782[],2,FALSE)))</f>
        <v/>
      </c>
      <c r="CF14" s="16" t="s">
        <v>110</v>
      </c>
      <c r="CG14" s="193" t="str">
        <f t="shared" si="7"/>
        <v>NA</v>
      </c>
      <c r="CH14" s="193" t="str">
        <f t="shared" si="5"/>
        <v>NA</v>
      </c>
      <c r="CI14" s="193" t="str">
        <f t="shared" si="5"/>
        <v>NA</v>
      </c>
      <c r="CJ14" s="193" t="str">
        <f t="shared" si="5"/>
        <v>NA</v>
      </c>
      <c r="CK14" s="193" t="str">
        <f t="shared" si="5"/>
        <v>NA</v>
      </c>
      <c r="CL14" s="193" t="str">
        <f t="shared" si="5"/>
        <v>NA</v>
      </c>
      <c r="CM14" s="193" t="str">
        <f t="shared" si="5"/>
        <v>NA</v>
      </c>
      <c r="CN14" s="193" t="str">
        <f t="shared" si="5"/>
        <v>NA</v>
      </c>
      <c r="CO14" s="193" t="str">
        <f t="shared" si="5"/>
        <v>NA</v>
      </c>
      <c r="CP14" s="193" t="str">
        <f t="shared" si="5"/>
        <v>NA</v>
      </c>
      <c r="CQ14" s="16" t="s">
        <v>110</v>
      </c>
      <c r="CR14" s="193" t="str">
        <f t="shared" si="8"/>
        <v>NA</v>
      </c>
      <c r="CS14" s="193" t="str">
        <f t="shared" si="6"/>
        <v>NA</v>
      </c>
      <c r="CT14" s="193" t="str">
        <f t="shared" si="6"/>
        <v>NA</v>
      </c>
      <c r="CU14" s="193" t="str">
        <f t="shared" si="6"/>
        <v>NA</v>
      </c>
      <c r="CV14" s="193" t="str">
        <f t="shared" si="6"/>
        <v>NA</v>
      </c>
      <c r="CW14" s="193" t="str">
        <f t="shared" si="6"/>
        <v>NA</v>
      </c>
      <c r="CX14" s="193" t="str">
        <f t="shared" si="6"/>
        <v>NA</v>
      </c>
      <c r="CY14" s="193" t="str">
        <f t="shared" si="6"/>
        <v>NA</v>
      </c>
      <c r="CZ14" s="193" t="str">
        <f t="shared" si="6"/>
        <v>NA</v>
      </c>
      <c r="DA14" s="193" t="str">
        <f t="shared" si="6"/>
        <v>NA</v>
      </c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0"/>
      <c r="DT14" s="30"/>
      <c r="DU14" s="30"/>
      <c r="DV14" s="30"/>
      <c r="DW14" s="30"/>
    </row>
    <row r="15" spans="2:127" ht="13.7" customHeight="1" thickBot="1">
      <c r="B15" s="304"/>
      <c r="C15" s="308" t="s">
        <v>190</v>
      </c>
      <c r="D15" s="309"/>
      <c r="E15" s="174" t="s">
        <v>202</v>
      </c>
      <c r="F15" s="175"/>
      <c r="G15" s="176"/>
      <c r="H15" s="13" t="s">
        <v>92</v>
      </c>
      <c r="I15" s="13" t="s">
        <v>92</v>
      </c>
      <c r="J15" s="13" t="s">
        <v>92</v>
      </c>
      <c r="K15" s="13" t="s">
        <v>92</v>
      </c>
      <c r="L15" s="13" t="s">
        <v>92</v>
      </c>
      <c r="M15" s="13" t="s">
        <v>92</v>
      </c>
      <c r="N15" s="13" t="s">
        <v>92</v>
      </c>
      <c r="O15" s="13" t="s">
        <v>92</v>
      </c>
      <c r="P15" s="13" t="s">
        <v>92</v>
      </c>
      <c r="Q15" s="13" t="s">
        <v>92</v>
      </c>
      <c r="R15" s="170" t="s">
        <v>92</v>
      </c>
      <c r="Y15" s="13" t="s">
        <v>92</v>
      </c>
      <c r="Z15" s="13" t="s">
        <v>92</v>
      </c>
      <c r="AA15" s="13" t="s">
        <v>92</v>
      </c>
      <c r="AB15" s="13" t="s">
        <v>92</v>
      </c>
      <c r="AC15" s="170" t="s">
        <v>92</v>
      </c>
      <c r="AD15" s="13" t="s">
        <v>92</v>
      </c>
      <c r="AE15" s="13" t="s">
        <v>92</v>
      </c>
      <c r="AF15" s="13" t="s">
        <v>92</v>
      </c>
      <c r="AG15" s="13" t="s">
        <v>92</v>
      </c>
      <c r="AH15" s="18" t="s">
        <v>92</v>
      </c>
      <c r="AK15" s="14" t="str">
        <f t="shared" si="0"/>
        <v/>
      </c>
      <c r="AL15" s="14" t="str">
        <f t="shared" si="0"/>
        <v/>
      </c>
      <c r="AM15" s="14" t="str">
        <f t="shared" si="0"/>
        <v/>
      </c>
      <c r="AN15" s="14" t="str">
        <f t="shared" si="0"/>
        <v/>
      </c>
      <c r="AO15" s="14" t="str">
        <f t="shared" si="0"/>
        <v/>
      </c>
      <c r="AP15" s="14" t="str">
        <f t="shared" si="0"/>
        <v/>
      </c>
      <c r="AQ15" s="14" t="str">
        <f t="shared" si="0"/>
        <v/>
      </c>
      <c r="AR15" s="14" t="str">
        <f t="shared" si="0"/>
        <v/>
      </c>
      <c r="AS15" s="14" t="str">
        <f t="shared" si="0"/>
        <v/>
      </c>
      <c r="AT15" s="14" t="str">
        <f t="shared" si="0"/>
        <v/>
      </c>
      <c r="AV15" s="15"/>
      <c r="AW15" s="16" t="s">
        <v>111</v>
      </c>
      <c r="AX15" s="193" t="str">
        <f t="shared" si="1"/>
        <v>---</v>
      </c>
      <c r="AY15" s="193" t="e">
        <f>VALUE(IF(AX15="---","",VLOOKUP(AX15,List16782[],2,FALSE)))</f>
        <v>#VALUE!</v>
      </c>
      <c r="AZ15" s="193" t="str">
        <f t="shared" si="2"/>
        <v>---</v>
      </c>
      <c r="BA15" s="193" t="e">
        <f>VALUE(IF(AZ15="---","",VLOOKUP(AZ15,List16782[],2,FALSE)))</f>
        <v>#VALUE!</v>
      </c>
      <c r="BB15" s="193" t="str">
        <f t="shared" si="3"/>
        <v>---</v>
      </c>
      <c r="BC15" s="193" t="str">
        <f t="shared" si="4"/>
        <v>---</v>
      </c>
      <c r="BI15" s="16" t="s">
        <v>111</v>
      </c>
      <c r="BJ15" s="193" t="str">
        <f>IF(H15="---","",IF(H15="","",(VLOOKUP(H15,List16782[],2,FALSE))))</f>
        <v/>
      </c>
      <c r="BK15" s="193" t="str">
        <f>IF(I15="---","",IF(I15="","",(VLOOKUP(I15,List16782[],2,FALSE))))</f>
        <v/>
      </c>
      <c r="BL15" s="193" t="str">
        <f>IF(J15="---","",IF(J15="","",(VLOOKUP(J15,List16782[],2,FALSE))))</f>
        <v/>
      </c>
      <c r="BM15" s="193" t="str">
        <f>IF(K15="---","",IF(K15="","",(VLOOKUP(K15,List16782[],2,FALSE))))</f>
        <v/>
      </c>
      <c r="BN15" s="193" t="str">
        <f>IF(L15="---","",IF(L15="","",(VLOOKUP(L15,List16782[],2,FALSE))))</f>
        <v/>
      </c>
      <c r="BO15" s="193" t="str">
        <f>IF(M15="---","",IF(M15="","",(VLOOKUP(M15,List16782[],2,FALSE))))</f>
        <v/>
      </c>
      <c r="BP15" s="193" t="str">
        <f>IF(N15="---","",IF(N15="","",(VLOOKUP(N15,List16782[],2,FALSE))))</f>
        <v/>
      </c>
      <c r="BQ15" s="193" t="str">
        <f>IF(O15="---","",IF(O15="","",(VLOOKUP(O15,List16782[],2,FALSE))))</f>
        <v/>
      </c>
      <c r="BR15" s="193" t="str">
        <f>IF(P15="---","",IF(P15="","",(VLOOKUP(P15,List16782[],2,FALSE))))</f>
        <v/>
      </c>
      <c r="BS15" s="193" t="str">
        <f>IF(Q15="---","",IF(Q15="","",(VLOOKUP(Q15,List16782[],2,FALSE))))</f>
        <v/>
      </c>
      <c r="BT15" s="193" t="str">
        <f>IF(R15="---","",IF(R15="","",(VLOOKUP(R15,List16782[],2,FALSE))))</f>
        <v/>
      </c>
      <c r="BU15" s="16" t="s">
        <v>111</v>
      </c>
      <c r="BV15" s="193" t="str">
        <f>IF(Y15="---","",IF(Y15="","",VLOOKUP(Y15,List16782[],2,FALSE)))</f>
        <v/>
      </c>
      <c r="BW15" s="193" t="str">
        <f>IF(Z15="---","",IF(Z15="","",VLOOKUP(Z15,List16782[],2,FALSE)))</f>
        <v/>
      </c>
      <c r="BX15" s="193" t="str">
        <f>IF(AA15="---","",IF(AA15="","",VLOOKUP(AA15,List16782[],2,FALSE)))</f>
        <v/>
      </c>
      <c r="BY15" s="193" t="str">
        <f>IF(AB15="---","",IF(AB15="","",VLOOKUP(AB15,List16782[],2,FALSE)))</f>
        <v/>
      </c>
      <c r="BZ15" s="193" t="str">
        <f>IF(AC15="---","",IF(AC15="","",VLOOKUP(AC15,List16782[],2,FALSE)))</f>
        <v/>
      </c>
      <c r="CA15" s="193" t="str">
        <f>IF(AD15="---","",IF(AD15="","",VLOOKUP(AD15,List16782[],2,FALSE)))</f>
        <v/>
      </c>
      <c r="CB15" s="193" t="str">
        <f>IF(AE15="---","",IF(AE15="","",VLOOKUP(AE15,List16782[],2,FALSE)))</f>
        <v/>
      </c>
      <c r="CC15" s="193" t="str">
        <f>IF(AF15="---","",IF(AF15="","",VLOOKUP(AF15,List16782[],2,FALSE)))</f>
        <v/>
      </c>
      <c r="CD15" s="193" t="str">
        <f>IF(AG15="---","",IF(AG15="","",VLOOKUP(AG15,List16782[],2,FALSE)))</f>
        <v/>
      </c>
      <c r="CE15" s="193" t="str">
        <f>IF(AH15="---","",IF(AH15="","",VLOOKUP(AH15,List16782[],2,FALSE)))</f>
        <v/>
      </c>
      <c r="CF15" s="16" t="s">
        <v>111</v>
      </c>
      <c r="CG15" s="193" t="str">
        <f t="shared" si="7"/>
        <v>NA</v>
      </c>
      <c r="CH15" s="193" t="str">
        <f t="shared" si="5"/>
        <v>NA</v>
      </c>
      <c r="CI15" s="193" t="str">
        <f t="shared" si="5"/>
        <v>NA</v>
      </c>
      <c r="CJ15" s="193" t="str">
        <f t="shared" si="5"/>
        <v>NA</v>
      </c>
      <c r="CK15" s="193" t="str">
        <f t="shared" si="5"/>
        <v>NA</v>
      </c>
      <c r="CL15" s="193" t="str">
        <f t="shared" si="5"/>
        <v>NA</v>
      </c>
      <c r="CM15" s="193" t="str">
        <f t="shared" si="5"/>
        <v>NA</v>
      </c>
      <c r="CN15" s="193" t="str">
        <f t="shared" si="5"/>
        <v>NA</v>
      </c>
      <c r="CO15" s="193" t="str">
        <f t="shared" si="5"/>
        <v>NA</v>
      </c>
      <c r="CP15" s="193" t="str">
        <f t="shared" si="5"/>
        <v>NA</v>
      </c>
      <c r="CQ15" s="16" t="s">
        <v>111</v>
      </c>
      <c r="CR15" s="193" t="str">
        <f t="shared" si="8"/>
        <v>NA</v>
      </c>
      <c r="CS15" s="193" t="str">
        <f t="shared" si="6"/>
        <v>NA</v>
      </c>
      <c r="CT15" s="193" t="str">
        <f t="shared" si="6"/>
        <v>NA</v>
      </c>
      <c r="CU15" s="193" t="str">
        <f t="shared" si="6"/>
        <v>NA</v>
      </c>
      <c r="CV15" s="193" t="str">
        <f t="shared" si="6"/>
        <v>NA</v>
      </c>
      <c r="CW15" s="193" t="str">
        <f t="shared" si="6"/>
        <v>NA</v>
      </c>
      <c r="CX15" s="193" t="str">
        <f t="shared" si="6"/>
        <v>NA</v>
      </c>
      <c r="CY15" s="193" t="str">
        <f t="shared" si="6"/>
        <v>NA</v>
      </c>
      <c r="CZ15" s="193" t="str">
        <f t="shared" si="6"/>
        <v>NA</v>
      </c>
      <c r="DA15" s="193" t="str">
        <f t="shared" si="6"/>
        <v>NA</v>
      </c>
      <c r="DI15" s="30"/>
      <c r="DJ15" s="30"/>
      <c r="DK15" s="30"/>
      <c r="DL15" s="30"/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</row>
    <row r="16" spans="2:127" ht="13.7" customHeight="1" thickBot="1">
      <c r="B16" s="304"/>
      <c r="C16" s="308"/>
      <c r="D16" s="309"/>
      <c r="E16" s="174" t="s">
        <v>207</v>
      </c>
      <c r="F16" s="175"/>
      <c r="G16" s="176"/>
      <c r="H16" s="13" t="s">
        <v>92</v>
      </c>
      <c r="I16" s="13" t="s">
        <v>92</v>
      </c>
      <c r="J16" s="13" t="s">
        <v>92</v>
      </c>
      <c r="K16" s="13" t="s">
        <v>92</v>
      </c>
      <c r="L16" s="13" t="s">
        <v>92</v>
      </c>
      <c r="M16" s="13" t="s">
        <v>92</v>
      </c>
      <c r="N16" s="13" t="s">
        <v>92</v>
      </c>
      <c r="O16" s="13" t="s">
        <v>92</v>
      </c>
      <c r="P16" s="13" t="s">
        <v>92</v>
      </c>
      <c r="Q16" s="13" t="s">
        <v>92</v>
      </c>
      <c r="R16" s="170" t="s">
        <v>92</v>
      </c>
      <c r="Y16" s="13" t="s">
        <v>92</v>
      </c>
      <c r="Z16" s="13" t="s">
        <v>92</v>
      </c>
      <c r="AA16" s="13" t="s">
        <v>92</v>
      </c>
      <c r="AB16" s="13" t="s">
        <v>92</v>
      </c>
      <c r="AC16" s="170" t="s">
        <v>92</v>
      </c>
      <c r="AD16" s="13" t="s">
        <v>92</v>
      </c>
      <c r="AE16" s="13" t="s">
        <v>92</v>
      </c>
      <c r="AF16" s="13" t="s">
        <v>92</v>
      </c>
      <c r="AG16" s="13" t="s">
        <v>92</v>
      </c>
      <c r="AH16" s="18" t="s">
        <v>92</v>
      </c>
      <c r="AK16" s="14" t="str">
        <f t="shared" si="0"/>
        <v/>
      </c>
      <c r="AL16" s="14" t="str">
        <f t="shared" si="0"/>
        <v/>
      </c>
      <c r="AM16" s="14" t="str">
        <f t="shared" si="0"/>
        <v/>
      </c>
      <c r="AN16" s="14" t="str">
        <f t="shared" si="0"/>
        <v/>
      </c>
      <c r="AO16" s="14" t="str">
        <f t="shared" si="0"/>
        <v/>
      </c>
      <c r="AP16" s="14" t="str">
        <f t="shared" si="0"/>
        <v/>
      </c>
      <c r="AQ16" s="14" t="str">
        <f t="shared" si="0"/>
        <v/>
      </c>
      <c r="AR16" s="14" t="str">
        <f t="shared" si="0"/>
        <v/>
      </c>
      <c r="AS16" s="14" t="str">
        <f t="shared" si="0"/>
        <v/>
      </c>
      <c r="AT16" s="14" t="str">
        <f t="shared" si="0"/>
        <v/>
      </c>
      <c r="AV16" s="15"/>
      <c r="AW16" s="16" t="s">
        <v>112</v>
      </c>
      <c r="AX16" s="193" t="str">
        <f t="shared" si="1"/>
        <v>---</v>
      </c>
      <c r="AY16" s="193" t="e">
        <f>VALUE(IF(AX16="---","",VLOOKUP(AX16,List16782[],2,FALSE)))</f>
        <v>#VALUE!</v>
      </c>
      <c r="AZ16" s="193" t="str">
        <f t="shared" si="2"/>
        <v>---</v>
      </c>
      <c r="BA16" s="193" t="e">
        <f>VALUE(IF(AZ16="---","",VLOOKUP(AZ16,List16782[],2,FALSE)))</f>
        <v>#VALUE!</v>
      </c>
      <c r="BB16" s="193" t="str">
        <f t="shared" si="3"/>
        <v>---</v>
      </c>
      <c r="BC16" s="193" t="str">
        <f t="shared" si="4"/>
        <v>---</v>
      </c>
      <c r="BI16" s="16" t="s">
        <v>112</v>
      </c>
      <c r="BJ16" s="193" t="str">
        <f>IF(H16="---","",IF(H16="","",(VLOOKUP(H16,List16782[],2,FALSE))))</f>
        <v/>
      </c>
      <c r="BK16" s="193" t="str">
        <f>IF(I16="---","",IF(I16="","",(VLOOKUP(I16,List16782[],2,FALSE))))</f>
        <v/>
      </c>
      <c r="BL16" s="193" t="str">
        <f>IF(J16="---","",IF(J16="","",(VLOOKUP(J16,List16782[],2,FALSE))))</f>
        <v/>
      </c>
      <c r="BM16" s="193" t="str">
        <f>IF(K16="---","",IF(K16="","",(VLOOKUP(K16,List16782[],2,FALSE))))</f>
        <v/>
      </c>
      <c r="BN16" s="193" t="str">
        <f>IF(L16="---","",IF(L16="","",(VLOOKUP(L16,List16782[],2,FALSE))))</f>
        <v/>
      </c>
      <c r="BO16" s="193" t="str">
        <f>IF(M16="---","",IF(M16="","",(VLOOKUP(M16,List16782[],2,FALSE))))</f>
        <v/>
      </c>
      <c r="BP16" s="193" t="str">
        <f>IF(N16="---","",IF(N16="","",(VLOOKUP(N16,List16782[],2,FALSE))))</f>
        <v/>
      </c>
      <c r="BQ16" s="193" t="str">
        <f>IF(O16="---","",IF(O16="","",(VLOOKUP(O16,List16782[],2,FALSE))))</f>
        <v/>
      </c>
      <c r="BR16" s="193" t="str">
        <f>IF(P16="---","",IF(P16="","",(VLOOKUP(P16,List16782[],2,FALSE))))</f>
        <v/>
      </c>
      <c r="BS16" s="193" t="str">
        <f>IF(Q16="---","",IF(Q16="","",(VLOOKUP(Q16,List16782[],2,FALSE))))</f>
        <v/>
      </c>
      <c r="BT16" s="193" t="str">
        <f>IF(R16="---","",IF(R16="","",(VLOOKUP(R16,List16782[],2,FALSE))))</f>
        <v/>
      </c>
      <c r="BU16" s="16" t="s">
        <v>112</v>
      </c>
      <c r="BV16" s="193" t="str">
        <f>IF(Y16="---","",IF(Y16="","",VLOOKUP(Y16,List16782[],2,FALSE)))</f>
        <v/>
      </c>
      <c r="BW16" s="193" t="str">
        <f>IF(Z16="---","",IF(Z16="","",VLOOKUP(Z16,List16782[],2,FALSE)))</f>
        <v/>
      </c>
      <c r="BX16" s="193" t="str">
        <f>IF(AA16="---","",IF(AA16="","",VLOOKUP(AA16,List16782[],2,FALSE)))</f>
        <v/>
      </c>
      <c r="BY16" s="193" t="str">
        <f>IF(AB16="---","",IF(AB16="","",VLOOKUP(AB16,List16782[],2,FALSE)))</f>
        <v/>
      </c>
      <c r="BZ16" s="193" t="str">
        <f>IF(AC16="---","",IF(AC16="","",VLOOKUP(AC16,List16782[],2,FALSE)))</f>
        <v/>
      </c>
      <c r="CA16" s="193" t="str">
        <f>IF(AD16="---","",IF(AD16="","",VLOOKUP(AD16,List16782[],2,FALSE)))</f>
        <v/>
      </c>
      <c r="CB16" s="193" t="str">
        <f>IF(AE16="---","",IF(AE16="","",VLOOKUP(AE16,List16782[],2,FALSE)))</f>
        <v/>
      </c>
      <c r="CC16" s="193" t="str">
        <f>IF(AF16="---","",IF(AF16="","",VLOOKUP(AF16,List16782[],2,FALSE)))</f>
        <v/>
      </c>
      <c r="CD16" s="193" t="str">
        <f>IF(AG16="---","",IF(AG16="","",VLOOKUP(AG16,List16782[],2,FALSE)))</f>
        <v/>
      </c>
      <c r="CE16" s="193" t="str">
        <f>IF(AH16="---","",IF(AH16="","",VLOOKUP(AH16,List16782[],2,FALSE)))</f>
        <v/>
      </c>
      <c r="CF16" s="16" t="s">
        <v>112</v>
      </c>
      <c r="CG16" s="193" t="str">
        <f t="shared" si="7"/>
        <v>NA</v>
      </c>
      <c r="CH16" s="193" t="str">
        <f t="shared" si="5"/>
        <v>NA</v>
      </c>
      <c r="CI16" s="193" t="str">
        <f t="shared" si="5"/>
        <v>NA</v>
      </c>
      <c r="CJ16" s="193" t="str">
        <f t="shared" si="5"/>
        <v>NA</v>
      </c>
      <c r="CK16" s="193" t="str">
        <f t="shared" si="5"/>
        <v>NA</v>
      </c>
      <c r="CL16" s="193" t="str">
        <f t="shared" si="5"/>
        <v>NA</v>
      </c>
      <c r="CM16" s="193" t="str">
        <f t="shared" si="5"/>
        <v>NA</v>
      </c>
      <c r="CN16" s="193" t="str">
        <f t="shared" si="5"/>
        <v>NA</v>
      </c>
      <c r="CO16" s="193" t="str">
        <f t="shared" si="5"/>
        <v>NA</v>
      </c>
      <c r="CP16" s="193" t="str">
        <f t="shared" si="5"/>
        <v>NA</v>
      </c>
      <c r="CQ16" s="16" t="s">
        <v>112</v>
      </c>
      <c r="CR16" s="193" t="str">
        <f t="shared" si="8"/>
        <v>NA</v>
      </c>
      <c r="CS16" s="193" t="str">
        <f t="shared" si="6"/>
        <v>NA</v>
      </c>
      <c r="CT16" s="193" t="str">
        <f t="shared" si="6"/>
        <v>NA</v>
      </c>
      <c r="CU16" s="193" t="str">
        <f t="shared" si="6"/>
        <v>NA</v>
      </c>
      <c r="CV16" s="193" t="str">
        <f t="shared" si="6"/>
        <v>NA</v>
      </c>
      <c r="CW16" s="193" t="str">
        <f t="shared" si="6"/>
        <v>NA</v>
      </c>
      <c r="CX16" s="193" t="str">
        <f t="shared" si="6"/>
        <v>NA</v>
      </c>
      <c r="CY16" s="193" t="str">
        <f t="shared" si="6"/>
        <v>NA</v>
      </c>
      <c r="CZ16" s="193" t="str">
        <f t="shared" si="6"/>
        <v>NA</v>
      </c>
      <c r="DA16" s="193" t="str">
        <f t="shared" si="6"/>
        <v>NA</v>
      </c>
      <c r="DI16" s="30"/>
      <c r="DJ16" s="30"/>
      <c r="DK16" s="30"/>
      <c r="DL16" s="30"/>
      <c r="DM16" s="30"/>
      <c r="DN16" s="30"/>
      <c r="DO16" s="30"/>
      <c r="DP16" s="30"/>
      <c r="DQ16" s="30"/>
      <c r="DR16" s="30"/>
      <c r="DS16" s="30"/>
      <c r="DT16" s="30"/>
      <c r="DU16" s="30"/>
      <c r="DV16" s="30"/>
      <c r="DW16" s="30"/>
    </row>
    <row r="17" spans="2:127" s="7" customFormat="1" ht="13.7" customHeight="1" thickBot="1">
      <c r="B17" s="304"/>
      <c r="C17" s="308"/>
      <c r="D17" s="309"/>
      <c r="E17" s="174" t="s">
        <v>212</v>
      </c>
      <c r="F17" s="175"/>
      <c r="G17" s="176"/>
      <c r="H17" s="13" t="s">
        <v>92</v>
      </c>
      <c r="I17" s="13" t="s">
        <v>92</v>
      </c>
      <c r="J17" s="13" t="s">
        <v>92</v>
      </c>
      <c r="K17" s="13" t="s">
        <v>92</v>
      </c>
      <c r="L17" s="13" t="s">
        <v>92</v>
      </c>
      <c r="M17" s="13" t="s">
        <v>92</v>
      </c>
      <c r="N17" s="13" t="s">
        <v>92</v>
      </c>
      <c r="O17" s="13" t="s">
        <v>92</v>
      </c>
      <c r="P17" s="13" t="s">
        <v>92</v>
      </c>
      <c r="Q17" s="13" t="s">
        <v>92</v>
      </c>
      <c r="R17" s="170" t="s">
        <v>92</v>
      </c>
      <c r="S17" s="1"/>
      <c r="T17" s="1"/>
      <c r="U17" s="1"/>
      <c r="V17" s="1"/>
      <c r="W17" s="1"/>
      <c r="X17" s="1"/>
      <c r="Y17" s="13" t="s">
        <v>92</v>
      </c>
      <c r="Z17" s="13" t="s">
        <v>92</v>
      </c>
      <c r="AA17" s="13" t="s">
        <v>92</v>
      </c>
      <c r="AB17" s="13" t="s">
        <v>92</v>
      </c>
      <c r="AC17" s="170" t="s">
        <v>92</v>
      </c>
      <c r="AD17" s="13" t="s">
        <v>92</v>
      </c>
      <c r="AE17" s="13" t="s">
        <v>92</v>
      </c>
      <c r="AF17" s="13" t="s">
        <v>92</v>
      </c>
      <c r="AG17" s="13" t="s">
        <v>92</v>
      </c>
      <c r="AH17" s="18" t="s">
        <v>92</v>
      </c>
      <c r="AK17" s="14" t="str">
        <f t="shared" si="0"/>
        <v/>
      </c>
      <c r="AL17" s="14" t="str">
        <f t="shared" si="0"/>
        <v/>
      </c>
      <c r="AM17" s="14" t="str">
        <f t="shared" si="0"/>
        <v/>
      </c>
      <c r="AN17" s="14" t="str">
        <f t="shared" si="0"/>
        <v/>
      </c>
      <c r="AO17" s="14" t="str">
        <f t="shared" si="0"/>
        <v/>
      </c>
      <c r="AP17" s="14" t="str">
        <f t="shared" si="0"/>
        <v/>
      </c>
      <c r="AQ17" s="14" t="str">
        <f t="shared" si="0"/>
        <v/>
      </c>
      <c r="AR17" s="14" t="str">
        <f t="shared" si="0"/>
        <v/>
      </c>
      <c r="AS17" s="14" t="str">
        <f t="shared" si="0"/>
        <v/>
      </c>
      <c r="AT17" s="14" t="str">
        <f t="shared" si="0"/>
        <v/>
      </c>
      <c r="AU17" s="1"/>
      <c r="AV17" s="15"/>
      <c r="AW17" s="16" t="s">
        <v>113</v>
      </c>
      <c r="AX17" s="193" t="str">
        <f t="shared" si="1"/>
        <v>---</v>
      </c>
      <c r="AY17" s="193" t="e">
        <f>VALUE(IF(AX17="---","",VLOOKUP(AX17,List16782[],2,FALSE)))</f>
        <v>#VALUE!</v>
      </c>
      <c r="AZ17" s="193" t="str">
        <f t="shared" si="2"/>
        <v>---</v>
      </c>
      <c r="BA17" s="193" t="e">
        <f>VALUE(IF(AZ17="---","",VLOOKUP(AZ17,List16782[],2,FALSE)))</f>
        <v>#VALUE!</v>
      </c>
      <c r="BB17" s="193" t="str">
        <f t="shared" si="3"/>
        <v>---</v>
      </c>
      <c r="BC17" s="193" t="str">
        <f t="shared" si="4"/>
        <v>---</v>
      </c>
      <c r="BD17" s="1"/>
      <c r="BE17" s="1"/>
      <c r="BF17" s="1"/>
      <c r="BG17" s="1"/>
      <c r="BH17" s="1"/>
      <c r="BI17" s="16" t="s">
        <v>113</v>
      </c>
      <c r="BJ17" s="193" t="str">
        <f>IF(H17="---","",IF(H17="","",(VLOOKUP(H17,List16782[],2,FALSE))))</f>
        <v/>
      </c>
      <c r="BK17" s="193" t="str">
        <f>IF(I17="---","",IF(I17="","",(VLOOKUP(I17,List16782[],2,FALSE))))</f>
        <v/>
      </c>
      <c r="BL17" s="193" t="str">
        <f>IF(J17="---","",IF(J17="","",(VLOOKUP(J17,List16782[],2,FALSE))))</f>
        <v/>
      </c>
      <c r="BM17" s="193" t="str">
        <f>IF(K17="---","",IF(K17="","",(VLOOKUP(K17,List16782[],2,FALSE))))</f>
        <v/>
      </c>
      <c r="BN17" s="193" t="str">
        <f>IF(L17="---","",IF(L17="","",(VLOOKUP(L17,List16782[],2,FALSE))))</f>
        <v/>
      </c>
      <c r="BO17" s="193" t="str">
        <f>IF(M17="---","",IF(M17="","",(VLOOKUP(M17,List16782[],2,FALSE))))</f>
        <v/>
      </c>
      <c r="BP17" s="193" t="str">
        <f>IF(N17="---","",IF(N17="","",(VLOOKUP(N17,List16782[],2,FALSE))))</f>
        <v/>
      </c>
      <c r="BQ17" s="193" t="str">
        <f>IF(O17="---","",IF(O17="","",(VLOOKUP(O17,List16782[],2,FALSE))))</f>
        <v/>
      </c>
      <c r="BR17" s="193" t="str">
        <f>IF(P17="---","",IF(P17="","",(VLOOKUP(P17,List16782[],2,FALSE))))</f>
        <v/>
      </c>
      <c r="BS17" s="193" t="str">
        <f>IF(Q17="---","",IF(Q17="","",(VLOOKUP(Q17,List16782[],2,FALSE))))</f>
        <v/>
      </c>
      <c r="BT17" s="193" t="str">
        <f>IF(R17="---","",IF(R17="","",(VLOOKUP(R17,List16782[],2,FALSE))))</f>
        <v/>
      </c>
      <c r="BU17" s="16" t="s">
        <v>113</v>
      </c>
      <c r="BV17" s="193" t="str">
        <f>IF(Y17="---","",IF(Y17="","",VLOOKUP(Y17,List16782[],2,FALSE)))</f>
        <v/>
      </c>
      <c r="BW17" s="193" t="str">
        <f>IF(Z17="---","",IF(Z17="","",VLOOKUP(Z17,List16782[],2,FALSE)))</f>
        <v/>
      </c>
      <c r="BX17" s="193" t="str">
        <f>IF(AA17="---","",IF(AA17="","",VLOOKUP(AA17,List16782[],2,FALSE)))</f>
        <v/>
      </c>
      <c r="BY17" s="193" t="str">
        <f>IF(AB17="---","",IF(AB17="","",VLOOKUP(AB17,List16782[],2,FALSE)))</f>
        <v/>
      </c>
      <c r="BZ17" s="193" t="str">
        <f>IF(AC17="---","",IF(AC17="","",VLOOKUP(AC17,List16782[],2,FALSE)))</f>
        <v/>
      </c>
      <c r="CA17" s="193" t="str">
        <f>IF(AD17="---","",IF(AD17="","",VLOOKUP(AD17,List16782[],2,FALSE)))</f>
        <v/>
      </c>
      <c r="CB17" s="193" t="str">
        <f>IF(AE17="---","",IF(AE17="","",VLOOKUP(AE17,List16782[],2,FALSE)))</f>
        <v/>
      </c>
      <c r="CC17" s="193" t="str">
        <f>IF(AF17="---","",IF(AF17="","",VLOOKUP(AF17,List16782[],2,FALSE)))</f>
        <v/>
      </c>
      <c r="CD17" s="193" t="str">
        <f>IF(AG17="---","",IF(AG17="","",VLOOKUP(AG17,List16782[],2,FALSE)))</f>
        <v/>
      </c>
      <c r="CE17" s="193" t="str">
        <f>IF(AH17="---","",IF(AH17="","",VLOOKUP(AH17,List16782[],2,FALSE)))</f>
        <v/>
      </c>
      <c r="CF17" s="16" t="s">
        <v>113</v>
      </c>
      <c r="CG17" s="193" t="str">
        <f t="shared" si="7"/>
        <v>NA</v>
      </c>
      <c r="CH17" s="193" t="str">
        <f t="shared" si="5"/>
        <v>NA</v>
      </c>
      <c r="CI17" s="193" t="str">
        <f t="shared" si="5"/>
        <v>NA</v>
      </c>
      <c r="CJ17" s="193" t="str">
        <f t="shared" si="5"/>
        <v>NA</v>
      </c>
      <c r="CK17" s="193" t="str">
        <f t="shared" si="5"/>
        <v>NA</v>
      </c>
      <c r="CL17" s="193" t="str">
        <f t="shared" si="5"/>
        <v>NA</v>
      </c>
      <c r="CM17" s="193" t="str">
        <f t="shared" si="5"/>
        <v>NA</v>
      </c>
      <c r="CN17" s="193" t="str">
        <f t="shared" si="5"/>
        <v>NA</v>
      </c>
      <c r="CO17" s="193" t="str">
        <f t="shared" si="5"/>
        <v>NA</v>
      </c>
      <c r="CP17" s="193" t="str">
        <f t="shared" si="5"/>
        <v>NA</v>
      </c>
      <c r="CQ17" s="16" t="s">
        <v>113</v>
      </c>
      <c r="CR17" s="193" t="str">
        <f t="shared" si="8"/>
        <v>NA</v>
      </c>
      <c r="CS17" s="193" t="str">
        <f t="shared" si="6"/>
        <v>NA</v>
      </c>
      <c r="CT17" s="193" t="str">
        <f t="shared" si="6"/>
        <v>NA</v>
      </c>
      <c r="CU17" s="193" t="str">
        <f t="shared" si="6"/>
        <v>NA</v>
      </c>
      <c r="CV17" s="193" t="str">
        <f t="shared" si="6"/>
        <v>NA</v>
      </c>
      <c r="CW17" s="193" t="str">
        <f t="shared" si="6"/>
        <v>NA</v>
      </c>
      <c r="CX17" s="193" t="str">
        <f t="shared" si="6"/>
        <v>NA</v>
      </c>
      <c r="CY17" s="193" t="str">
        <f t="shared" si="6"/>
        <v>NA</v>
      </c>
      <c r="CZ17" s="193" t="str">
        <f t="shared" si="6"/>
        <v>NA</v>
      </c>
      <c r="DA17" s="193" t="str">
        <f t="shared" si="6"/>
        <v>NA</v>
      </c>
      <c r="DI17" s="177"/>
      <c r="DJ17" s="177"/>
      <c r="DK17" s="177"/>
      <c r="DL17" s="177"/>
      <c r="DM17" s="177"/>
      <c r="DN17" s="177"/>
      <c r="DO17" s="177"/>
      <c r="DP17" s="177"/>
      <c r="DQ17" s="177"/>
      <c r="DR17" s="177"/>
      <c r="DS17" s="177"/>
      <c r="DT17" s="177"/>
      <c r="DU17" s="177"/>
      <c r="DV17" s="177"/>
      <c r="DW17" s="177"/>
    </row>
    <row r="18" spans="2:127" s="7" customFormat="1" ht="13.7" customHeight="1" thickBot="1">
      <c r="B18" s="304"/>
      <c r="C18" s="308" t="s">
        <v>114</v>
      </c>
      <c r="D18" s="309"/>
      <c r="E18" s="174" t="s">
        <v>203</v>
      </c>
      <c r="F18" s="175"/>
      <c r="G18" s="176"/>
      <c r="H18" s="13" t="s">
        <v>92</v>
      </c>
      <c r="I18" s="13" t="s">
        <v>92</v>
      </c>
      <c r="J18" s="13" t="s">
        <v>92</v>
      </c>
      <c r="K18" s="13" t="s">
        <v>92</v>
      </c>
      <c r="L18" s="13" t="s">
        <v>92</v>
      </c>
      <c r="M18" s="13" t="s">
        <v>92</v>
      </c>
      <c r="N18" s="13" t="s">
        <v>92</v>
      </c>
      <c r="O18" s="13" t="s">
        <v>92</v>
      </c>
      <c r="P18" s="13" t="s">
        <v>92</v>
      </c>
      <c r="Q18" s="13" t="s">
        <v>92</v>
      </c>
      <c r="R18" s="170" t="s">
        <v>92</v>
      </c>
      <c r="S18" s="1"/>
      <c r="T18" s="1"/>
      <c r="U18" s="1"/>
      <c r="V18" s="1"/>
      <c r="W18" s="1"/>
      <c r="X18" s="1"/>
      <c r="Y18" s="13" t="s">
        <v>92</v>
      </c>
      <c r="Z18" s="13" t="s">
        <v>92</v>
      </c>
      <c r="AA18" s="13" t="s">
        <v>92</v>
      </c>
      <c r="AB18" s="13" t="s">
        <v>92</v>
      </c>
      <c r="AC18" s="170" t="s">
        <v>92</v>
      </c>
      <c r="AD18" s="13" t="s">
        <v>92</v>
      </c>
      <c r="AE18" s="13" t="s">
        <v>92</v>
      </c>
      <c r="AF18" s="13" t="s">
        <v>92</v>
      </c>
      <c r="AG18" s="13" t="s">
        <v>92</v>
      </c>
      <c r="AH18" s="18" t="s">
        <v>92</v>
      </c>
      <c r="AK18" s="14" t="str">
        <f t="shared" si="0"/>
        <v/>
      </c>
      <c r="AL18" s="14" t="str">
        <f t="shared" si="0"/>
        <v/>
      </c>
      <c r="AM18" s="14" t="str">
        <f t="shared" si="0"/>
        <v/>
      </c>
      <c r="AN18" s="14" t="str">
        <f t="shared" si="0"/>
        <v/>
      </c>
      <c r="AO18" s="14" t="str">
        <f t="shared" si="0"/>
        <v/>
      </c>
      <c r="AP18" s="14" t="str">
        <f t="shared" si="0"/>
        <v/>
      </c>
      <c r="AQ18" s="14" t="str">
        <f t="shared" si="0"/>
        <v/>
      </c>
      <c r="AR18" s="14" t="str">
        <f t="shared" si="0"/>
        <v/>
      </c>
      <c r="AS18" s="14" t="str">
        <f t="shared" si="0"/>
        <v/>
      </c>
      <c r="AT18" s="14" t="str">
        <f t="shared" si="0"/>
        <v/>
      </c>
      <c r="AU18" s="1"/>
      <c r="AV18" s="15"/>
      <c r="AW18" s="16" t="s">
        <v>115</v>
      </c>
      <c r="AX18" s="193" t="str">
        <f t="shared" si="1"/>
        <v>---</v>
      </c>
      <c r="AY18" s="193" t="e">
        <f>VALUE(IF(AX18="---","",VLOOKUP(AX18,List16782[],2,FALSE)))</f>
        <v>#VALUE!</v>
      </c>
      <c r="AZ18" s="193" t="str">
        <f t="shared" si="2"/>
        <v>---</v>
      </c>
      <c r="BA18" s="193" t="e">
        <f>VALUE(IF(AZ18="---","",VLOOKUP(AZ18,List16782[],2,FALSE)))</f>
        <v>#VALUE!</v>
      </c>
      <c r="BB18" s="193" t="str">
        <f t="shared" si="3"/>
        <v>---</v>
      </c>
      <c r="BC18" s="193" t="str">
        <f t="shared" si="4"/>
        <v>---</v>
      </c>
      <c r="BD18" s="1"/>
      <c r="BE18" s="1"/>
      <c r="BF18" s="1"/>
      <c r="BG18" s="1"/>
      <c r="BH18" s="1"/>
      <c r="BI18" s="16" t="s">
        <v>115</v>
      </c>
      <c r="BJ18" s="193" t="str">
        <f>IF(H18="---","",IF(H18="","",(VLOOKUP(H18,List16782[],2,FALSE))))</f>
        <v/>
      </c>
      <c r="BK18" s="193" t="str">
        <f>IF(I18="---","",IF(I18="","",(VLOOKUP(I18,List16782[],2,FALSE))))</f>
        <v/>
      </c>
      <c r="BL18" s="193" t="str">
        <f>IF(J18="---","",IF(J18="","",(VLOOKUP(J18,List16782[],2,FALSE))))</f>
        <v/>
      </c>
      <c r="BM18" s="193" t="str">
        <f>IF(K18="---","",IF(K18="","",(VLOOKUP(K18,List16782[],2,FALSE))))</f>
        <v/>
      </c>
      <c r="BN18" s="193" t="str">
        <f>IF(L18="---","",IF(L18="","",(VLOOKUP(L18,List16782[],2,FALSE))))</f>
        <v/>
      </c>
      <c r="BO18" s="193" t="str">
        <f>IF(M18="---","",IF(M18="","",(VLOOKUP(M18,List16782[],2,FALSE))))</f>
        <v/>
      </c>
      <c r="BP18" s="193" t="str">
        <f>IF(N18="---","",IF(N18="","",(VLOOKUP(N18,List16782[],2,FALSE))))</f>
        <v/>
      </c>
      <c r="BQ18" s="193" t="str">
        <f>IF(O18="---","",IF(O18="","",(VLOOKUP(O18,List16782[],2,FALSE))))</f>
        <v/>
      </c>
      <c r="BR18" s="193" t="str">
        <f>IF(P18="---","",IF(P18="","",(VLOOKUP(P18,List16782[],2,FALSE))))</f>
        <v/>
      </c>
      <c r="BS18" s="193" t="str">
        <f>IF(Q18="---","",IF(Q18="","",(VLOOKUP(Q18,List16782[],2,FALSE))))</f>
        <v/>
      </c>
      <c r="BT18" s="193" t="str">
        <f>IF(R18="---","",IF(R18="","",(VLOOKUP(R18,List16782[],2,FALSE))))</f>
        <v/>
      </c>
      <c r="BU18" s="16" t="s">
        <v>115</v>
      </c>
      <c r="BV18" s="193" t="str">
        <f>IF(Y18="---","",IF(Y18="","",VLOOKUP(Y18,List16782[],2,FALSE)))</f>
        <v/>
      </c>
      <c r="BW18" s="193" t="str">
        <f>IF(Z18="---","",IF(Z18="","",VLOOKUP(Z18,List16782[],2,FALSE)))</f>
        <v/>
      </c>
      <c r="BX18" s="193" t="str">
        <f>IF(AA18="---","",IF(AA18="","",VLOOKUP(AA18,List16782[],2,FALSE)))</f>
        <v/>
      </c>
      <c r="BY18" s="193" t="str">
        <f>IF(AB18="---","",IF(AB18="","",VLOOKUP(AB18,List16782[],2,FALSE)))</f>
        <v/>
      </c>
      <c r="BZ18" s="193" t="str">
        <f>IF(AC18="---","",IF(AC18="","",VLOOKUP(AC18,List16782[],2,FALSE)))</f>
        <v/>
      </c>
      <c r="CA18" s="193" t="str">
        <f>IF(AD18="---","",IF(AD18="","",VLOOKUP(AD18,List16782[],2,FALSE)))</f>
        <v/>
      </c>
      <c r="CB18" s="193" t="str">
        <f>IF(AE18="---","",IF(AE18="","",VLOOKUP(AE18,List16782[],2,FALSE)))</f>
        <v/>
      </c>
      <c r="CC18" s="193" t="str">
        <f>IF(AF18="---","",IF(AF18="","",VLOOKUP(AF18,List16782[],2,FALSE)))</f>
        <v/>
      </c>
      <c r="CD18" s="193" t="str">
        <f>IF(AG18="---","",IF(AG18="","",VLOOKUP(AG18,List16782[],2,FALSE)))</f>
        <v/>
      </c>
      <c r="CE18" s="193" t="str">
        <f>IF(AH18="---","",IF(AH18="","",VLOOKUP(AH18,List16782[],2,FALSE)))</f>
        <v/>
      </c>
      <c r="CF18" s="16" t="s">
        <v>115</v>
      </c>
      <c r="CG18" s="193" t="str">
        <f t="shared" si="7"/>
        <v>NA</v>
      </c>
      <c r="CH18" s="193" t="str">
        <f t="shared" si="5"/>
        <v>NA</v>
      </c>
      <c r="CI18" s="193" t="str">
        <f t="shared" si="5"/>
        <v>NA</v>
      </c>
      <c r="CJ18" s="193" t="str">
        <f t="shared" si="5"/>
        <v>NA</v>
      </c>
      <c r="CK18" s="193" t="str">
        <f t="shared" si="5"/>
        <v>NA</v>
      </c>
      <c r="CL18" s="193" t="str">
        <f t="shared" si="5"/>
        <v>NA</v>
      </c>
      <c r="CM18" s="193" t="str">
        <f t="shared" si="5"/>
        <v>NA</v>
      </c>
      <c r="CN18" s="193" t="str">
        <f t="shared" si="5"/>
        <v>NA</v>
      </c>
      <c r="CO18" s="193" t="str">
        <f t="shared" si="5"/>
        <v>NA</v>
      </c>
      <c r="CP18" s="193" t="str">
        <f t="shared" si="5"/>
        <v>NA</v>
      </c>
      <c r="CQ18" s="16" t="s">
        <v>115</v>
      </c>
      <c r="CR18" s="193" t="str">
        <f t="shared" si="8"/>
        <v>NA</v>
      </c>
      <c r="CS18" s="193" t="str">
        <f t="shared" si="6"/>
        <v>NA</v>
      </c>
      <c r="CT18" s="193" t="str">
        <f t="shared" si="6"/>
        <v>NA</v>
      </c>
      <c r="CU18" s="193" t="str">
        <f t="shared" si="6"/>
        <v>NA</v>
      </c>
      <c r="CV18" s="193" t="str">
        <f t="shared" si="6"/>
        <v>NA</v>
      </c>
      <c r="CW18" s="193" t="str">
        <f t="shared" si="6"/>
        <v>NA</v>
      </c>
      <c r="CX18" s="193" t="str">
        <f t="shared" si="6"/>
        <v>NA</v>
      </c>
      <c r="CY18" s="193" t="str">
        <f t="shared" si="6"/>
        <v>NA</v>
      </c>
      <c r="CZ18" s="193" t="str">
        <f t="shared" si="6"/>
        <v>NA</v>
      </c>
      <c r="DA18" s="193" t="str">
        <f t="shared" si="6"/>
        <v>NA</v>
      </c>
      <c r="DI18" s="177"/>
      <c r="DJ18" s="177"/>
      <c r="DK18" s="177"/>
      <c r="DL18" s="177"/>
      <c r="DM18" s="177"/>
      <c r="DN18" s="177"/>
      <c r="DO18" s="177"/>
      <c r="DP18" s="177"/>
      <c r="DQ18" s="177"/>
      <c r="DR18" s="177"/>
      <c r="DS18" s="177"/>
      <c r="DT18" s="177"/>
      <c r="DU18" s="177"/>
      <c r="DV18" s="177"/>
      <c r="DW18" s="177"/>
    </row>
    <row r="19" spans="2:127" s="7" customFormat="1" ht="13.7" customHeight="1" thickBot="1">
      <c r="B19" s="304"/>
      <c r="C19" s="308"/>
      <c r="D19" s="309"/>
      <c r="E19" s="174" t="s">
        <v>208</v>
      </c>
      <c r="F19" s="175"/>
      <c r="G19" s="176"/>
      <c r="H19" s="13" t="s">
        <v>92</v>
      </c>
      <c r="I19" s="13" t="s">
        <v>92</v>
      </c>
      <c r="J19" s="13" t="s">
        <v>92</v>
      </c>
      <c r="K19" s="13" t="s">
        <v>92</v>
      </c>
      <c r="L19" s="13" t="s">
        <v>92</v>
      </c>
      <c r="M19" s="13" t="s">
        <v>92</v>
      </c>
      <c r="N19" s="13" t="s">
        <v>92</v>
      </c>
      <c r="O19" s="13" t="s">
        <v>92</v>
      </c>
      <c r="P19" s="13" t="s">
        <v>92</v>
      </c>
      <c r="Q19" s="13" t="s">
        <v>92</v>
      </c>
      <c r="R19" s="170" t="s">
        <v>92</v>
      </c>
      <c r="S19" s="1"/>
      <c r="T19" s="1"/>
      <c r="U19" s="1"/>
      <c r="V19" s="1"/>
      <c r="W19" s="1"/>
      <c r="X19" s="1"/>
      <c r="Y19" s="13" t="s">
        <v>92</v>
      </c>
      <c r="Z19" s="13" t="s">
        <v>92</v>
      </c>
      <c r="AA19" s="13" t="s">
        <v>92</v>
      </c>
      <c r="AB19" s="13" t="s">
        <v>92</v>
      </c>
      <c r="AC19" s="170" t="s">
        <v>92</v>
      </c>
      <c r="AD19" s="13" t="s">
        <v>92</v>
      </c>
      <c r="AE19" s="13" t="s">
        <v>92</v>
      </c>
      <c r="AF19" s="13" t="s">
        <v>92</v>
      </c>
      <c r="AG19" s="13" t="s">
        <v>92</v>
      </c>
      <c r="AH19" s="18" t="s">
        <v>92</v>
      </c>
      <c r="AK19" s="14" t="str">
        <f t="shared" si="0"/>
        <v/>
      </c>
      <c r="AL19" s="14" t="str">
        <f t="shared" si="0"/>
        <v/>
      </c>
      <c r="AM19" s="14" t="str">
        <f t="shared" si="0"/>
        <v/>
      </c>
      <c r="AN19" s="14" t="str">
        <f t="shared" si="0"/>
        <v/>
      </c>
      <c r="AO19" s="14" t="str">
        <f t="shared" si="0"/>
        <v/>
      </c>
      <c r="AP19" s="14" t="str">
        <f t="shared" si="0"/>
        <v/>
      </c>
      <c r="AQ19" s="14" t="str">
        <f t="shared" si="0"/>
        <v/>
      </c>
      <c r="AR19" s="14" t="str">
        <f t="shared" si="0"/>
        <v/>
      </c>
      <c r="AS19" s="14" t="str">
        <f t="shared" si="0"/>
        <v/>
      </c>
      <c r="AT19" s="14" t="str">
        <f t="shared" si="0"/>
        <v/>
      </c>
      <c r="AU19" s="1"/>
      <c r="AV19" s="15"/>
      <c r="AW19" s="16" t="s">
        <v>116</v>
      </c>
      <c r="AX19" s="193" t="str">
        <f t="shared" si="1"/>
        <v>---</v>
      </c>
      <c r="AY19" s="193" t="e">
        <f>VALUE(IF(AX19="---","",VLOOKUP(AX19,List16782[],2,FALSE)))</f>
        <v>#VALUE!</v>
      </c>
      <c r="AZ19" s="193" t="str">
        <f t="shared" si="2"/>
        <v>---</v>
      </c>
      <c r="BA19" s="193" t="e">
        <f>VALUE(IF(AZ19="---","",VLOOKUP(AZ19,List16782[],2,FALSE)))</f>
        <v>#VALUE!</v>
      </c>
      <c r="BB19" s="193" t="str">
        <f t="shared" si="3"/>
        <v>---</v>
      </c>
      <c r="BC19" s="193" t="str">
        <f t="shared" si="4"/>
        <v>---</v>
      </c>
      <c r="BD19" s="1"/>
      <c r="BE19" s="1"/>
      <c r="BF19" s="1"/>
      <c r="BG19" s="1"/>
      <c r="BH19" s="1"/>
      <c r="BI19" s="16" t="s">
        <v>116</v>
      </c>
      <c r="BJ19" s="193" t="str">
        <f>IF(H19="---","",IF(H19="","",(VLOOKUP(H19,List16782[],2,FALSE))))</f>
        <v/>
      </c>
      <c r="BK19" s="193" t="str">
        <f>IF(I19="---","",IF(I19="","",(VLOOKUP(I19,List16782[],2,FALSE))))</f>
        <v/>
      </c>
      <c r="BL19" s="193" t="str">
        <f>IF(J19="---","",IF(J19="","",(VLOOKUP(J19,List16782[],2,FALSE))))</f>
        <v/>
      </c>
      <c r="BM19" s="193" t="str">
        <f>IF(K19="---","",IF(K19="","",(VLOOKUP(K19,List16782[],2,FALSE))))</f>
        <v/>
      </c>
      <c r="BN19" s="193" t="str">
        <f>IF(L19="---","",IF(L19="","",(VLOOKUP(L19,List16782[],2,FALSE))))</f>
        <v/>
      </c>
      <c r="BO19" s="193" t="str">
        <f>IF(M19="---","",IF(M19="","",(VLOOKUP(M19,List16782[],2,FALSE))))</f>
        <v/>
      </c>
      <c r="BP19" s="193" t="str">
        <f>IF(N19="---","",IF(N19="","",(VLOOKUP(N19,List16782[],2,FALSE))))</f>
        <v/>
      </c>
      <c r="BQ19" s="193" t="str">
        <f>IF(O19="---","",IF(O19="","",(VLOOKUP(O19,List16782[],2,FALSE))))</f>
        <v/>
      </c>
      <c r="BR19" s="193" t="str">
        <f>IF(P19="---","",IF(P19="","",(VLOOKUP(P19,List16782[],2,FALSE))))</f>
        <v/>
      </c>
      <c r="BS19" s="193" t="str">
        <f>IF(Q19="---","",IF(Q19="","",(VLOOKUP(Q19,List16782[],2,FALSE))))</f>
        <v/>
      </c>
      <c r="BT19" s="193" t="str">
        <f>IF(R19="---","",IF(R19="","",(VLOOKUP(R19,List16782[],2,FALSE))))</f>
        <v/>
      </c>
      <c r="BU19" s="16" t="s">
        <v>116</v>
      </c>
      <c r="BV19" s="193" t="str">
        <f>IF(Y19="---","",IF(Y19="","",VLOOKUP(Y19,List16782[],2,FALSE)))</f>
        <v/>
      </c>
      <c r="BW19" s="193" t="str">
        <f>IF(Z19="---","",IF(Z19="","",VLOOKUP(Z19,List16782[],2,FALSE)))</f>
        <v/>
      </c>
      <c r="BX19" s="193" t="str">
        <f>IF(AA19="---","",IF(AA19="","",VLOOKUP(AA19,List16782[],2,FALSE)))</f>
        <v/>
      </c>
      <c r="BY19" s="193" t="str">
        <f>IF(AB19="---","",IF(AB19="","",VLOOKUP(AB19,List16782[],2,FALSE)))</f>
        <v/>
      </c>
      <c r="BZ19" s="193" t="str">
        <f>IF(AC19="---","",IF(AC19="","",VLOOKUP(AC19,List16782[],2,FALSE)))</f>
        <v/>
      </c>
      <c r="CA19" s="193" t="str">
        <f>IF(AD19="---","",IF(AD19="","",VLOOKUP(AD19,List16782[],2,FALSE)))</f>
        <v/>
      </c>
      <c r="CB19" s="193" t="str">
        <f>IF(AE19="---","",IF(AE19="","",VLOOKUP(AE19,List16782[],2,FALSE)))</f>
        <v/>
      </c>
      <c r="CC19" s="193" t="str">
        <f>IF(AF19="---","",IF(AF19="","",VLOOKUP(AF19,List16782[],2,FALSE)))</f>
        <v/>
      </c>
      <c r="CD19" s="193" t="str">
        <f>IF(AG19="---","",IF(AG19="","",VLOOKUP(AG19,List16782[],2,FALSE)))</f>
        <v/>
      </c>
      <c r="CE19" s="193" t="str">
        <f>IF(AH19="---","",IF(AH19="","",VLOOKUP(AH19,List16782[],2,FALSE)))</f>
        <v/>
      </c>
      <c r="CF19" s="16" t="s">
        <v>116</v>
      </c>
      <c r="CG19" s="193" t="str">
        <f t="shared" si="7"/>
        <v>NA</v>
      </c>
      <c r="CH19" s="193" t="str">
        <f t="shared" si="5"/>
        <v>NA</v>
      </c>
      <c r="CI19" s="193" t="str">
        <f t="shared" si="5"/>
        <v>NA</v>
      </c>
      <c r="CJ19" s="193" t="str">
        <f t="shared" si="5"/>
        <v>NA</v>
      </c>
      <c r="CK19" s="193" t="str">
        <f t="shared" si="5"/>
        <v>NA</v>
      </c>
      <c r="CL19" s="193" t="str">
        <f t="shared" si="5"/>
        <v>NA</v>
      </c>
      <c r="CM19" s="193" t="str">
        <f t="shared" si="5"/>
        <v>NA</v>
      </c>
      <c r="CN19" s="193" t="str">
        <f t="shared" si="5"/>
        <v>NA</v>
      </c>
      <c r="CO19" s="193" t="str">
        <f t="shared" si="5"/>
        <v>NA</v>
      </c>
      <c r="CP19" s="193" t="str">
        <f t="shared" si="5"/>
        <v>NA</v>
      </c>
      <c r="CQ19" s="16" t="s">
        <v>116</v>
      </c>
      <c r="CR19" s="193" t="str">
        <f t="shared" si="8"/>
        <v>NA</v>
      </c>
      <c r="CS19" s="193" t="str">
        <f t="shared" ref="CS19:DA30" si="9">IF(AND(OR(CH19=1, CH19=1.1),BL19&gt;=BW19),"Achieved",IF(AND(OR(CH19=1, CH19=1.1),BL19&lt;BW19),"Not Achieved","NA"))</f>
        <v>NA</v>
      </c>
      <c r="CT19" s="193" t="str">
        <f t="shared" si="9"/>
        <v>NA</v>
      </c>
      <c r="CU19" s="193" t="str">
        <f t="shared" si="9"/>
        <v>NA</v>
      </c>
      <c r="CV19" s="193" t="str">
        <f t="shared" si="9"/>
        <v>NA</v>
      </c>
      <c r="CW19" s="193" t="str">
        <f t="shared" si="9"/>
        <v>NA</v>
      </c>
      <c r="CX19" s="193" t="str">
        <f t="shared" si="9"/>
        <v>NA</v>
      </c>
      <c r="CY19" s="193" t="str">
        <f t="shared" si="9"/>
        <v>NA</v>
      </c>
      <c r="CZ19" s="193" t="str">
        <f t="shared" si="9"/>
        <v>NA</v>
      </c>
      <c r="DA19" s="193" t="str">
        <f t="shared" si="9"/>
        <v>NA</v>
      </c>
      <c r="DI19" s="177"/>
      <c r="DJ19" s="177"/>
      <c r="DK19" s="177"/>
      <c r="DL19" s="177"/>
      <c r="DM19" s="177"/>
      <c r="DN19" s="177"/>
      <c r="DO19" s="177"/>
      <c r="DP19" s="177"/>
      <c r="DQ19" s="177"/>
      <c r="DR19" s="177"/>
      <c r="DS19" s="177"/>
      <c r="DT19" s="177"/>
      <c r="DU19" s="177"/>
      <c r="DV19" s="177"/>
      <c r="DW19" s="177"/>
    </row>
    <row r="20" spans="2:127" s="7" customFormat="1" ht="13.7" customHeight="1" thickBot="1">
      <c r="B20" s="304"/>
      <c r="C20" s="308"/>
      <c r="D20" s="309"/>
      <c r="E20" s="174" t="s">
        <v>213</v>
      </c>
      <c r="F20" s="175"/>
      <c r="G20" s="176"/>
      <c r="H20" s="13" t="s">
        <v>92</v>
      </c>
      <c r="I20" s="13" t="s">
        <v>92</v>
      </c>
      <c r="J20" s="13" t="s">
        <v>92</v>
      </c>
      <c r="K20" s="13" t="s">
        <v>92</v>
      </c>
      <c r="L20" s="13" t="s">
        <v>92</v>
      </c>
      <c r="M20" s="13" t="s">
        <v>92</v>
      </c>
      <c r="N20" s="13" t="s">
        <v>92</v>
      </c>
      <c r="O20" s="13" t="s">
        <v>92</v>
      </c>
      <c r="P20" s="13" t="s">
        <v>92</v>
      </c>
      <c r="Q20" s="13" t="s">
        <v>92</v>
      </c>
      <c r="R20" s="170" t="s">
        <v>92</v>
      </c>
      <c r="S20" s="1"/>
      <c r="T20" s="1"/>
      <c r="U20" s="1"/>
      <c r="V20" s="1"/>
      <c r="W20" s="1"/>
      <c r="X20" s="1"/>
      <c r="Y20" s="13" t="s">
        <v>92</v>
      </c>
      <c r="Z20" s="13" t="s">
        <v>92</v>
      </c>
      <c r="AA20" s="13" t="s">
        <v>92</v>
      </c>
      <c r="AB20" s="13" t="s">
        <v>92</v>
      </c>
      <c r="AC20" s="170" t="s">
        <v>92</v>
      </c>
      <c r="AD20" s="13" t="s">
        <v>92</v>
      </c>
      <c r="AE20" s="13" t="s">
        <v>92</v>
      </c>
      <c r="AF20" s="13" t="s">
        <v>92</v>
      </c>
      <c r="AG20" s="13" t="s">
        <v>92</v>
      </c>
      <c r="AH20" s="18" t="s">
        <v>92</v>
      </c>
      <c r="AK20" s="14" t="str">
        <f t="shared" si="0"/>
        <v/>
      </c>
      <c r="AL20" s="14" t="str">
        <f t="shared" si="0"/>
        <v/>
      </c>
      <c r="AM20" s="14" t="str">
        <f t="shared" si="0"/>
        <v/>
      </c>
      <c r="AN20" s="14" t="str">
        <f t="shared" si="0"/>
        <v/>
      </c>
      <c r="AO20" s="14" t="str">
        <f t="shared" si="0"/>
        <v/>
      </c>
      <c r="AP20" s="14" t="str">
        <f t="shared" si="0"/>
        <v/>
      </c>
      <c r="AQ20" s="14" t="str">
        <f t="shared" si="0"/>
        <v/>
      </c>
      <c r="AR20" s="14" t="str">
        <f t="shared" si="0"/>
        <v/>
      </c>
      <c r="AS20" s="14" t="str">
        <f t="shared" si="0"/>
        <v/>
      </c>
      <c r="AT20" s="14" t="str">
        <f t="shared" si="0"/>
        <v/>
      </c>
      <c r="AU20" s="1"/>
      <c r="AV20" s="15"/>
      <c r="AW20" s="16" t="s">
        <v>117</v>
      </c>
      <c r="AX20" s="193" t="str">
        <f t="shared" si="1"/>
        <v>---</v>
      </c>
      <c r="AY20" s="193" t="e">
        <f>VALUE(IF(AX20="---","",VLOOKUP(AX20,List16782[],2,FALSE)))</f>
        <v>#VALUE!</v>
      </c>
      <c r="AZ20" s="193" t="str">
        <f t="shared" si="2"/>
        <v>---</v>
      </c>
      <c r="BA20" s="193" t="e">
        <f>VALUE(IF(AZ20="---","",VLOOKUP(AZ20,List16782[],2,FALSE)))</f>
        <v>#VALUE!</v>
      </c>
      <c r="BB20" s="193" t="str">
        <f t="shared" si="3"/>
        <v>---</v>
      </c>
      <c r="BC20" s="193" t="str">
        <f t="shared" si="4"/>
        <v>---</v>
      </c>
      <c r="BD20" s="1"/>
      <c r="BE20" s="1"/>
      <c r="BF20" s="1"/>
      <c r="BG20" s="1"/>
      <c r="BH20" s="1"/>
      <c r="BI20" s="16" t="s">
        <v>117</v>
      </c>
      <c r="BJ20" s="193" t="str">
        <f>IF(H20="---","",IF(H20="","",(VLOOKUP(H20,List16782[],2,FALSE))))</f>
        <v/>
      </c>
      <c r="BK20" s="193" t="str">
        <f>IF(I20="---","",IF(I20="","",(VLOOKUP(I20,List16782[],2,FALSE))))</f>
        <v/>
      </c>
      <c r="BL20" s="193" t="str">
        <f>IF(J20="---","",IF(J20="","",(VLOOKUP(J20,List16782[],2,FALSE))))</f>
        <v/>
      </c>
      <c r="BM20" s="193" t="str">
        <f>IF(K20="---","",IF(K20="","",(VLOOKUP(K20,List16782[],2,FALSE))))</f>
        <v/>
      </c>
      <c r="BN20" s="193" t="str">
        <f>IF(L20="---","",IF(L20="","",(VLOOKUP(L20,List16782[],2,FALSE))))</f>
        <v/>
      </c>
      <c r="BO20" s="193" t="str">
        <f>IF(M20="---","",IF(M20="","",(VLOOKUP(M20,List16782[],2,FALSE))))</f>
        <v/>
      </c>
      <c r="BP20" s="193" t="str">
        <f>IF(N20="---","",IF(N20="","",(VLOOKUP(N20,List16782[],2,FALSE))))</f>
        <v/>
      </c>
      <c r="BQ20" s="193" t="str">
        <f>IF(O20="---","",IF(O20="","",(VLOOKUP(O20,List16782[],2,FALSE))))</f>
        <v/>
      </c>
      <c r="BR20" s="193" t="str">
        <f>IF(P20="---","",IF(P20="","",(VLOOKUP(P20,List16782[],2,FALSE))))</f>
        <v/>
      </c>
      <c r="BS20" s="193" t="str">
        <f>IF(Q20="---","",IF(Q20="","",(VLOOKUP(Q20,List16782[],2,FALSE))))</f>
        <v/>
      </c>
      <c r="BT20" s="193" t="str">
        <f>IF(R20="---","",IF(R20="","",(VLOOKUP(R20,List16782[],2,FALSE))))</f>
        <v/>
      </c>
      <c r="BU20" s="16" t="s">
        <v>117</v>
      </c>
      <c r="BV20" s="193" t="str">
        <f>IF(Y20="---","",IF(Y20="","",VLOOKUP(Y20,List16782[],2,FALSE)))</f>
        <v/>
      </c>
      <c r="BW20" s="193" t="str">
        <f>IF(Z20="---","",IF(Z20="","",VLOOKUP(Z20,List16782[],2,FALSE)))</f>
        <v/>
      </c>
      <c r="BX20" s="193" t="str">
        <f>IF(AA20="---","",IF(AA20="","",VLOOKUP(AA20,List16782[],2,FALSE)))</f>
        <v/>
      </c>
      <c r="BY20" s="193" t="str">
        <f>IF(AB20="---","",IF(AB20="","",VLOOKUP(AB20,List16782[],2,FALSE)))</f>
        <v/>
      </c>
      <c r="BZ20" s="193" t="str">
        <f>IF(AC20="---","",IF(AC20="","",VLOOKUP(AC20,List16782[],2,FALSE)))</f>
        <v/>
      </c>
      <c r="CA20" s="193" t="str">
        <f>IF(AD20="---","",IF(AD20="","",VLOOKUP(AD20,List16782[],2,FALSE)))</f>
        <v/>
      </c>
      <c r="CB20" s="193" t="str">
        <f>IF(AE20="---","",IF(AE20="","",VLOOKUP(AE20,List16782[],2,FALSE)))</f>
        <v/>
      </c>
      <c r="CC20" s="193" t="str">
        <f>IF(AF20="---","",IF(AF20="","",VLOOKUP(AF20,List16782[],2,FALSE)))</f>
        <v/>
      </c>
      <c r="CD20" s="193" t="str">
        <f>IF(AG20="---","",IF(AG20="","",VLOOKUP(AG20,List16782[],2,FALSE)))</f>
        <v/>
      </c>
      <c r="CE20" s="193" t="str">
        <f>IF(AH20="---","",IF(AH20="","",VLOOKUP(AH20,List16782[],2,FALSE)))</f>
        <v/>
      </c>
      <c r="CF20" s="16" t="s">
        <v>117</v>
      </c>
      <c r="CG20" s="193" t="str">
        <f t="shared" si="7"/>
        <v>NA</v>
      </c>
      <c r="CH20" s="193" t="str">
        <f t="shared" si="5"/>
        <v>NA</v>
      </c>
      <c r="CI20" s="193" t="str">
        <f t="shared" si="5"/>
        <v>NA</v>
      </c>
      <c r="CJ20" s="193" t="str">
        <f t="shared" si="5"/>
        <v>NA</v>
      </c>
      <c r="CK20" s="193" t="str">
        <f t="shared" si="5"/>
        <v>NA</v>
      </c>
      <c r="CL20" s="193" t="str">
        <f t="shared" si="5"/>
        <v>NA</v>
      </c>
      <c r="CM20" s="193" t="str">
        <f t="shared" si="5"/>
        <v>NA</v>
      </c>
      <c r="CN20" s="193" t="str">
        <f t="shared" si="5"/>
        <v>NA</v>
      </c>
      <c r="CO20" s="193" t="str">
        <f t="shared" si="5"/>
        <v>NA</v>
      </c>
      <c r="CP20" s="193" t="str">
        <f t="shared" si="5"/>
        <v>NA</v>
      </c>
      <c r="CQ20" s="16" t="s">
        <v>117</v>
      </c>
      <c r="CR20" s="193" t="str">
        <f t="shared" si="8"/>
        <v>NA</v>
      </c>
      <c r="CS20" s="193" t="str">
        <f t="shared" si="9"/>
        <v>NA</v>
      </c>
      <c r="CT20" s="193" t="str">
        <f t="shared" si="9"/>
        <v>NA</v>
      </c>
      <c r="CU20" s="193" t="str">
        <f t="shared" si="9"/>
        <v>NA</v>
      </c>
      <c r="CV20" s="193" t="str">
        <f t="shared" si="9"/>
        <v>NA</v>
      </c>
      <c r="CW20" s="193" t="str">
        <f t="shared" si="9"/>
        <v>NA</v>
      </c>
      <c r="CX20" s="193" t="str">
        <f t="shared" si="9"/>
        <v>NA</v>
      </c>
      <c r="CY20" s="193" t="str">
        <f t="shared" si="9"/>
        <v>NA</v>
      </c>
      <c r="CZ20" s="193" t="str">
        <f t="shared" si="9"/>
        <v>NA</v>
      </c>
      <c r="DA20" s="193" t="str">
        <f t="shared" si="9"/>
        <v>NA</v>
      </c>
      <c r="DI20" s="177"/>
      <c r="DJ20" s="177"/>
      <c r="DK20" s="177"/>
      <c r="DL20" s="177"/>
      <c r="DM20" s="177"/>
      <c r="DN20" s="177"/>
      <c r="DO20" s="177"/>
      <c r="DP20" s="177"/>
      <c r="DQ20" s="177"/>
      <c r="DR20" s="177"/>
      <c r="DS20" s="177"/>
      <c r="DT20" s="177"/>
      <c r="DU20" s="177"/>
      <c r="DV20" s="177"/>
      <c r="DW20" s="177"/>
    </row>
    <row r="21" spans="2:127" s="7" customFormat="1" ht="13.7" customHeight="1" thickBot="1">
      <c r="B21" s="304"/>
      <c r="C21" s="308" t="s">
        <v>191</v>
      </c>
      <c r="D21" s="309"/>
      <c r="E21" s="174" t="s">
        <v>204</v>
      </c>
      <c r="F21" s="175"/>
      <c r="G21" s="176"/>
      <c r="H21" s="13" t="s">
        <v>92</v>
      </c>
      <c r="I21" s="13" t="s">
        <v>92</v>
      </c>
      <c r="J21" s="13" t="s">
        <v>92</v>
      </c>
      <c r="K21" s="13" t="s">
        <v>92</v>
      </c>
      <c r="L21" s="13" t="s">
        <v>92</v>
      </c>
      <c r="M21" s="13" t="s">
        <v>92</v>
      </c>
      <c r="N21" s="13" t="s">
        <v>92</v>
      </c>
      <c r="O21" s="13" t="s">
        <v>92</v>
      </c>
      <c r="P21" s="13" t="s">
        <v>92</v>
      </c>
      <c r="Q21" s="13" t="s">
        <v>92</v>
      </c>
      <c r="R21" s="170" t="s">
        <v>92</v>
      </c>
      <c r="S21" s="1"/>
      <c r="T21" s="1"/>
      <c r="U21" s="1"/>
      <c r="V21" s="1"/>
      <c r="W21" s="1"/>
      <c r="X21" s="1"/>
      <c r="Y21" s="13" t="s">
        <v>92</v>
      </c>
      <c r="Z21" s="13" t="s">
        <v>92</v>
      </c>
      <c r="AA21" s="13" t="s">
        <v>92</v>
      </c>
      <c r="AB21" s="13" t="s">
        <v>92</v>
      </c>
      <c r="AC21" s="170" t="s">
        <v>92</v>
      </c>
      <c r="AD21" s="13" t="s">
        <v>92</v>
      </c>
      <c r="AE21" s="13" t="s">
        <v>92</v>
      </c>
      <c r="AF21" s="13" t="s">
        <v>92</v>
      </c>
      <c r="AG21" s="13" t="s">
        <v>92</v>
      </c>
      <c r="AH21" s="18" t="s">
        <v>92</v>
      </c>
      <c r="AK21" s="14" t="str">
        <f t="shared" si="0"/>
        <v/>
      </c>
      <c r="AL21" s="14" t="str">
        <f t="shared" si="0"/>
        <v/>
      </c>
      <c r="AM21" s="14" t="str">
        <f t="shared" si="0"/>
        <v/>
      </c>
      <c r="AN21" s="14" t="str">
        <f t="shared" si="0"/>
        <v/>
      </c>
      <c r="AO21" s="14" t="str">
        <f t="shared" si="0"/>
        <v/>
      </c>
      <c r="AP21" s="14" t="str">
        <f t="shared" si="0"/>
        <v/>
      </c>
      <c r="AQ21" s="14" t="str">
        <f t="shared" si="0"/>
        <v/>
      </c>
      <c r="AR21" s="14" t="str">
        <f t="shared" si="0"/>
        <v/>
      </c>
      <c r="AS21" s="14" t="str">
        <f t="shared" si="0"/>
        <v/>
      </c>
      <c r="AT21" s="14" t="str">
        <f t="shared" si="0"/>
        <v/>
      </c>
      <c r="AU21" s="1"/>
      <c r="AV21" s="15"/>
      <c r="AW21" s="16" t="s">
        <v>118</v>
      </c>
      <c r="AX21" s="193" t="str">
        <f t="shared" si="1"/>
        <v>---</v>
      </c>
      <c r="AY21" s="193" t="e">
        <f>VALUE(IF(AX21="---","",VLOOKUP(AX21,List16782[],2,FALSE)))</f>
        <v>#VALUE!</v>
      </c>
      <c r="AZ21" s="193" t="str">
        <f t="shared" si="2"/>
        <v>---</v>
      </c>
      <c r="BA21" s="193" t="e">
        <f>VALUE(IF(AZ21="---","",VLOOKUP(AZ21,List16782[],2,FALSE)))</f>
        <v>#VALUE!</v>
      </c>
      <c r="BB21" s="193" t="str">
        <f t="shared" si="3"/>
        <v>---</v>
      </c>
      <c r="BC21" s="193" t="str">
        <f t="shared" si="4"/>
        <v>---</v>
      </c>
      <c r="BD21" s="1"/>
      <c r="BE21" s="1"/>
      <c r="BF21" s="1"/>
      <c r="BG21" s="1"/>
      <c r="BH21" s="1"/>
      <c r="BI21" s="16" t="s">
        <v>118</v>
      </c>
      <c r="BJ21" s="193" t="str">
        <f>IF(H21="---","",IF(H21="","",(VLOOKUP(H21,List16782[],2,FALSE))))</f>
        <v/>
      </c>
      <c r="BK21" s="193" t="str">
        <f>IF(I21="---","",IF(I21="","",(VLOOKUP(I21,List16782[],2,FALSE))))</f>
        <v/>
      </c>
      <c r="BL21" s="193" t="str">
        <f>IF(J21="---","",IF(J21="","",(VLOOKUP(J21,List16782[],2,FALSE))))</f>
        <v/>
      </c>
      <c r="BM21" s="193" t="str">
        <f>IF(K21="---","",IF(K21="","",(VLOOKUP(K21,List16782[],2,FALSE))))</f>
        <v/>
      </c>
      <c r="BN21" s="193" t="str">
        <f>IF(L21="---","",IF(L21="","",(VLOOKUP(L21,List16782[],2,FALSE))))</f>
        <v/>
      </c>
      <c r="BO21" s="193" t="str">
        <f>IF(M21="---","",IF(M21="","",(VLOOKUP(M21,List16782[],2,FALSE))))</f>
        <v/>
      </c>
      <c r="BP21" s="193" t="str">
        <f>IF(N21="---","",IF(N21="","",(VLOOKUP(N21,List16782[],2,FALSE))))</f>
        <v/>
      </c>
      <c r="BQ21" s="193" t="str">
        <f>IF(O21="---","",IF(O21="","",(VLOOKUP(O21,List16782[],2,FALSE))))</f>
        <v/>
      </c>
      <c r="BR21" s="193" t="str">
        <f>IF(P21="---","",IF(P21="","",(VLOOKUP(P21,List16782[],2,FALSE))))</f>
        <v/>
      </c>
      <c r="BS21" s="193" t="str">
        <f>IF(Q21="---","",IF(Q21="","",(VLOOKUP(Q21,List16782[],2,FALSE))))</f>
        <v/>
      </c>
      <c r="BT21" s="193" t="str">
        <f>IF(R21="---","",IF(R21="","",(VLOOKUP(R21,List16782[],2,FALSE))))</f>
        <v/>
      </c>
      <c r="BU21" s="16" t="s">
        <v>118</v>
      </c>
      <c r="BV21" s="193" t="str">
        <f>IF(Y21="---","",IF(Y21="","",VLOOKUP(Y21,List16782[],2,FALSE)))</f>
        <v/>
      </c>
      <c r="BW21" s="193" t="str">
        <f>IF(Z21="---","",IF(Z21="","",VLOOKUP(Z21,List16782[],2,FALSE)))</f>
        <v/>
      </c>
      <c r="BX21" s="193" t="str">
        <f>IF(AA21="---","",IF(AA21="","",VLOOKUP(AA21,List16782[],2,FALSE)))</f>
        <v/>
      </c>
      <c r="BY21" s="193" t="str">
        <f>IF(AB21="---","",IF(AB21="","",VLOOKUP(AB21,List16782[],2,FALSE)))</f>
        <v/>
      </c>
      <c r="BZ21" s="193" t="str">
        <f>IF(AC21="---","",IF(AC21="","",VLOOKUP(AC21,List16782[],2,FALSE)))</f>
        <v/>
      </c>
      <c r="CA21" s="193" t="str">
        <f>IF(AD21="---","",IF(AD21="","",VLOOKUP(AD21,List16782[],2,FALSE)))</f>
        <v/>
      </c>
      <c r="CB21" s="193" t="str">
        <f>IF(AE21="---","",IF(AE21="","",VLOOKUP(AE21,List16782[],2,FALSE)))</f>
        <v/>
      </c>
      <c r="CC21" s="193" t="str">
        <f>IF(AF21="---","",IF(AF21="","",VLOOKUP(AF21,List16782[],2,FALSE)))</f>
        <v/>
      </c>
      <c r="CD21" s="193" t="str">
        <f>IF(AG21="---","",IF(AG21="","",VLOOKUP(AG21,List16782[],2,FALSE)))</f>
        <v/>
      </c>
      <c r="CE21" s="193" t="str">
        <f>IF(AH21="---","",IF(AH21="","",VLOOKUP(AH21,List16782[],2,FALSE)))</f>
        <v/>
      </c>
      <c r="CF21" s="16" t="s">
        <v>118</v>
      </c>
      <c r="CG21" s="193" t="str">
        <f t="shared" si="7"/>
        <v>NA</v>
      </c>
      <c r="CH21" s="193" t="str">
        <f t="shared" si="5"/>
        <v>NA</v>
      </c>
      <c r="CI21" s="193" t="str">
        <f t="shared" si="5"/>
        <v>NA</v>
      </c>
      <c r="CJ21" s="193" t="str">
        <f t="shared" si="5"/>
        <v>NA</v>
      </c>
      <c r="CK21" s="193" t="str">
        <f t="shared" si="5"/>
        <v>NA</v>
      </c>
      <c r="CL21" s="193" t="str">
        <f t="shared" si="5"/>
        <v>NA</v>
      </c>
      <c r="CM21" s="193" t="str">
        <f t="shared" si="5"/>
        <v>NA</v>
      </c>
      <c r="CN21" s="193" t="str">
        <f t="shared" si="5"/>
        <v>NA</v>
      </c>
      <c r="CO21" s="193" t="str">
        <f t="shared" si="5"/>
        <v>NA</v>
      </c>
      <c r="CP21" s="193" t="str">
        <f t="shared" si="5"/>
        <v>NA</v>
      </c>
      <c r="CQ21" s="16" t="s">
        <v>118</v>
      </c>
      <c r="CR21" s="193" t="str">
        <f t="shared" si="8"/>
        <v>NA</v>
      </c>
      <c r="CS21" s="193" t="str">
        <f t="shared" si="9"/>
        <v>NA</v>
      </c>
      <c r="CT21" s="193" t="str">
        <f t="shared" si="9"/>
        <v>NA</v>
      </c>
      <c r="CU21" s="193" t="str">
        <f t="shared" si="9"/>
        <v>NA</v>
      </c>
      <c r="CV21" s="193" t="str">
        <f t="shared" si="9"/>
        <v>NA</v>
      </c>
      <c r="CW21" s="193" t="str">
        <f t="shared" si="9"/>
        <v>NA</v>
      </c>
      <c r="CX21" s="193" t="str">
        <f t="shared" si="9"/>
        <v>NA</v>
      </c>
      <c r="CY21" s="193" t="str">
        <f t="shared" si="9"/>
        <v>NA</v>
      </c>
      <c r="CZ21" s="193" t="str">
        <f t="shared" si="9"/>
        <v>NA</v>
      </c>
      <c r="DA21" s="193" t="str">
        <f t="shared" si="9"/>
        <v>NA</v>
      </c>
      <c r="DI21" s="177"/>
      <c r="DJ21" s="177"/>
      <c r="DK21" s="177"/>
      <c r="DL21" s="177"/>
      <c r="DM21" s="177"/>
      <c r="DN21" s="177"/>
      <c r="DO21" s="177"/>
      <c r="DP21" s="177"/>
      <c r="DQ21" s="177"/>
      <c r="DR21" s="177"/>
      <c r="DS21" s="177"/>
      <c r="DT21" s="177"/>
      <c r="DU21" s="177"/>
      <c r="DV21" s="177"/>
      <c r="DW21" s="177"/>
    </row>
    <row r="22" spans="2:127" s="7" customFormat="1" ht="13.7" customHeight="1" thickBot="1">
      <c r="B22" s="304"/>
      <c r="C22" s="308"/>
      <c r="D22" s="309"/>
      <c r="E22" s="174" t="s">
        <v>209</v>
      </c>
      <c r="F22" s="175"/>
      <c r="G22" s="176"/>
      <c r="H22" s="13" t="s">
        <v>92</v>
      </c>
      <c r="I22" s="13" t="s">
        <v>92</v>
      </c>
      <c r="J22" s="13" t="s">
        <v>92</v>
      </c>
      <c r="K22" s="13" t="s">
        <v>92</v>
      </c>
      <c r="L22" s="13" t="s">
        <v>92</v>
      </c>
      <c r="M22" s="13" t="s">
        <v>92</v>
      </c>
      <c r="N22" s="13" t="s">
        <v>92</v>
      </c>
      <c r="O22" s="13" t="s">
        <v>92</v>
      </c>
      <c r="P22" s="13" t="s">
        <v>92</v>
      </c>
      <c r="Q22" s="13" t="s">
        <v>92</v>
      </c>
      <c r="R22" s="170" t="s">
        <v>92</v>
      </c>
      <c r="S22" s="1"/>
      <c r="T22" s="1"/>
      <c r="U22" s="1"/>
      <c r="V22" s="1"/>
      <c r="W22" s="1"/>
      <c r="X22" s="1"/>
      <c r="Y22" s="13" t="s">
        <v>92</v>
      </c>
      <c r="Z22" s="13" t="s">
        <v>92</v>
      </c>
      <c r="AA22" s="13" t="s">
        <v>92</v>
      </c>
      <c r="AB22" s="13" t="s">
        <v>92</v>
      </c>
      <c r="AC22" s="170" t="s">
        <v>92</v>
      </c>
      <c r="AD22" s="13" t="s">
        <v>92</v>
      </c>
      <c r="AE22" s="13" t="s">
        <v>92</v>
      </c>
      <c r="AF22" s="13" t="s">
        <v>92</v>
      </c>
      <c r="AG22" s="13" t="s">
        <v>92</v>
      </c>
      <c r="AH22" s="18" t="s">
        <v>92</v>
      </c>
      <c r="AK22" s="14" t="str">
        <f t="shared" si="0"/>
        <v/>
      </c>
      <c r="AL22" s="14" t="str">
        <f t="shared" si="0"/>
        <v/>
      </c>
      <c r="AM22" s="14" t="str">
        <f t="shared" si="0"/>
        <v/>
      </c>
      <c r="AN22" s="14" t="str">
        <f t="shared" si="0"/>
        <v/>
      </c>
      <c r="AO22" s="14" t="str">
        <f t="shared" si="0"/>
        <v/>
      </c>
      <c r="AP22" s="14" t="str">
        <f t="shared" si="0"/>
        <v/>
      </c>
      <c r="AQ22" s="14" t="str">
        <f t="shared" si="0"/>
        <v/>
      </c>
      <c r="AR22" s="14" t="str">
        <f t="shared" si="0"/>
        <v/>
      </c>
      <c r="AS22" s="14" t="str">
        <f t="shared" si="0"/>
        <v/>
      </c>
      <c r="AT22" s="14" t="str">
        <f t="shared" si="0"/>
        <v/>
      </c>
      <c r="AU22" s="1"/>
      <c r="AV22" s="15"/>
      <c r="AW22" s="16" t="s">
        <v>119</v>
      </c>
      <c r="AX22" s="193" t="str">
        <f t="shared" si="1"/>
        <v>---</v>
      </c>
      <c r="AY22" s="193" t="e">
        <f>VALUE(IF(AX22="---","",VLOOKUP(AX22,List16782[],2,FALSE)))</f>
        <v>#VALUE!</v>
      </c>
      <c r="AZ22" s="193" t="str">
        <f t="shared" si="2"/>
        <v>---</v>
      </c>
      <c r="BA22" s="193" t="e">
        <f>VALUE(IF(AZ22="---","",VLOOKUP(AZ22,List16782[],2,FALSE)))</f>
        <v>#VALUE!</v>
      </c>
      <c r="BB22" s="193" t="str">
        <f t="shared" si="3"/>
        <v>---</v>
      </c>
      <c r="BC22" s="193" t="str">
        <f t="shared" si="4"/>
        <v>---</v>
      </c>
      <c r="BD22" s="1"/>
      <c r="BE22" s="1"/>
      <c r="BF22" s="1"/>
      <c r="BG22" s="1"/>
      <c r="BH22" s="1"/>
      <c r="BI22" s="16" t="s">
        <v>119</v>
      </c>
      <c r="BJ22" s="193" t="str">
        <f>IF(H22="---","",IF(H22="","",(VLOOKUP(H22,List16782[],2,FALSE))))</f>
        <v/>
      </c>
      <c r="BK22" s="193" t="str">
        <f>IF(I22="---","",IF(I22="","",(VLOOKUP(I22,List16782[],2,FALSE))))</f>
        <v/>
      </c>
      <c r="BL22" s="193" t="str">
        <f>IF(J22="---","",IF(J22="","",(VLOOKUP(J22,List16782[],2,FALSE))))</f>
        <v/>
      </c>
      <c r="BM22" s="193" t="str">
        <f>IF(K22="---","",IF(K22="","",(VLOOKUP(K22,List16782[],2,FALSE))))</f>
        <v/>
      </c>
      <c r="BN22" s="193" t="str">
        <f>IF(L22="---","",IF(L22="","",(VLOOKUP(L22,List16782[],2,FALSE))))</f>
        <v/>
      </c>
      <c r="BO22" s="193" t="str">
        <f>IF(M22="---","",IF(M22="","",(VLOOKUP(M22,List16782[],2,FALSE))))</f>
        <v/>
      </c>
      <c r="BP22" s="193" t="str">
        <f>IF(N22="---","",IF(N22="","",(VLOOKUP(N22,List16782[],2,FALSE))))</f>
        <v/>
      </c>
      <c r="BQ22" s="193" t="str">
        <f>IF(O22="---","",IF(O22="","",(VLOOKUP(O22,List16782[],2,FALSE))))</f>
        <v/>
      </c>
      <c r="BR22" s="193" t="str">
        <f>IF(P22="---","",IF(P22="","",(VLOOKUP(P22,List16782[],2,FALSE))))</f>
        <v/>
      </c>
      <c r="BS22" s="193" t="str">
        <f>IF(Q22="---","",IF(Q22="","",(VLOOKUP(Q22,List16782[],2,FALSE))))</f>
        <v/>
      </c>
      <c r="BT22" s="193" t="str">
        <f>IF(R22="---","",IF(R22="","",(VLOOKUP(R22,List16782[],2,FALSE))))</f>
        <v/>
      </c>
      <c r="BU22" s="16" t="s">
        <v>119</v>
      </c>
      <c r="BV22" s="193" t="str">
        <f>IF(Y22="---","",IF(Y22="","",VLOOKUP(Y22,List16782[],2,FALSE)))</f>
        <v/>
      </c>
      <c r="BW22" s="193" t="str">
        <f>IF(Z22="---","",IF(Z22="","",VLOOKUP(Z22,List16782[],2,FALSE)))</f>
        <v/>
      </c>
      <c r="BX22" s="193" t="str">
        <f>IF(AA22="---","",IF(AA22="","",VLOOKUP(AA22,List16782[],2,FALSE)))</f>
        <v/>
      </c>
      <c r="BY22" s="193" t="str">
        <f>IF(AB22="---","",IF(AB22="","",VLOOKUP(AB22,List16782[],2,FALSE)))</f>
        <v/>
      </c>
      <c r="BZ22" s="193" t="str">
        <f>IF(AC22="---","",IF(AC22="","",VLOOKUP(AC22,List16782[],2,FALSE)))</f>
        <v/>
      </c>
      <c r="CA22" s="193" t="str">
        <f>IF(AD22="---","",IF(AD22="","",VLOOKUP(AD22,List16782[],2,FALSE)))</f>
        <v/>
      </c>
      <c r="CB22" s="193" t="str">
        <f>IF(AE22="---","",IF(AE22="","",VLOOKUP(AE22,List16782[],2,FALSE)))</f>
        <v/>
      </c>
      <c r="CC22" s="193" t="str">
        <f>IF(AF22="---","",IF(AF22="","",VLOOKUP(AF22,List16782[],2,FALSE)))</f>
        <v/>
      </c>
      <c r="CD22" s="193" t="str">
        <f>IF(AG22="---","",IF(AG22="","",VLOOKUP(AG22,List16782[],2,FALSE)))</f>
        <v/>
      </c>
      <c r="CE22" s="193" t="str">
        <f>IF(AH22="---","",IF(AH22="","",VLOOKUP(AH22,List16782[],2,FALSE)))</f>
        <v/>
      </c>
      <c r="CF22" s="16" t="s">
        <v>119</v>
      </c>
      <c r="CG22" s="193" t="str">
        <f t="shared" si="7"/>
        <v>NA</v>
      </c>
      <c r="CH22" s="193" t="str">
        <f t="shared" si="5"/>
        <v>NA</v>
      </c>
      <c r="CI22" s="193" t="str">
        <f t="shared" si="5"/>
        <v>NA</v>
      </c>
      <c r="CJ22" s="193" t="str">
        <f t="shared" si="5"/>
        <v>NA</v>
      </c>
      <c r="CK22" s="193" t="str">
        <f t="shared" si="5"/>
        <v>NA</v>
      </c>
      <c r="CL22" s="193" t="str">
        <f t="shared" si="5"/>
        <v>NA</v>
      </c>
      <c r="CM22" s="193" t="str">
        <f t="shared" si="5"/>
        <v>NA</v>
      </c>
      <c r="CN22" s="193" t="str">
        <f t="shared" si="5"/>
        <v>NA</v>
      </c>
      <c r="CO22" s="193" t="str">
        <f t="shared" si="5"/>
        <v>NA</v>
      </c>
      <c r="CP22" s="193" t="str">
        <f t="shared" si="5"/>
        <v>NA</v>
      </c>
      <c r="CQ22" s="16" t="s">
        <v>119</v>
      </c>
      <c r="CR22" s="193" t="str">
        <f t="shared" si="8"/>
        <v>NA</v>
      </c>
      <c r="CS22" s="193" t="str">
        <f t="shared" si="9"/>
        <v>NA</v>
      </c>
      <c r="CT22" s="193" t="str">
        <f t="shared" si="9"/>
        <v>NA</v>
      </c>
      <c r="CU22" s="193" t="str">
        <f t="shared" si="9"/>
        <v>NA</v>
      </c>
      <c r="CV22" s="193" t="str">
        <f t="shared" si="9"/>
        <v>NA</v>
      </c>
      <c r="CW22" s="193" t="str">
        <f t="shared" si="9"/>
        <v>NA</v>
      </c>
      <c r="CX22" s="193" t="str">
        <f t="shared" si="9"/>
        <v>NA</v>
      </c>
      <c r="CY22" s="193" t="str">
        <f t="shared" si="9"/>
        <v>NA</v>
      </c>
      <c r="CZ22" s="193" t="str">
        <f t="shared" si="9"/>
        <v>NA</v>
      </c>
      <c r="DA22" s="193" t="str">
        <f t="shared" si="9"/>
        <v>NA</v>
      </c>
      <c r="DI22" s="177"/>
      <c r="DJ22" s="177"/>
      <c r="DK22" s="177"/>
      <c r="DL22" s="177"/>
      <c r="DM22" s="177"/>
      <c r="DN22" s="177"/>
      <c r="DO22" s="177"/>
      <c r="DP22" s="177"/>
      <c r="DQ22" s="177"/>
      <c r="DR22" s="177"/>
      <c r="DS22" s="177"/>
      <c r="DT22" s="177"/>
      <c r="DU22" s="177"/>
      <c r="DV22" s="177"/>
      <c r="DW22" s="177"/>
    </row>
    <row r="23" spans="2:127" s="7" customFormat="1" ht="13.7" customHeight="1" thickBot="1">
      <c r="B23" s="305"/>
      <c r="C23" s="308"/>
      <c r="D23" s="309"/>
      <c r="E23" s="174" t="s">
        <v>214</v>
      </c>
      <c r="F23" s="175"/>
      <c r="G23" s="176"/>
      <c r="H23" s="13" t="s">
        <v>92</v>
      </c>
      <c r="I23" s="13" t="s">
        <v>92</v>
      </c>
      <c r="J23" s="13" t="s">
        <v>92</v>
      </c>
      <c r="K23" s="13" t="s">
        <v>92</v>
      </c>
      <c r="L23" s="13" t="s">
        <v>92</v>
      </c>
      <c r="M23" s="13" t="s">
        <v>92</v>
      </c>
      <c r="N23" s="13" t="s">
        <v>92</v>
      </c>
      <c r="O23" s="13" t="s">
        <v>92</v>
      </c>
      <c r="P23" s="13" t="s">
        <v>92</v>
      </c>
      <c r="Q23" s="13" t="s">
        <v>92</v>
      </c>
      <c r="R23" s="170" t="s">
        <v>92</v>
      </c>
      <c r="S23" s="1"/>
      <c r="T23" s="1"/>
      <c r="U23" s="1"/>
      <c r="V23" s="1"/>
      <c r="W23" s="1"/>
      <c r="X23" s="1"/>
      <c r="Y23" s="13" t="s">
        <v>92</v>
      </c>
      <c r="Z23" s="13" t="s">
        <v>92</v>
      </c>
      <c r="AA23" s="13" t="s">
        <v>92</v>
      </c>
      <c r="AB23" s="13" t="s">
        <v>92</v>
      </c>
      <c r="AC23" s="170" t="s">
        <v>92</v>
      </c>
      <c r="AD23" s="13" t="s">
        <v>92</v>
      </c>
      <c r="AE23" s="13" t="s">
        <v>92</v>
      </c>
      <c r="AF23" s="13" t="s">
        <v>92</v>
      </c>
      <c r="AG23" s="13" t="s">
        <v>92</v>
      </c>
      <c r="AH23" s="18" t="s">
        <v>92</v>
      </c>
      <c r="AK23" s="14" t="str">
        <f t="shared" si="0"/>
        <v/>
      </c>
      <c r="AL23" s="14" t="str">
        <f t="shared" si="0"/>
        <v/>
      </c>
      <c r="AM23" s="14" t="str">
        <f t="shared" si="0"/>
        <v/>
      </c>
      <c r="AN23" s="14" t="str">
        <f t="shared" si="0"/>
        <v/>
      </c>
      <c r="AO23" s="14" t="str">
        <f t="shared" si="0"/>
        <v/>
      </c>
      <c r="AP23" s="14" t="str">
        <f t="shared" si="0"/>
        <v/>
      </c>
      <c r="AQ23" s="14" t="str">
        <f t="shared" si="0"/>
        <v/>
      </c>
      <c r="AR23" s="14" t="str">
        <f t="shared" si="0"/>
        <v/>
      </c>
      <c r="AS23" s="14" t="str">
        <f t="shared" si="0"/>
        <v/>
      </c>
      <c r="AT23" s="14" t="str">
        <f t="shared" si="0"/>
        <v/>
      </c>
      <c r="AU23" s="1"/>
      <c r="AV23" s="15"/>
      <c r="AW23" s="16" t="s">
        <v>120</v>
      </c>
      <c r="AX23" s="193" t="str">
        <f t="shared" si="1"/>
        <v>---</v>
      </c>
      <c r="AY23" s="193" t="e">
        <f>VALUE(IF(AX23="---","",VLOOKUP(AX23,List16782[],2,FALSE)))</f>
        <v>#VALUE!</v>
      </c>
      <c r="AZ23" s="193" t="str">
        <f t="shared" si="2"/>
        <v>---</v>
      </c>
      <c r="BA23" s="193" t="e">
        <f>VALUE(IF(AZ23="---","",VLOOKUP(AZ23,List16782[],2,FALSE)))</f>
        <v>#VALUE!</v>
      </c>
      <c r="BB23" s="193" t="str">
        <f t="shared" si="3"/>
        <v>---</v>
      </c>
      <c r="BC23" s="193" t="str">
        <f t="shared" si="4"/>
        <v>---</v>
      </c>
      <c r="BD23" s="1"/>
      <c r="BE23" s="1"/>
      <c r="BF23" s="1"/>
      <c r="BG23" s="1"/>
      <c r="BH23" s="1"/>
      <c r="BI23" s="16" t="s">
        <v>120</v>
      </c>
      <c r="BJ23" s="193" t="str">
        <f>IF(H23="---","",IF(H23="","",(VLOOKUP(H23,List16782[],2,FALSE))))</f>
        <v/>
      </c>
      <c r="BK23" s="193" t="str">
        <f>IF(I23="---","",IF(I23="","",(VLOOKUP(I23,List16782[],2,FALSE))))</f>
        <v/>
      </c>
      <c r="BL23" s="193" t="str">
        <f>IF(J23="---","",IF(J23="","",(VLOOKUP(J23,List16782[],2,FALSE))))</f>
        <v/>
      </c>
      <c r="BM23" s="193" t="str">
        <f>IF(K23="---","",IF(K23="","",(VLOOKUP(K23,List16782[],2,FALSE))))</f>
        <v/>
      </c>
      <c r="BN23" s="193" t="str">
        <f>IF(L23="---","",IF(L23="","",(VLOOKUP(L23,List16782[],2,FALSE))))</f>
        <v/>
      </c>
      <c r="BO23" s="193" t="str">
        <f>IF(M23="---","",IF(M23="","",(VLOOKUP(M23,List16782[],2,FALSE))))</f>
        <v/>
      </c>
      <c r="BP23" s="193" t="str">
        <f>IF(N23="---","",IF(N23="","",(VLOOKUP(N23,List16782[],2,FALSE))))</f>
        <v/>
      </c>
      <c r="BQ23" s="193" t="str">
        <f>IF(O23="---","",IF(O23="","",(VLOOKUP(O23,List16782[],2,FALSE))))</f>
        <v/>
      </c>
      <c r="BR23" s="193" t="str">
        <f>IF(P23="---","",IF(P23="","",(VLOOKUP(P23,List16782[],2,FALSE))))</f>
        <v/>
      </c>
      <c r="BS23" s="193" t="str">
        <f>IF(Q23="---","",IF(Q23="","",(VLOOKUP(Q23,List16782[],2,FALSE))))</f>
        <v/>
      </c>
      <c r="BT23" s="193" t="str">
        <f>IF(R23="---","",IF(R23="","",(VLOOKUP(R23,List16782[],2,FALSE))))</f>
        <v/>
      </c>
      <c r="BU23" s="16" t="s">
        <v>120</v>
      </c>
      <c r="BV23" s="193" t="str">
        <f>IF(Y23="---","",IF(Y23="","",VLOOKUP(Y23,List16782[],2,FALSE)))</f>
        <v/>
      </c>
      <c r="BW23" s="193" t="str">
        <f>IF(Z23="---","",IF(Z23="","",VLOOKUP(Z23,List16782[],2,FALSE)))</f>
        <v/>
      </c>
      <c r="BX23" s="193" t="str">
        <f>IF(AA23="---","",IF(AA23="","",VLOOKUP(AA23,List16782[],2,FALSE)))</f>
        <v/>
      </c>
      <c r="BY23" s="193" t="str">
        <f>IF(AB23="---","",IF(AB23="","",VLOOKUP(AB23,List16782[],2,FALSE)))</f>
        <v/>
      </c>
      <c r="BZ23" s="193" t="str">
        <f>IF(AC23="---","",IF(AC23="","",VLOOKUP(AC23,List16782[],2,FALSE)))</f>
        <v/>
      </c>
      <c r="CA23" s="193" t="str">
        <f>IF(AD23="---","",IF(AD23="","",VLOOKUP(AD23,List16782[],2,FALSE)))</f>
        <v/>
      </c>
      <c r="CB23" s="193" t="str">
        <f>IF(AE23="---","",IF(AE23="","",VLOOKUP(AE23,List16782[],2,FALSE)))</f>
        <v/>
      </c>
      <c r="CC23" s="193" t="str">
        <f>IF(AF23="---","",IF(AF23="","",VLOOKUP(AF23,List16782[],2,FALSE)))</f>
        <v/>
      </c>
      <c r="CD23" s="193" t="str">
        <f>IF(AG23="---","",IF(AG23="","",VLOOKUP(AG23,List16782[],2,FALSE)))</f>
        <v/>
      </c>
      <c r="CE23" s="193" t="str">
        <f>IF(AH23="---","",IF(AH23="","",VLOOKUP(AH23,List16782[],2,FALSE)))</f>
        <v/>
      </c>
      <c r="CF23" s="16" t="s">
        <v>120</v>
      </c>
      <c r="CG23" s="193" t="str">
        <f t="shared" si="7"/>
        <v>NA</v>
      </c>
      <c r="CH23" s="193" t="str">
        <f t="shared" si="5"/>
        <v>NA</v>
      </c>
      <c r="CI23" s="193" t="str">
        <f t="shared" si="5"/>
        <v>NA</v>
      </c>
      <c r="CJ23" s="193" t="str">
        <f t="shared" si="5"/>
        <v>NA</v>
      </c>
      <c r="CK23" s="193" t="str">
        <f t="shared" si="5"/>
        <v>NA</v>
      </c>
      <c r="CL23" s="193" t="str">
        <f t="shared" si="5"/>
        <v>NA</v>
      </c>
      <c r="CM23" s="193" t="str">
        <f t="shared" si="5"/>
        <v>NA</v>
      </c>
      <c r="CN23" s="193" t="str">
        <f t="shared" si="5"/>
        <v>NA</v>
      </c>
      <c r="CO23" s="193" t="str">
        <f t="shared" si="5"/>
        <v>NA</v>
      </c>
      <c r="CP23" s="193" t="str">
        <f t="shared" si="5"/>
        <v>NA</v>
      </c>
      <c r="CQ23" s="16" t="s">
        <v>120</v>
      </c>
      <c r="CR23" s="193" t="str">
        <f t="shared" si="8"/>
        <v>NA</v>
      </c>
      <c r="CS23" s="193" t="str">
        <f t="shared" si="9"/>
        <v>NA</v>
      </c>
      <c r="CT23" s="193" t="str">
        <f t="shared" si="9"/>
        <v>NA</v>
      </c>
      <c r="CU23" s="193" t="str">
        <f t="shared" si="9"/>
        <v>NA</v>
      </c>
      <c r="CV23" s="193" t="str">
        <f t="shared" si="9"/>
        <v>NA</v>
      </c>
      <c r="CW23" s="193" t="str">
        <f t="shared" si="9"/>
        <v>NA</v>
      </c>
      <c r="CX23" s="193" t="str">
        <f t="shared" si="9"/>
        <v>NA</v>
      </c>
      <c r="CY23" s="193" t="str">
        <f t="shared" si="9"/>
        <v>NA</v>
      </c>
      <c r="CZ23" s="193" t="str">
        <f t="shared" si="9"/>
        <v>NA</v>
      </c>
      <c r="DA23" s="193" t="str">
        <f t="shared" si="9"/>
        <v>NA</v>
      </c>
      <c r="DI23" s="177"/>
      <c r="DJ23" s="177"/>
      <c r="DK23" s="177"/>
      <c r="DL23" s="177"/>
      <c r="DM23" s="177"/>
      <c r="DN23" s="177"/>
      <c r="DO23" s="177"/>
      <c r="DP23" s="177"/>
      <c r="DQ23" s="177"/>
      <c r="DR23" s="177"/>
      <c r="DS23" s="177"/>
      <c r="DT23" s="177"/>
      <c r="DU23" s="177"/>
      <c r="DV23" s="177"/>
      <c r="DW23" s="177"/>
    </row>
    <row r="24" spans="2:127" s="7" customFormat="1" ht="13.7" customHeight="1" thickBot="1">
      <c r="B24" s="303">
        <v>3</v>
      </c>
      <c r="C24" s="306" t="s">
        <v>192</v>
      </c>
      <c r="D24" s="307"/>
      <c r="E24" s="174" t="s">
        <v>215</v>
      </c>
      <c r="F24" s="175"/>
      <c r="G24" s="176"/>
      <c r="H24" s="13" t="s">
        <v>92</v>
      </c>
      <c r="I24" s="13" t="s">
        <v>92</v>
      </c>
      <c r="J24" s="13" t="s">
        <v>92</v>
      </c>
      <c r="K24" s="13" t="s">
        <v>92</v>
      </c>
      <c r="L24" s="13" t="s">
        <v>92</v>
      </c>
      <c r="M24" s="13" t="s">
        <v>92</v>
      </c>
      <c r="N24" s="13" t="s">
        <v>92</v>
      </c>
      <c r="O24" s="13" t="s">
        <v>92</v>
      </c>
      <c r="P24" s="13" t="s">
        <v>92</v>
      </c>
      <c r="Q24" s="13" t="s">
        <v>92</v>
      </c>
      <c r="R24" s="170" t="s">
        <v>92</v>
      </c>
      <c r="S24" s="1"/>
      <c r="T24" s="1"/>
      <c r="U24" s="1"/>
      <c r="V24" s="1"/>
      <c r="W24" s="1"/>
      <c r="X24" s="1"/>
      <c r="Y24" s="13" t="s">
        <v>92</v>
      </c>
      <c r="Z24" s="13" t="s">
        <v>92</v>
      </c>
      <c r="AA24" s="13" t="s">
        <v>92</v>
      </c>
      <c r="AB24" s="13" t="s">
        <v>92</v>
      </c>
      <c r="AC24" s="170" t="s">
        <v>92</v>
      </c>
      <c r="AD24" s="13" t="s">
        <v>92</v>
      </c>
      <c r="AE24" s="13" t="s">
        <v>92</v>
      </c>
      <c r="AF24" s="13" t="s">
        <v>92</v>
      </c>
      <c r="AG24" s="13" t="s">
        <v>92</v>
      </c>
      <c r="AH24" s="18" t="s">
        <v>92</v>
      </c>
      <c r="AK24" s="14" t="str">
        <f t="shared" si="0"/>
        <v/>
      </c>
      <c r="AL24" s="14" t="str">
        <f t="shared" si="0"/>
        <v/>
      </c>
      <c r="AM24" s="14" t="str">
        <f t="shared" si="0"/>
        <v/>
      </c>
      <c r="AN24" s="14" t="str">
        <f t="shared" si="0"/>
        <v/>
      </c>
      <c r="AO24" s="14" t="str">
        <f t="shared" si="0"/>
        <v/>
      </c>
      <c r="AP24" s="14" t="str">
        <f t="shared" si="0"/>
        <v/>
      </c>
      <c r="AQ24" s="14" t="str">
        <f t="shared" si="0"/>
        <v/>
      </c>
      <c r="AR24" s="14" t="str">
        <f t="shared" si="0"/>
        <v/>
      </c>
      <c r="AS24" s="14" t="str">
        <f t="shared" si="0"/>
        <v/>
      </c>
      <c r="AT24" s="14" t="str">
        <f t="shared" si="0"/>
        <v/>
      </c>
      <c r="AU24" s="1"/>
      <c r="AV24" s="15"/>
      <c r="AW24" s="16" t="s">
        <v>121</v>
      </c>
      <c r="AX24" s="194" t="str">
        <f t="shared" si="1"/>
        <v>---</v>
      </c>
      <c r="AY24" s="194" t="e">
        <f>VALUE(IF(AX24="---","",VLOOKUP(AX24,List16782[],2,FALSE)))</f>
        <v>#VALUE!</v>
      </c>
      <c r="AZ24" s="194" t="str">
        <f t="shared" si="2"/>
        <v>---</v>
      </c>
      <c r="BA24" s="194" t="e">
        <f>VALUE(IF(AZ24="---","",VLOOKUP(AZ24,List16782[],2,FALSE)))</f>
        <v>#VALUE!</v>
      </c>
      <c r="BB24" s="194" t="str">
        <f t="shared" si="3"/>
        <v>---</v>
      </c>
      <c r="BC24" s="194" t="str">
        <f t="shared" si="4"/>
        <v>---</v>
      </c>
      <c r="BD24" s="1"/>
      <c r="BE24" s="1"/>
      <c r="BF24" s="1"/>
      <c r="BG24" s="1"/>
      <c r="BH24" s="1"/>
      <c r="BI24" s="16" t="s">
        <v>121</v>
      </c>
      <c r="BJ24" s="194" t="str">
        <f>IF(H24="---","",IF(H24="","",(VLOOKUP(H24,List16782[],2,FALSE))))</f>
        <v/>
      </c>
      <c r="BK24" s="194" t="str">
        <f>IF(I24="---","",IF(I24="","",(VLOOKUP(I24,List16782[],2,FALSE))))</f>
        <v/>
      </c>
      <c r="BL24" s="194" t="str">
        <f>IF(J24="---","",IF(J24="","",(VLOOKUP(J24,List16782[],2,FALSE))))</f>
        <v/>
      </c>
      <c r="BM24" s="194" t="str">
        <f>IF(K24="---","",IF(K24="","",(VLOOKUP(K24,List16782[],2,FALSE))))</f>
        <v/>
      </c>
      <c r="BN24" s="194" t="str">
        <f>IF(L24="---","",IF(L24="","",(VLOOKUP(L24,List16782[],2,FALSE))))</f>
        <v/>
      </c>
      <c r="BO24" s="194" t="str">
        <f>IF(M24="---","",IF(M24="","",(VLOOKUP(M24,List16782[],2,FALSE))))</f>
        <v/>
      </c>
      <c r="BP24" s="194" t="str">
        <f>IF(N24="---","",IF(N24="","",(VLOOKUP(N24,List16782[],2,FALSE))))</f>
        <v/>
      </c>
      <c r="BQ24" s="194" t="str">
        <f>IF(O24="---","",IF(O24="","",(VLOOKUP(O24,List16782[],2,FALSE))))</f>
        <v/>
      </c>
      <c r="BR24" s="194" t="str">
        <f>IF(P24="---","",IF(P24="","",(VLOOKUP(P24,List16782[],2,FALSE))))</f>
        <v/>
      </c>
      <c r="BS24" s="194" t="str">
        <f>IF(Q24="---","",IF(Q24="","",(VLOOKUP(Q24,List16782[],2,FALSE))))</f>
        <v/>
      </c>
      <c r="BT24" s="194" t="str">
        <f>IF(R24="---","",IF(R24="","",(VLOOKUP(R24,List16782[],2,FALSE))))</f>
        <v/>
      </c>
      <c r="BU24" s="16" t="s">
        <v>121</v>
      </c>
      <c r="BV24" s="194" t="str">
        <f>IF(Y24="---","",IF(Y24="","",VLOOKUP(Y24,List16782[],2,FALSE)))</f>
        <v/>
      </c>
      <c r="BW24" s="194" t="str">
        <f>IF(Z24="---","",IF(Z24="","",VLOOKUP(Z24,List16782[],2,FALSE)))</f>
        <v/>
      </c>
      <c r="BX24" s="194" t="str">
        <f>IF(AA24="---","",IF(AA24="","",VLOOKUP(AA24,List16782[],2,FALSE)))</f>
        <v/>
      </c>
      <c r="BY24" s="194" t="str">
        <f>IF(AB24="---","",IF(AB24="","",VLOOKUP(AB24,List16782[],2,FALSE)))</f>
        <v/>
      </c>
      <c r="BZ24" s="194" t="str">
        <f>IF(AC24="---","",IF(AC24="","",VLOOKUP(AC24,List16782[],2,FALSE)))</f>
        <v/>
      </c>
      <c r="CA24" s="194" t="str">
        <f>IF(AD24="---","",IF(AD24="","",VLOOKUP(AD24,List16782[],2,FALSE)))</f>
        <v/>
      </c>
      <c r="CB24" s="194" t="str">
        <f>IF(AE24="---","",IF(AE24="","",VLOOKUP(AE24,List16782[],2,FALSE)))</f>
        <v/>
      </c>
      <c r="CC24" s="194" t="str">
        <f>IF(AF24="---","",IF(AF24="","",VLOOKUP(AF24,List16782[],2,FALSE)))</f>
        <v/>
      </c>
      <c r="CD24" s="194" t="str">
        <f>IF(AG24="---","",IF(AG24="","",VLOOKUP(AG24,List16782[],2,FALSE)))</f>
        <v/>
      </c>
      <c r="CE24" s="194" t="str">
        <f>IF(AH24="---","",IF(AH24="","",VLOOKUP(AH24,List16782[],2,FALSE)))</f>
        <v/>
      </c>
      <c r="CF24" s="16" t="s">
        <v>121</v>
      </c>
      <c r="CG24" s="194" t="str">
        <f t="shared" si="7"/>
        <v>NA</v>
      </c>
      <c r="CH24" s="194" t="str">
        <f t="shared" si="5"/>
        <v>NA</v>
      </c>
      <c r="CI24" s="194" t="str">
        <f t="shared" si="5"/>
        <v>NA</v>
      </c>
      <c r="CJ24" s="194" t="str">
        <f t="shared" si="5"/>
        <v>NA</v>
      </c>
      <c r="CK24" s="194" t="str">
        <f t="shared" si="5"/>
        <v>NA</v>
      </c>
      <c r="CL24" s="194" t="str">
        <f t="shared" si="5"/>
        <v>NA</v>
      </c>
      <c r="CM24" s="194" t="str">
        <f t="shared" si="5"/>
        <v>NA</v>
      </c>
      <c r="CN24" s="194" t="str">
        <f t="shared" si="5"/>
        <v>NA</v>
      </c>
      <c r="CO24" s="194" t="str">
        <f t="shared" si="5"/>
        <v>NA</v>
      </c>
      <c r="CP24" s="194" t="str">
        <f t="shared" si="5"/>
        <v>NA</v>
      </c>
      <c r="CQ24" s="16" t="s">
        <v>121</v>
      </c>
      <c r="CR24" s="194" t="str">
        <f t="shared" si="8"/>
        <v>NA</v>
      </c>
      <c r="CS24" s="194" t="str">
        <f t="shared" si="9"/>
        <v>NA</v>
      </c>
      <c r="CT24" s="194" t="str">
        <f t="shared" si="9"/>
        <v>NA</v>
      </c>
      <c r="CU24" s="194" t="str">
        <f t="shared" si="9"/>
        <v>NA</v>
      </c>
      <c r="CV24" s="194" t="str">
        <f t="shared" si="9"/>
        <v>NA</v>
      </c>
      <c r="CW24" s="194" t="str">
        <f t="shared" si="9"/>
        <v>NA</v>
      </c>
      <c r="CX24" s="194" t="str">
        <f t="shared" si="9"/>
        <v>NA</v>
      </c>
      <c r="CY24" s="194" t="str">
        <f t="shared" si="9"/>
        <v>NA</v>
      </c>
      <c r="CZ24" s="194" t="str">
        <f t="shared" si="9"/>
        <v>NA</v>
      </c>
      <c r="DA24" s="194" t="str">
        <f t="shared" si="9"/>
        <v>NA</v>
      </c>
      <c r="DI24" s="177"/>
      <c r="DJ24" s="177"/>
      <c r="DK24" s="177"/>
      <c r="DL24" s="177"/>
      <c r="DM24" s="177"/>
      <c r="DN24" s="177"/>
      <c r="DO24" s="177"/>
      <c r="DP24" s="177"/>
      <c r="DQ24" s="177"/>
      <c r="DR24" s="177"/>
      <c r="DS24" s="177"/>
      <c r="DT24" s="177"/>
      <c r="DU24" s="177"/>
      <c r="DV24" s="177"/>
      <c r="DW24" s="177"/>
    </row>
    <row r="25" spans="2:127" s="7" customFormat="1" ht="13.7" customHeight="1" thickBot="1">
      <c r="B25" s="304"/>
      <c r="C25" s="306"/>
      <c r="D25" s="307"/>
      <c r="E25" s="174" t="s">
        <v>216</v>
      </c>
      <c r="F25" s="175"/>
      <c r="G25" s="176"/>
      <c r="H25" s="13" t="s">
        <v>92</v>
      </c>
      <c r="I25" s="13" t="s">
        <v>92</v>
      </c>
      <c r="J25" s="13" t="s">
        <v>92</v>
      </c>
      <c r="K25" s="13" t="s">
        <v>92</v>
      </c>
      <c r="L25" s="13" t="s">
        <v>92</v>
      </c>
      <c r="M25" s="13" t="s">
        <v>92</v>
      </c>
      <c r="N25" s="13" t="s">
        <v>92</v>
      </c>
      <c r="O25" s="13" t="s">
        <v>92</v>
      </c>
      <c r="P25" s="13" t="s">
        <v>92</v>
      </c>
      <c r="Q25" s="13" t="s">
        <v>92</v>
      </c>
      <c r="R25" s="170" t="s">
        <v>92</v>
      </c>
      <c r="S25" s="1"/>
      <c r="T25" s="1"/>
      <c r="U25" s="1"/>
      <c r="V25" s="1"/>
      <c r="W25" s="1"/>
      <c r="X25" s="1"/>
      <c r="Y25" s="13" t="s">
        <v>92</v>
      </c>
      <c r="Z25" s="13" t="s">
        <v>92</v>
      </c>
      <c r="AA25" s="13" t="s">
        <v>92</v>
      </c>
      <c r="AB25" s="13" t="s">
        <v>92</v>
      </c>
      <c r="AC25" s="170" t="s">
        <v>92</v>
      </c>
      <c r="AD25" s="13" t="s">
        <v>92</v>
      </c>
      <c r="AE25" s="13" t="s">
        <v>92</v>
      </c>
      <c r="AF25" s="13" t="s">
        <v>92</v>
      </c>
      <c r="AG25" s="13" t="s">
        <v>92</v>
      </c>
      <c r="AH25" s="18" t="s">
        <v>92</v>
      </c>
      <c r="AK25" s="14" t="str">
        <f t="shared" si="0"/>
        <v/>
      </c>
      <c r="AL25" s="14" t="str">
        <f t="shared" si="0"/>
        <v/>
      </c>
      <c r="AM25" s="14" t="str">
        <f t="shared" si="0"/>
        <v/>
      </c>
      <c r="AN25" s="14" t="str">
        <f t="shared" si="0"/>
        <v/>
      </c>
      <c r="AO25" s="14" t="str">
        <f t="shared" si="0"/>
        <v/>
      </c>
      <c r="AP25" s="14" t="str">
        <f t="shared" si="0"/>
        <v/>
      </c>
      <c r="AQ25" s="14" t="str">
        <f t="shared" si="0"/>
        <v/>
      </c>
      <c r="AR25" s="14" t="str">
        <f t="shared" si="0"/>
        <v/>
      </c>
      <c r="AS25" s="14" t="str">
        <f t="shared" si="0"/>
        <v/>
      </c>
      <c r="AT25" s="14" t="str">
        <f t="shared" si="0"/>
        <v/>
      </c>
      <c r="AU25" s="1"/>
      <c r="AV25" s="15"/>
      <c r="AW25" s="16" t="s">
        <v>122</v>
      </c>
      <c r="AX25" s="194" t="str">
        <f t="shared" si="1"/>
        <v>---</v>
      </c>
      <c r="AY25" s="194" t="e">
        <f>VALUE(IF(AX25="---","",VLOOKUP(AX25,List16782[],2,FALSE)))</f>
        <v>#VALUE!</v>
      </c>
      <c r="AZ25" s="194" t="str">
        <f t="shared" si="2"/>
        <v>---</v>
      </c>
      <c r="BA25" s="194" t="e">
        <f>VALUE(IF(AZ25="---","",VLOOKUP(AZ25,List16782[],2,FALSE)))</f>
        <v>#VALUE!</v>
      </c>
      <c r="BB25" s="194" t="str">
        <f t="shared" si="3"/>
        <v>---</v>
      </c>
      <c r="BC25" s="194" t="str">
        <f t="shared" si="4"/>
        <v>---</v>
      </c>
      <c r="BD25" s="1"/>
      <c r="BE25" s="1"/>
      <c r="BF25" s="1"/>
      <c r="BG25" s="1"/>
      <c r="BH25" s="1"/>
      <c r="BI25" s="16" t="s">
        <v>122</v>
      </c>
      <c r="BJ25" s="194" t="str">
        <f>IF(H25="---","",IF(H25="","",(VLOOKUP(H25,List16782[],2,FALSE))))</f>
        <v/>
      </c>
      <c r="BK25" s="194" t="str">
        <f>IF(I25="---","",IF(I25="","",(VLOOKUP(I25,List16782[],2,FALSE))))</f>
        <v/>
      </c>
      <c r="BL25" s="194" t="str">
        <f>IF(J25="---","",IF(J25="","",(VLOOKUP(J25,List16782[],2,FALSE))))</f>
        <v/>
      </c>
      <c r="BM25" s="194" t="str">
        <f>IF(K25="---","",IF(K25="","",(VLOOKUP(K25,List16782[],2,FALSE))))</f>
        <v/>
      </c>
      <c r="BN25" s="194" t="str">
        <f>IF(L25="---","",IF(L25="","",(VLOOKUP(L25,List16782[],2,FALSE))))</f>
        <v/>
      </c>
      <c r="BO25" s="194" t="str">
        <f>IF(M25="---","",IF(M25="","",(VLOOKUP(M25,List16782[],2,FALSE))))</f>
        <v/>
      </c>
      <c r="BP25" s="194" t="str">
        <f>IF(N25="---","",IF(N25="","",(VLOOKUP(N25,List16782[],2,FALSE))))</f>
        <v/>
      </c>
      <c r="BQ25" s="194" t="str">
        <f>IF(O25="---","",IF(O25="","",(VLOOKUP(O25,List16782[],2,FALSE))))</f>
        <v/>
      </c>
      <c r="BR25" s="194" t="str">
        <f>IF(P25="---","",IF(P25="","",(VLOOKUP(P25,List16782[],2,FALSE))))</f>
        <v/>
      </c>
      <c r="BS25" s="194" t="str">
        <f>IF(Q25="---","",IF(Q25="","",(VLOOKUP(Q25,List16782[],2,FALSE))))</f>
        <v/>
      </c>
      <c r="BT25" s="194" t="str">
        <f>IF(R25="---","",IF(R25="","",(VLOOKUP(R25,List16782[],2,FALSE))))</f>
        <v/>
      </c>
      <c r="BU25" s="16" t="s">
        <v>122</v>
      </c>
      <c r="BV25" s="194" t="str">
        <f>IF(Y25="---","",IF(Y25="","",VLOOKUP(Y25,List16782[],2,FALSE)))</f>
        <v/>
      </c>
      <c r="BW25" s="194" t="str">
        <f>IF(Z25="---","",IF(Z25="","",VLOOKUP(Z25,List16782[],2,FALSE)))</f>
        <v/>
      </c>
      <c r="BX25" s="194" t="str">
        <f>IF(AA25="---","",IF(AA25="","",VLOOKUP(AA25,List16782[],2,FALSE)))</f>
        <v/>
      </c>
      <c r="BY25" s="194" t="str">
        <f>IF(AB25="---","",IF(AB25="","",VLOOKUP(AB25,List16782[],2,FALSE)))</f>
        <v/>
      </c>
      <c r="BZ25" s="194" t="str">
        <f>IF(AC25="---","",IF(AC25="","",VLOOKUP(AC25,List16782[],2,FALSE)))</f>
        <v/>
      </c>
      <c r="CA25" s="194" t="str">
        <f>IF(AD25="---","",IF(AD25="","",VLOOKUP(AD25,List16782[],2,FALSE)))</f>
        <v/>
      </c>
      <c r="CB25" s="194" t="str">
        <f>IF(AE25="---","",IF(AE25="","",VLOOKUP(AE25,List16782[],2,FALSE)))</f>
        <v/>
      </c>
      <c r="CC25" s="194" t="str">
        <f>IF(AF25="---","",IF(AF25="","",VLOOKUP(AF25,List16782[],2,FALSE)))</f>
        <v/>
      </c>
      <c r="CD25" s="194" t="str">
        <f>IF(AG25="---","",IF(AG25="","",VLOOKUP(AG25,List16782[],2,FALSE)))</f>
        <v/>
      </c>
      <c r="CE25" s="194" t="str">
        <f>IF(AH25="---","",IF(AH25="","",VLOOKUP(AH25,List16782[],2,FALSE)))</f>
        <v/>
      </c>
      <c r="CF25" s="16" t="s">
        <v>122</v>
      </c>
      <c r="CG25" s="194" t="str">
        <f t="shared" si="7"/>
        <v>NA</v>
      </c>
      <c r="CH25" s="194" t="str">
        <f t="shared" si="5"/>
        <v>NA</v>
      </c>
      <c r="CI25" s="194" t="str">
        <f t="shared" si="5"/>
        <v>NA</v>
      </c>
      <c r="CJ25" s="194" t="str">
        <f t="shared" si="5"/>
        <v>NA</v>
      </c>
      <c r="CK25" s="194" t="str">
        <f t="shared" si="5"/>
        <v>NA</v>
      </c>
      <c r="CL25" s="194" t="str">
        <f t="shared" si="5"/>
        <v>NA</v>
      </c>
      <c r="CM25" s="194" t="str">
        <f t="shared" si="5"/>
        <v>NA</v>
      </c>
      <c r="CN25" s="194" t="str">
        <f t="shared" si="5"/>
        <v>NA</v>
      </c>
      <c r="CO25" s="194" t="str">
        <f t="shared" si="5"/>
        <v>NA</v>
      </c>
      <c r="CP25" s="194" t="str">
        <f t="shared" si="5"/>
        <v>NA</v>
      </c>
      <c r="CQ25" s="16" t="s">
        <v>122</v>
      </c>
      <c r="CR25" s="194" t="str">
        <f t="shared" si="8"/>
        <v>NA</v>
      </c>
      <c r="CS25" s="194" t="str">
        <f t="shared" si="9"/>
        <v>NA</v>
      </c>
      <c r="CT25" s="194" t="str">
        <f t="shared" si="9"/>
        <v>NA</v>
      </c>
      <c r="CU25" s="194" t="str">
        <f t="shared" si="9"/>
        <v>NA</v>
      </c>
      <c r="CV25" s="194" t="str">
        <f t="shared" si="9"/>
        <v>NA</v>
      </c>
      <c r="CW25" s="194" t="str">
        <f t="shared" si="9"/>
        <v>NA</v>
      </c>
      <c r="CX25" s="194" t="str">
        <f t="shared" si="9"/>
        <v>NA</v>
      </c>
      <c r="CY25" s="194" t="str">
        <f t="shared" si="9"/>
        <v>NA</v>
      </c>
      <c r="CZ25" s="194" t="str">
        <f t="shared" si="9"/>
        <v>NA</v>
      </c>
      <c r="DA25" s="194" t="str">
        <f t="shared" si="9"/>
        <v>NA</v>
      </c>
      <c r="DI25" s="177"/>
      <c r="DJ25" s="177"/>
      <c r="DK25" s="177"/>
      <c r="DL25" s="177"/>
      <c r="DM25" s="177"/>
      <c r="DN25" s="177"/>
      <c r="DO25" s="177"/>
      <c r="DP25" s="177"/>
      <c r="DQ25" s="177"/>
      <c r="DR25" s="177"/>
      <c r="DS25" s="177"/>
      <c r="DT25" s="177"/>
      <c r="DU25" s="177"/>
      <c r="DV25" s="177"/>
      <c r="DW25" s="177"/>
    </row>
    <row r="26" spans="2:127" s="7" customFormat="1" ht="13.7" customHeight="1" thickBot="1">
      <c r="B26" s="304"/>
      <c r="C26" s="306"/>
      <c r="D26" s="307"/>
      <c r="E26" s="174" t="s">
        <v>217</v>
      </c>
      <c r="F26" s="175"/>
      <c r="G26" s="176"/>
      <c r="H26" s="13" t="s">
        <v>92</v>
      </c>
      <c r="I26" s="13" t="s">
        <v>92</v>
      </c>
      <c r="J26" s="13" t="s">
        <v>92</v>
      </c>
      <c r="K26" s="13" t="s">
        <v>92</v>
      </c>
      <c r="L26" s="13" t="s">
        <v>92</v>
      </c>
      <c r="M26" s="13" t="s">
        <v>92</v>
      </c>
      <c r="N26" s="13" t="s">
        <v>92</v>
      </c>
      <c r="O26" s="13" t="s">
        <v>92</v>
      </c>
      <c r="P26" s="13" t="s">
        <v>92</v>
      </c>
      <c r="Q26" s="13" t="s">
        <v>92</v>
      </c>
      <c r="R26" s="170" t="s">
        <v>92</v>
      </c>
      <c r="S26" s="1"/>
      <c r="T26" s="1"/>
      <c r="U26" s="1"/>
      <c r="V26" s="1"/>
      <c r="W26" s="1"/>
      <c r="X26" s="1"/>
      <c r="Y26" s="13" t="s">
        <v>92</v>
      </c>
      <c r="Z26" s="13" t="s">
        <v>92</v>
      </c>
      <c r="AA26" s="13" t="s">
        <v>92</v>
      </c>
      <c r="AB26" s="13" t="s">
        <v>92</v>
      </c>
      <c r="AC26" s="170" t="s">
        <v>92</v>
      </c>
      <c r="AD26" s="13" t="s">
        <v>92</v>
      </c>
      <c r="AE26" s="13" t="s">
        <v>92</v>
      </c>
      <c r="AF26" s="13" t="s">
        <v>92</v>
      </c>
      <c r="AG26" s="13" t="s">
        <v>92</v>
      </c>
      <c r="AH26" s="18" t="s">
        <v>92</v>
      </c>
      <c r="AK26" s="14" t="str">
        <f t="shared" si="0"/>
        <v/>
      </c>
      <c r="AL26" s="14" t="str">
        <f t="shared" si="0"/>
        <v/>
      </c>
      <c r="AM26" s="14" t="str">
        <f t="shared" si="0"/>
        <v/>
      </c>
      <c r="AN26" s="14" t="str">
        <f t="shared" si="0"/>
        <v/>
      </c>
      <c r="AO26" s="14" t="str">
        <f t="shared" si="0"/>
        <v/>
      </c>
      <c r="AP26" s="14" t="str">
        <f t="shared" si="0"/>
        <v/>
      </c>
      <c r="AQ26" s="14" t="str">
        <f t="shared" si="0"/>
        <v/>
      </c>
      <c r="AR26" s="14" t="str">
        <f t="shared" si="0"/>
        <v/>
      </c>
      <c r="AS26" s="14" t="str">
        <f t="shared" si="0"/>
        <v/>
      </c>
      <c r="AT26" s="14" t="str">
        <f t="shared" si="0"/>
        <v/>
      </c>
      <c r="AU26" s="1"/>
      <c r="AV26" s="15"/>
      <c r="AW26" s="16" t="s">
        <v>123</v>
      </c>
      <c r="AX26" s="194" t="str">
        <f t="shared" si="1"/>
        <v>---</v>
      </c>
      <c r="AY26" s="194" t="e">
        <f>VALUE(IF(AX26="---","",VLOOKUP(AX26,List16782[],2,FALSE)))</f>
        <v>#VALUE!</v>
      </c>
      <c r="AZ26" s="194" t="str">
        <f t="shared" si="2"/>
        <v>---</v>
      </c>
      <c r="BA26" s="194" t="e">
        <f>VALUE(IF(AZ26="---","",VLOOKUP(AZ26,List16782[],2,FALSE)))</f>
        <v>#VALUE!</v>
      </c>
      <c r="BB26" s="194" t="str">
        <f t="shared" si="3"/>
        <v>---</v>
      </c>
      <c r="BC26" s="194" t="str">
        <f t="shared" si="4"/>
        <v>---</v>
      </c>
      <c r="BD26" s="1"/>
      <c r="BE26" s="1"/>
      <c r="BF26" s="1"/>
      <c r="BG26" s="1"/>
      <c r="BH26" s="1"/>
      <c r="BI26" s="16" t="s">
        <v>123</v>
      </c>
      <c r="BJ26" s="194" t="str">
        <f>IF(H26="---","",IF(H26="","",(VLOOKUP(H26,List16782[],2,FALSE))))</f>
        <v/>
      </c>
      <c r="BK26" s="194" t="str">
        <f>IF(I26="---","",IF(I26="","",(VLOOKUP(I26,List16782[],2,FALSE))))</f>
        <v/>
      </c>
      <c r="BL26" s="194" t="str">
        <f>IF(J26="---","",IF(J26="","",(VLOOKUP(J26,List16782[],2,FALSE))))</f>
        <v/>
      </c>
      <c r="BM26" s="194" t="str">
        <f>IF(K26="---","",IF(K26="","",(VLOOKUP(K26,List16782[],2,FALSE))))</f>
        <v/>
      </c>
      <c r="BN26" s="194" t="str">
        <f>IF(L26="---","",IF(L26="","",(VLOOKUP(L26,List16782[],2,FALSE))))</f>
        <v/>
      </c>
      <c r="BO26" s="194" t="str">
        <f>IF(M26="---","",IF(M26="","",(VLOOKUP(M26,List16782[],2,FALSE))))</f>
        <v/>
      </c>
      <c r="BP26" s="194" t="str">
        <f>IF(N26="---","",IF(N26="","",(VLOOKUP(N26,List16782[],2,FALSE))))</f>
        <v/>
      </c>
      <c r="BQ26" s="194" t="str">
        <f>IF(O26="---","",IF(O26="","",(VLOOKUP(O26,List16782[],2,FALSE))))</f>
        <v/>
      </c>
      <c r="BR26" s="194" t="str">
        <f>IF(P26="---","",IF(P26="","",(VLOOKUP(P26,List16782[],2,FALSE))))</f>
        <v/>
      </c>
      <c r="BS26" s="194" t="str">
        <f>IF(Q26="---","",IF(Q26="","",(VLOOKUP(Q26,List16782[],2,FALSE))))</f>
        <v/>
      </c>
      <c r="BT26" s="194" t="str">
        <f>IF(R26="---","",IF(R26="","",(VLOOKUP(R26,List16782[],2,FALSE))))</f>
        <v/>
      </c>
      <c r="BU26" s="16" t="s">
        <v>123</v>
      </c>
      <c r="BV26" s="194" t="str">
        <f>IF(Y26="---","",IF(Y26="","",VLOOKUP(Y26,List16782[],2,FALSE)))</f>
        <v/>
      </c>
      <c r="BW26" s="194" t="str">
        <f>IF(Z26="---","",IF(Z26="","",VLOOKUP(Z26,List16782[],2,FALSE)))</f>
        <v/>
      </c>
      <c r="BX26" s="194" t="str">
        <f>IF(AA26="---","",IF(AA26="","",VLOOKUP(AA26,List16782[],2,FALSE)))</f>
        <v/>
      </c>
      <c r="BY26" s="194" t="str">
        <f>IF(AB26="---","",IF(AB26="","",VLOOKUP(AB26,List16782[],2,FALSE)))</f>
        <v/>
      </c>
      <c r="BZ26" s="194" t="str">
        <f>IF(AC26="---","",IF(AC26="","",VLOOKUP(AC26,List16782[],2,FALSE)))</f>
        <v/>
      </c>
      <c r="CA26" s="194" t="str">
        <f>IF(AD26="---","",IF(AD26="","",VLOOKUP(AD26,List16782[],2,FALSE)))</f>
        <v/>
      </c>
      <c r="CB26" s="194" t="str">
        <f>IF(AE26="---","",IF(AE26="","",VLOOKUP(AE26,List16782[],2,FALSE)))</f>
        <v/>
      </c>
      <c r="CC26" s="194" t="str">
        <f>IF(AF26="---","",IF(AF26="","",VLOOKUP(AF26,List16782[],2,FALSE)))</f>
        <v/>
      </c>
      <c r="CD26" s="194" t="str">
        <f>IF(AG26="---","",IF(AG26="","",VLOOKUP(AG26,List16782[],2,FALSE)))</f>
        <v/>
      </c>
      <c r="CE26" s="194" t="str">
        <f>IF(AH26="---","",IF(AH26="","",VLOOKUP(AH26,List16782[],2,FALSE)))</f>
        <v/>
      </c>
      <c r="CF26" s="16" t="s">
        <v>123</v>
      </c>
      <c r="CG26" s="194" t="str">
        <f t="shared" si="7"/>
        <v>NA</v>
      </c>
      <c r="CH26" s="194" t="str">
        <f t="shared" si="5"/>
        <v>NA</v>
      </c>
      <c r="CI26" s="194" t="str">
        <f t="shared" si="5"/>
        <v>NA</v>
      </c>
      <c r="CJ26" s="194" t="str">
        <f t="shared" si="5"/>
        <v>NA</v>
      </c>
      <c r="CK26" s="194" t="str">
        <f t="shared" si="5"/>
        <v>NA</v>
      </c>
      <c r="CL26" s="194" t="str">
        <f t="shared" si="5"/>
        <v>NA</v>
      </c>
      <c r="CM26" s="194" t="str">
        <f t="shared" si="5"/>
        <v>NA</v>
      </c>
      <c r="CN26" s="194" t="str">
        <f t="shared" si="5"/>
        <v>NA</v>
      </c>
      <c r="CO26" s="194" t="str">
        <f t="shared" si="5"/>
        <v>NA</v>
      </c>
      <c r="CP26" s="194" t="str">
        <f t="shared" si="5"/>
        <v>NA</v>
      </c>
      <c r="CQ26" s="16" t="s">
        <v>123</v>
      </c>
      <c r="CR26" s="194" t="str">
        <f t="shared" si="8"/>
        <v>NA</v>
      </c>
      <c r="CS26" s="194" t="str">
        <f t="shared" si="9"/>
        <v>NA</v>
      </c>
      <c r="CT26" s="194" t="str">
        <f t="shared" si="9"/>
        <v>NA</v>
      </c>
      <c r="CU26" s="194" t="str">
        <f t="shared" si="9"/>
        <v>NA</v>
      </c>
      <c r="CV26" s="194" t="str">
        <f t="shared" si="9"/>
        <v>NA</v>
      </c>
      <c r="CW26" s="194" t="str">
        <f t="shared" si="9"/>
        <v>NA</v>
      </c>
      <c r="CX26" s="194" t="str">
        <f t="shared" si="9"/>
        <v>NA</v>
      </c>
      <c r="CY26" s="194" t="str">
        <f t="shared" si="9"/>
        <v>NA</v>
      </c>
      <c r="CZ26" s="194" t="str">
        <f t="shared" si="9"/>
        <v>NA</v>
      </c>
      <c r="DA26" s="194" t="str">
        <f t="shared" si="9"/>
        <v>NA</v>
      </c>
      <c r="DI26" s="177"/>
      <c r="DJ26" s="177"/>
      <c r="DK26" s="177"/>
      <c r="DL26" s="177"/>
      <c r="DM26" s="177"/>
      <c r="DN26" s="177"/>
      <c r="DO26" s="177"/>
      <c r="DP26" s="177"/>
      <c r="DQ26" s="177"/>
      <c r="DR26" s="177"/>
      <c r="DS26" s="177"/>
      <c r="DT26" s="177"/>
      <c r="DU26" s="177"/>
      <c r="DV26" s="177"/>
      <c r="DW26" s="177"/>
    </row>
    <row r="27" spans="2:127" s="7" customFormat="1" ht="13.7" customHeight="1" thickBot="1">
      <c r="B27" s="304"/>
      <c r="C27" s="306" t="s">
        <v>193</v>
      </c>
      <c r="D27" s="307"/>
      <c r="E27" s="174" t="s">
        <v>218</v>
      </c>
      <c r="F27" s="175"/>
      <c r="G27" s="176"/>
      <c r="H27" s="13" t="s">
        <v>92</v>
      </c>
      <c r="I27" s="13" t="s">
        <v>92</v>
      </c>
      <c r="J27" s="13" t="s">
        <v>92</v>
      </c>
      <c r="K27" s="13" t="s">
        <v>92</v>
      </c>
      <c r="L27" s="13" t="s">
        <v>92</v>
      </c>
      <c r="M27" s="13" t="s">
        <v>92</v>
      </c>
      <c r="N27" s="13" t="s">
        <v>92</v>
      </c>
      <c r="O27" s="13" t="s">
        <v>92</v>
      </c>
      <c r="P27" s="13" t="s">
        <v>92</v>
      </c>
      <c r="Q27" s="13" t="s">
        <v>92</v>
      </c>
      <c r="R27" s="170" t="s">
        <v>92</v>
      </c>
      <c r="S27" s="1"/>
      <c r="T27" s="1"/>
      <c r="U27" s="1"/>
      <c r="V27" s="1"/>
      <c r="W27" s="1"/>
      <c r="X27" s="1"/>
      <c r="Y27" s="13" t="s">
        <v>92</v>
      </c>
      <c r="Z27" s="13" t="s">
        <v>92</v>
      </c>
      <c r="AA27" s="13" t="s">
        <v>92</v>
      </c>
      <c r="AB27" s="13" t="s">
        <v>92</v>
      </c>
      <c r="AC27" s="170" t="s">
        <v>92</v>
      </c>
      <c r="AD27" s="13" t="s">
        <v>92</v>
      </c>
      <c r="AE27" s="13" t="s">
        <v>92</v>
      </c>
      <c r="AF27" s="13" t="s">
        <v>92</v>
      </c>
      <c r="AG27" s="13" t="s">
        <v>92</v>
      </c>
      <c r="AH27" s="18" t="s">
        <v>92</v>
      </c>
      <c r="AK27" s="14" t="str">
        <f t="shared" si="0"/>
        <v/>
      </c>
      <c r="AL27" s="14" t="str">
        <f t="shared" si="0"/>
        <v/>
      </c>
      <c r="AM27" s="14" t="str">
        <f t="shared" si="0"/>
        <v/>
      </c>
      <c r="AN27" s="14" t="str">
        <f t="shared" si="0"/>
        <v/>
      </c>
      <c r="AO27" s="14" t="str">
        <f t="shared" si="0"/>
        <v/>
      </c>
      <c r="AP27" s="14" t="str">
        <f t="shared" si="0"/>
        <v/>
      </c>
      <c r="AQ27" s="14" t="str">
        <f t="shared" si="0"/>
        <v/>
      </c>
      <c r="AR27" s="14" t="str">
        <f t="shared" si="0"/>
        <v/>
      </c>
      <c r="AS27" s="14" t="str">
        <f t="shared" si="0"/>
        <v/>
      </c>
      <c r="AT27" s="14" t="str">
        <f t="shared" si="0"/>
        <v/>
      </c>
      <c r="AU27" s="1"/>
      <c r="AV27" s="15"/>
      <c r="AW27" s="16" t="s">
        <v>124</v>
      </c>
      <c r="AX27" s="194" t="str">
        <f t="shared" si="1"/>
        <v>---</v>
      </c>
      <c r="AY27" s="194" t="e">
        <f>VALUE(IF(AX27="---","",VLOOKUP(AX27,List16782[],2,FALSE)))</f>
        <v>#VALUE!</v>
      </c>
      <c r="AZ27" s="194" t="str">
        <f t="shared" si="2"/>
        <v>---</v>
      </c>
      <c r="BA27" s="194" t="e">
        <f>VALUE(IF(AZ27="---","",VLOOKUP(AZ27,List16782[],2,FALSE)))</f>
        <v>#VALUE!</v>
      </c>
      <c r="BB27" s="194" t="str">
        <f t="shared" si="3"/>
        <v>---</v>
      </c>
      <c r="BC27" s="194" t="str">
        <f t="shared" si="4"/>
        <v>---</v>
      </c>
      <c r="BD27" s="1"/>
      <c r="BE27" s="1"/>
      <c r="BF27" s="1"/>
      <c r="BG27" s="1"/>
      <c r="BH27" s="1"/>
      <c r="BI27" s="16" t="s">
        <v>124</v>
      </c>
      <c r="BJ27" s="194" t="str">
        <f>IF(H27="---","",IF(H27="","",(VLOOKUP(H27,List16782[],2,FALSE))))</f>
        <v/>
      </c>
      <c r="BK27" s="194" t="str">
        <f>IF(I27="---","",IF(I27="","",(VLOOKUP(I27,List16782[],2,FALSE))))</f>
        <v/>
      </c>
      <c r="BL27" s="194" t="str">
        <f>IF(J27="---","",IF(J27="","",(VLOOKUP(J27,List16782[],2,FALSE))))</f>
        <v/>
      </c>
      <c r="BM27" s="194" t="str">
        <f>IF(K27="---","",IF(K27="","",(VLOOKUP(K27,List16782[],2,FALSE))))</f>
        <v/>
      </c>
      <c r="BN27" s="194" t="str">
        <f>IF(L27="---","",IF(L27="","",(VLOOKUP(L27,List16782[],2,FALSE))))</f>
        <v/>
      </c>
      <c r="BO27" s="194" t="str">
        <f>IF(M27="---","",IF(M27="","",(VLOOKUP(M27,List16782[],2,FALSE))))</f>
        <v/>
      </c>
      <c r="BP27" s="194" t="str">
        <f>IF(N27="---","",IF(N27="","",(VLOOKUP(N27,List16782[],2,FALSE))))</f>
        <v/>
      </c>
      <c r="BQ27" s="194" t="str">
        <f>IF(O27="---","",IF(O27="","",(VLOOKUP(O27,List16782[],2,FALSE))))</f>
        <v/>
      </c>
      <c r="BR27" s="194" t="str">
        <f>IF(P27="---","",IF(P27="","",(VLOOKUP(P27,List16782[],2,FALSE))))</f>
        <v/>
      </c>
      <c r="BS27" s="194" t="str">
        <f>IF(Q27="---","",IF(Q27="","",(VLOOKUP(Q27,List16782[],2,FALSE))))</f>
        <v/>
      </c>
      <c r="BT27" s="194" t="str">
        <f>IF(R27="---","",IF(R27="","",(VLOOKUP(R27,List16782[],2,FALSE))))</f>
        <v/>
      </c>
      <c r="BU27" s="16" t="s">
        <v>124</v>
      </c>
      <c r="BV27" s="194" t="str">
        <f>IF(Y27="---","",IF(Y27="","",VLOOKUP(Y27,List16782[],2,FALSE)))</f>
        <v/>
      </c>
      <c r="BW27" s="194" t="str">
        <f>IF(Z27="---","",IF(Z27="","",VLOOKUP(Z27,List16782[],2,FALSE)))</f>
        <v/>
      </c>
      <c r="BX27" s="194" t="str">
        <f>IF(AA27="---","",IF(AA27="","",VLOOKUP(AA27,List16782[],2,FALSE)))</f>
        <v/>
      </c>
      <c r="BY27" s="194" t="str">
        <f>IF(AB27="---","",IF(AB27="","",VLOOKUP(AB27,List16782[],2,FALSE)))</f>
        <v/>
      </c>
      <c r="BZ27" s="194" t="str">
        <f>IF(AC27="---","",IF(AC27="","",VLOOKUP(AC27,List16782[],2,FALSE)))</f>
        <v/>
      </c>
      <c r="CA27" s="194" t="str">
        <f>IF(AD27="---","",IF(AD27="","",VLOOKUP(AD27,List16782[],2,FALSE)))</f>
        <v/>
      </c>
      <c r="CB27" s="194" t="str">
        <f>IF(AE27="---","",IF(AE27="","",VLOOKUP(AE27,List16782[],2,FALSE)))</f>
        <v/>
      </c>
      <c r="CC27" s="194" t="str">
        <f>IF(AF27="---","",IF(AF27="","",VLOOKUP(AF27,List16782[],2,FALSE)))</f>
        <v/>
      </c>
      <c r="CD27" s="194" t="str">
        <f>IF(AG27="---","",IF(AG27="","",VLOOKUP(AG27,List16782[],2,FALSE)))</f>
        <v/>
      </c>
      <c r="CE27" s="194" t="str">
        <f>IF(AH27="---","",IF(AH27="","",VLOOKUP(AH27,List16782[],2,FALSE)))</f>
        <v/>
      </c>
      <c r="CF27" s="16" t="s">
        <v>124</v>
      </c>
      <c r="CG27" s="194" t="str">
        <f t="shared" si="7"/>
        <v>NA</v>
      </c>
      <c r="CH27" s="194" t="str">
        <f t="shared" si="5"/>
        <v>NA</v>
      </c>
      <c r="CI27" s="194" t="str">
        <f t="shared" si="5"/>
        <v>NA</v>
      </c>
      <c r="CJ27" s="194" t="str">
        <f t="shared" si="5"/>
        <v>NA</v>
      </c>
      <c r="CK27" s="194" t="str">
        <f t="shared" si="5"/>
        <v>NA</v>
      </c>
      <c r="CL27" s="194" t="str">
        <f t="shared" si="5"/>
        <v>NA</v>
      </c>
      <c r="CM27" s="194" t="str">
        <f t="shared" si="5"/>
        <v>NA</v>
      </c>
      <c r="CN27" s="194" t="str">
        <f t="shared" si="5"/>
        <v>NA</v>
      </c>
      <c r="CO27" s="194" t="str">
        <f t="shared" si="5"/>
        <v>NA</v>
      </c>
      <c r="CP27" s="194" t="str">
        <f t="shared" si="5"/>
        <v>NA</v>
      </c>
      <c r="CQ27" s="16" t="s">
        <v>124</v>
      </c>
      <c r="CR27" s="194" t="str">
        <f t="shared" si="8"/>
        <v>NA</v>
      </c>
      <c r="CS27" s="194" t="str">
        <f t="shared" si="9"/>
        <v>NA</v>
      </c>
      <c r="CT27" s="194" t="str">
        <f t="shared" si="9"/>
        <v>NA</v>
      </c>
      <c r="CU27" s="194" t="str">
        <f t="shared" si="9"/>
        <v>NA</v>
      </c>
      <c r="CV27" s="194" t="str">
        <f t="shared" si="9"/>
        <v>NA</v>
      </c>
      <c r="CW27" s="194" t="str">
        <f t="shared" si="9"/>
        <v>NA</v>
      </c>
      <c r="CX27" s="194" t="str">
        <f t="shared" si="9"/>
        <v>NA</v>
      </c>
      <c r="CY27" s="194" t="str">
        <f t="shared" si="9"/>
        <v>NA</v>
      </c>
      <c r="CZ27" s="194" t="str">
        <f t="shared" si="9"/>
        <v>NA</v>
      </c>
      <c r="DA27" s="194" t="str">
        <f t="shared" si="9"/>
        <v>NA</v>
      </c>
      <c r="DI27" s="177"/>
      <c r="DJ27" s="177"/>
      <c r="DK27" s="177"/>
      <c r="DL27" s="177"/>
      <c r="DM27" s="177"/>
      <c r="DN27" s="177"/>
      <c r="DO27" s="177"/>
      <c r="DP27" s="177"/>
      <c r="DQ27" s="177"/>
      <c r="DR27" s="177"/>
      <c r="DS27" s="177"/>
      <c r="DT27" s="177"/>
      <c r="DU27" s="177"/>
      <c r="DV27" s="177"/>
      <c r="DW27" s="177"/>
    </row>
    <row r="28" spans="2:127" s="7" customFormat="1" ht="13.7" customHeight="1" thickBot="1">
      <c r="B28" s="304"/>
      <c r="C28" s="306"/>
      <c r="D28" s="307"/>
      <c r="E28" s="174" t="s">
        <v>219</v>
      </c>
      <c r="F28" s="175"/>
      <c r="G28" s="176"/>
      <c r="H28" s="13" t="s">
        <v>92</v>
      </c>
      <c r="I28" s="13" t="s">
        <v>92</v>
      </c>
      <c r="J28" s="13" t="s">
        <v>92</v>
      </c>
      <c r="K28" s="13" t="s">
        <v>92</v>
      </c>
      <c r="L28" s="13" t="s">
        <v>92</v>
      </c>
      <c r="M28" s="13" t="s">
        <v>92</v>
      </c>
      <c r="N28" s="13" t="s">
        <v>92</v>
      </c>
      <c r="O28" s="13" t="s">
        <v>92</v>
      </c>
      <c r="P28" s="13" t="s">
        <v>92</v>
      </c>
      <c r="Q28" s="13" t="s">
        <v>92</v>
      </c>
      <c r="R28" s="170" t="s">
        <v>92</v>
      </c>
      <c r="S28" s="1"/>
      <c r="T28" s="1"/>
      <c r="U28" s="1"/>
      <c r="V28" s="1"/>
      <c r="W28" s="1"/>
      <c r="X28" s="1"/>
      <c r="Y28" s="13" t="s">
        <v>92</v>
      </c>
      <c r="Z28" s="13" t="s">
        <v>92</v>
      </c>
      <c r="AA28" s="13" t="s">
        <v>92</v>
      </c>
      <c r="AB28" s="13" t="s">
        <v>92</v>
      </c>
      <c r="AC28" s="170" t="s">
        <v>92</v>
      </c>
      <c r="AD28" s="13" t="s">
        <v>92</v>
      </c>
      <c r="AE28" s="13" t="s">
        <v>92</v>
      </c>
      <c r="AF28" s="13" t="s">
        <v>92</v>
      </c>
      <c r="AG28" s="13" t="s">
        <v>92</v>
      </c>
      <c r="AH28" s="18" t="s">
        <v>92</v>
      </c>
      <c r="AK28" s="14" t="str">
        <f t="shared" si="0"/>
        <v/>
      </c>
      <c r="AL28" s="14" t="str">
        <f t="shared" si="0"/>
        <v/>
      </c>
      <c r="AM28" s="14" t="str">
        <f t="shared" si="0"/>
        <v/>
      </c>
      <c r="AN28" s="14" t="str">
        <f t="shared" si="0"/>
        <v/>
      </c>
      <c r="AO28" s="14" t="str">
        <f t="shared" si="0"/>
        <v/>
      </c>
      <c r="AP28" s="14" t="str">
        <f t="shared" ref="AP28:AT30" si="10">IFERROR(IF(N28="---","",IF(AD28="---","No Target Set",IF(CA28=BP28,"On Target",IF(CA28&gt;BP28,"Behind",IF(CA28&lt;BP28,"On Target"))))),"")</f>
        <v/>
      </c>
      <c r="AQ28" s="14" t="str">
        <f t="shared" si="10"/>
        <v/>
      </c>
      <c r="AR28" s="14" t="str">
        <f t="shared" si="10"/>
        <v/>
      </c>
      <c r="AS28" s="14" t="str">
        <f t="shared" si="10"/>
        <v/>
      </c>
      <c r="AT28" s="14" t="str">
        <f t="shared" si="10"/>
        <v/>
      </c>
      <c r="AU28" s="1"/>
      <c r="AV28" s="15"/>
      <c r="AW28" s="16" t="s">
        <v>125</v>
      </c>
      <c r="AX28" s="194" t="str">
        <f t="shared" si="1"/>
        <v>---</v>
      </c>
      <c r="AY28" s="194" t="e">
        <f>VALUE(IF(AX28="---","",VLOOKUP(AX28,List16782[],2,FALSE)))</f>
        <v>#VALUE!</v>
      </c>
      <c r="AZ28" s="194" t="str">
        <f t="shared" si="2"/>
        <v>---</v>
      </c>
      <c r="BA28" s="194" t="e">
        <f>VALUE(IF(AZ28="---","",VLOOKUP(AZ28,List16782[],2,FALSE)))</f>
        <v>#VALUE!</v>
      </c>
      <c r="BB28" s="194" t="str">
        <f t="shared" si="3"/>
        <v>---</v>
      </c>
      <c r="BC28" s="194" t="str">
        <f t="shared" si="4"/>
        <v>---</v>
      </c>
      <c r="BD28" s="1"/>
      <c r="BE28" s="1"/>
      <c r="BF28" s="1"/>
      <c r="BG28" s="1"/>
      <c r="BH28" s="1"/>
      <c r="BI28" s="16" t="s">
        <v>125</v>
      </c>
      <c r="BJ28" s="194" t="str">
        <f>IF(H28="---","",IF(H28="","",(VLOOKUP(H28,List16782[],2,FALSE))))</f>
        <v/>
      </c>
      <c r="BK28" s="194" t="str">
        <f>IF(I28="---","",IF(I28="","",(VLOOKUP(I28,List16782[],2,FALSE))))</f>
        <v/>
      </c>
      <c r="BL28" s="194" t="str">
        <f>IF(J28="---","",IF(J28="","",(VLOOKUP(J28,List16782[],2,FALSE))))</f>
        <v/>
      </c>
      <c r="BM28" s="194" t="str">
        <f>IF(K28="---","",IF(K28="","",(VLOOKUP(K28,List16782[],2,FALSE))))</f>
        <v/>
      </c>
      <c r="BN28" s="194" t="str">
        <f>IF(L28="---","",IF(L28="","",(VLOOKUP(L28,List16782[],2,FALSE))))</f>
        <v/>
      </c>
      <c r="BO28" s="194" t="str">
        <f>IF(M28="---","",IF(M28="","",(VLOOKUP(M28,List16782[],2,FALSE))))</f>
        <v/>
      </c>
      <c r="BP28" s="194" t="str">
        <f>IF(N28="---","",IF(N28="","",(VLOOKUP(N28,List16782[],2,FALSE))))</f>
        <v/>
      </c>
      <c r="BQ28" s="194" t="str">
        <f>IF(O28="---","",IF(O28="","",(VLOOKUP(O28,List16782[],2,FALSE))))</f>
        <v/>
      </c>
      <c r="BR28" s="194" t="str">
        <f>IF(P28="---","",IF(P28="","",(VLOOKUP(P28,List16782[],2,FALSE))))</f>
        <v/>
      </c>
      <c r="BS28" s="194" t="str">
        <f>IF(Q28="---","",IF(Q28="","",(VLOOKUP(Q28,List16782[],2,FALSE))))</f>
        <v/>
      </c>
      <c r="BT28" s="194" t="str">
        <f>IF(R28="---","",IF(R28="","",(VLOOKUP(R28,List16782[],2,FALSE))))</f>
        <v/>
      </c>
      <c r="BU28" s="16" t="s">
        <v>125</v>
      </c>
      <c r="BV28" s="194" t="str">
        <f>IF(Y28="---","",IF(Y28="","",VLOOKUP(Y28,List16782[],2,FALSE)))</f>
        <v/>
      </c>
      <c r="BW28" s="194" t="str">
        <f>IF(Z28="---","",IF(Z28="","",VLOOKUP(Z28,List16782[],2,FALSE)))</f>
        <v/>
      </c>
      <c r="BX28" s="194" t="str">
        <f>IF(AA28="---","",IF(AA28="","",VLOOKUP(AA28,List16782[],2,FALSE)))</f>
        <v/>
      </c>
      <c r="BY28" s="194" t="str">
        <f>IF(AB28="---","",IF(AB28="","",VLOOKUP(AB28,List16782[],2,FALSE)))</f>
        <v/>
      </c>
      <c r="BZ28" s="194" t="str">
        <f>IF(AC28="---","",IF(AC28="","",VLOOKUP(AC28,List16782[],2,FALSE)))</f>
        <v/>
      </c>
      <c r="CA28" s="194" t="str">
        <f>IF(AD28="---","",IF(AD28="","",VLOOKUP(AD28,List16782[],2,FALSE)))</f>
        <v/>
      </c>
      <c r="CB28" s="194" t="str">
        <f>IF(AE28="---","",IF(AE28="","",VLOOKUP(AE28,List16782[],2,FALSE)))</f>
        <v/>
      </c>
      <c r="CC28" s="194" t="str">
        <f>IF(AF28="---","",IF(AF28="","",VLOOKUP(AF28,List16782[],2,FALSE)))</f>
        <v/>
      </c>
      <c r="CD28" s="194" t="str">
        <f>IF(AG28="---","",IF(AG28="","",VLOOKUP(AG28,List16782[],2,FALSE)))</f>
        <v/>
      </c>
      <c r="CE28" s="194" t="str">
        <f>IF(AH28="---","",IF(AH28="","",VLOOKUP(AH28,List16782[],2,FALSE)))</f>
        <v/>
      </c>
      <c r="CF28" s="16" t="s">
        <v>125</v>
      </c>
      <c r="CG28" s="194" t="str">
        <f t="shared" si="7"/>
        <v>NA</v>
      </c>
      <c r="CH28" s="194" t="str">
        <f t="shared" si="5"/>
        <v>NA</v>
      </c>
      <c r="CI28" s="194" t="str">
        <f t="shared" si="5"/>
        <v>NA</v>
      </c>
      <c r="CJ28" s="194" t="str">
        <f t="shared" si="5"/>
        <v>NA</v>
      </c>
      <c r="CK28" s="194" t="str">
        <f t="shared" si="5"/>
        <v>NA</v>
      </c>
      <c r="CL28" s="194" t="str">
        <f t="shared" si="5"/>
        <v>NA</v>
      </c>
      <c r="CM28" s="194" t="str">
        <f t="shared" si="5"/>
        <v>NA</v>
      </c>
      <c r="CN28" s="194" t="str">
        <f t="shared" si="5"/>
        <v>NA</v>
      </c>
      <c r="CO28" s="194" t="str">
        <f t="shared" si="5"/>
        <v>NA</v>
      </c>
      <c r="CP28" s="194" t="str">
        <f t="shared" si="5"/>
        <v>NA</v>
      </c>
      <c r="CQ28" s="16" t="s">
        <v>125</v>
      </c>
      <c r="CR28" s="194" t="str">
        <f t="shared" si="8"/>
        <v>NA</v>
      </c>
      <c r="CS28" s="194" t="str">
        <f t="shared" si="9"/>
        <v>NA</v>
      </c>
      <c r="CT28" s="194" t="str">
        <f t="shared" si="9"/>
        <v>NA</v>
      </c>
      <c r="CU28" s="194" t="str">
        <f t="shared" si="9"/>
        <v>NA</v>
      </c>
      <c r="CV28" s="194" t="str">
        <f t="shared" si="9"/>
        <v>NA</v>
      </c>
      <c r="CW28" s="194" t="str">
        <f t="shared" si="9"/>
        <v>NA</v>
      </c>
      <c r="CX28" s="194" t="str">
        <f t="shared" si="9"/>
        <v>NA</v>
      </c>
      <c r="CY28" s="194" t="str">
        <f t="shared" si="9"/>
        <v>NA</v>
      </c>
      <c r="CZ28" s="194" t="str">
        <f t="shared" si="9"/>
        <v>NA</v>
      </c>
      <c r="DA28" s="194" t="str">
        <f t="shared" si="9"/>
        <v>NA</v>
      </c>
      <c r="DI28" s="177"/>
      <c r="DJ28" s="177"/>
      <c r="DK28" s="177"/>
      <c r="DL28" s="177"/>
      <c r="DM28" s="177"/>
      <c r="DN28" s="177"/>
      <c r="DO28" s="177"/>
      <c r="DP28" s="177"/>
      <c r="DQ28" s="177"/>
      <c r="DR28" s="177"/>
      <c r="DS28" s="177"/>
      <c r="DT28" s="177"/>
      <c r="DU28" s="177"/>
      <c r="DV28" s="177"/>
      <c r="DW28" s="177"/>
    </row>
    <row r="29" spans="2:127" s="7" customFormat="1" ht="13.7" customHeight="1" thickBot="1">
      <c r="B29" s="304"/>
      <c r="C29" s="306"/>
      <c r="D29" s="307"/>
      <c r="E29" s="174" t="s">
        <v>220</v>
      </c>
      <c r="F29" s="175"/>
      <c r="G29" s="176"/>
      <c r="H29" s="13" t="s">
        <v>92</v>
      </c>
      <c r="I29" s="13" t="s">
        <v>92</v>
      </c>
      <c r="J29" s="13" t="s">
        <v>92</v>
      </c>
      <c r="K29" s="13" t="s">
        <v>92</v>
      </c>
      <c r="L29" s="13" t="s">
        <v>92</v>
      </c>
      <c r="M29" s="13" t="s">
        <v>92</v>
      </c>
      <c r="N29" s="13" t="s">
        <v>92</v>
      </c>
      <c r="O29" s="13" t="s">
        <v>92</v>
      </c>
      <c r="P29" s="13" t="s">
        <v>92</v>
      </c>
      <c r="Q29" s="13" t="s">
        <v>92</v>
      </c>
      <c r="R29" s="170" t="s">
        <v>92</v>
      </c>
      <c r="S29" s="1"/>
      <c r="T29" s="1"/>
      <c r="U29" s="1"/>
      <c r="V29" s="1"/>
      <c r="W29" s="1"/>
      <c r="X29" s="1"/>
      <c r="Y29" s="13" t="s">
        <v>92</v>
      </c>
      <c r="Z29" s="13" t="s">
        <v>92</v>
      </c>
      <c r="AA29" s="13" t="s">
        <v>92</v>
      </c>
      <c r="AB29" s="13" t="s">
        <v>92</v>
      </c>
      <c r="AC29" s="170" t="s">
        <v>92</v>
      </c>
      <c r="AD29" s="13" t="s">
        <v>92</v>
      </c>
      <c r="AE29" s="13" t="s">
        <v>92</v>
      </c>
      <c r="AF29" s="13" t="s">
        <v>92</v>
      </c>
      <c r="AG29" s="13" t="s">
        <v>92</v>
      </c>
      <c r="AH29" s="18" t="s">
        <v>92</v>
      </c>
      <c r="AK29" s="14" t="str">
        <f t="shared" ref="AK29:AO30" si="11">IFERROR(IF(I29="---","",IF(Y29="---","No Target Set",IF(BV29=BK29,"On Target",IF(BV29&gt;BK29,"Behind",IF(BV29&lt;BK29,"On Target"))))),"")</f>
        <v/>
      </c>
      <c r="AL29" s="14" t="str">
        <f t="shared" si="11"/>
        <v/>
      </c>
      <c r="AM29" s="14" t="str">
        <f t="shared" si="11"/>
        <v/>
      </c>
      <c r="AN29" s="14" t="str">
        <f t="shared" si="11"/>
        <v/>
      </c>
      <c r="AO29" s="14" t="str">
        <f t="shared" si="11"/>
        <v/>
      </c>
      <c r="AP29" s="14" t="str">
        <f t="shared" si="10"/>
        <v/>
      </c>
      <c r="AQ29" s="14" t="str">
        <f t="shared" si="10"/>
        <v/>
      </c>
      <c r="AR29" s="14" t="str">
        <f t="shared" si="10"/>
        <v/>
      </c>
      <c r="AS29" s="14" t="str">
        <f t="shared" si="10"/>
        <v/>
      </c>
      <c r="AT29" s="14" t="str">
        <f t="shared" si="10"/>
        <v/>
      </c>
      <c r="AU29" s="1"/>
      <c r="AV29" s="15"/>
      <c r="AW29" s="16" t="s">
        <v>126</v>
      </c>
      <c r="AX29" s="194" t="str">
        <f t="shared" si="1"/>
        <v>---</v>
      </c>
      <c r="AY29" s="194" t="e">
        <f>VALUE(IF(AX29="---","",VLOOKUP(AX29,List16782[],2,FALSE)))</f>
        <v>#VALUE!</v>
      </c>
      <c r="AZ29" s="194" t="str">
        <f t="shared" si="2"/>
        <v>---</v>
      </c>
      <c r="BA29" s="194" t="e">
        <f>VALUE(IF(AZ29="---","",VLOOKUP(AZ29,List16782[],2,FALSE)))</f>
        <v>#VALUE!</v>
      </c>
      <c r="BB29" s="194" t="str">
        <f t="shared" si="3"/>
        <v>---</v>
      </c>
      <c r="BC29" s="194" t="str">
        <f t="shared" si="4"/>
        <v>---</v>
      </c>
      <c r="BD29" s="1"/>
      <c r="BE29" s="1"/>
      <c r="BF29" s="1"/>
      <c r="BG29" s="1"/>
      <c r="BH29" s="1"/>
      <c r="BI29" s="16" t="s">
        <v>126</v>
      </c>
      <c r="BJ29" s="194" t="str">
        <f>IF(H29="---","",IF(H29="","",(VLOOKUP(H29,List16782[],2,FALSE))))</f>
        <v/>
      </c>
      <c r="BK29" s="194" t="str">
        <f>IF(I29="---","",IF(I29="","",(VLOOKUP(I29,List16782[],2,FALSE))))</f>
        <v/>
      </c>
      <c r="BL29" s="194" t="str">
        <f>IF(J29="---","",IF(J29="","",(VLOOKUP(J29,List16782[],2,FALSE))))</f>
        <v/>
      </c>
      <c r="BM29" s="194" t="str">
        <f>IF(K29="---","",IF(K29="","",(VLOOKUP(K29,List16782[],2,FALSE))))</f>
        <v/>
      </c>
      <c r="BN29" s="194" t="str">
        <f>IF(L29="---","",IF(L29="","",(VLOOKUP(L29,List16782[],2,FALSE))))</f>
        <v/>
      </c>
      <c r="BO29" s="194" t="str">
        <f>IF(M29="---","",IF(M29="","",(VLOOKUP(M29,List16782[],2,FALSE))))</f>
        <v/>
      </c>
      <c r="BP29" s="194" t="str">
        <f>IF(N29="---","",IF(N29="","",(VLOOKUP(N29,List16782[],2,FALSE))))</f>
        <v/>
      </c>
      <c r="BQ29" s="194" t="str">
        <f>IF(O29="---","",IF(O29="","",(VLOOKUP(O29,List16782[],2,FALSE))))</f>
        <v/>
      </c>
      <c r="BR29" s="194" t="str">
        <f>IF(P29="---","",IF(P29="","",(VLOOKUP(P29,List16782[],2,FALSE))))</f>
        <v/>
      </c>
      <c r="BS29" s="194" t="str">
        <f>IF(Q29="---","",IF(Q29="","",(VLOOKUP(Q29,List16782[],2,FALSE))))</f>
        <v/>
      </c>
      <c r="BT29" s="194" t="str">
        <f>IF(R29="---","",IF(R29="","",(VLOOKUP(R29,List16782[],2,FALSE))))</f>
        <v/>
      </c>
      <c r="BU29" s="16" t="s">
        <v>126</v>
      </c>
      <c r="BV29" s="194" t="str">
        <f>IF(Y29="---","",IF(Y29="","",VLOOKUP(Y29,List16782[],2,FALSE)))</f>
        <v/>
      </c>
      <c r="BW29" s="194" t="str">
        <f>IF(Z29="---","",IF(Z29="","",VLOOKUP(Z29,List16782[],2,FALSE)))</f>
        <v/>
      </c>
      <c r="BX29" s="194" t="str">
        <f>IF(AA29="---","",IF(AA29="","",VLOOKUP(AA29,List16782[],2,FALSE)))</f>
        <v/>
      </c>
      <c r="BY29" s="194" t="str">
        <f>IF(AB29="---","",IF(AB29="","",VLOOKUP(AB29,List16782[],2,FALSE)))</f>
        <v/>
      </c>
      <c r="BZ29" s="194" t="str">
        <f>IF(AC29="---","",IF(AC29="","",VLOOKUP(AC29,List16782[],2,FALSE)))</f>
        <v/>
      </c>
      <c r="CA29" s="194" t="str">
        <f>IF(AD29="---","",IF(AD29="","",VLOOKUP(AD29,List16782[],2,FALSE)))</f>
        <v/>
      </c>
      <c r="CB29" s="194" t="str">
        <f>IF(AE29="---","",IF(AE29="","",VLOOKUP(AE29,List16782[],2,FALSE)))</f>
        <v/>
      </c>
      <c r="CC29" s="194" t="str">
        <f>IF(AF29="---","",IF(AF29="","",VLOOKUP(AF29,List16782[],2,FALSE)))</f>
        <v/>
      </c>
      <c r="CD29" s="194" t="str">
        <f>IF(AG29="---","",IF(AG29="","",VLOOKUP(AG29,List16782[],2,FALSE)))</f>
        <v/>
      </c>
      <c r="CE29" s="194" t="str">
        <f>IF(AH29="---","",IF(AH29="","",VLOOKUP(AH29,List16782[],2,FALSE)))</f>
        <v/>
      </c>
      <c r="CF29" s="16" t="s">
        <v>126</v>
      </c>
      <c r="CG29" s="194" t="str">
        <f t="shared" si="7"/>
        <v>NA</v>
      </c>
      <c r="CH29" s="194" t="str">
        <f t="shared" si="5"/>
        <v>NA</v>
      </c>
      <c r="CI29" s="194" t="str">
        <f t="shared" si="5"/>
        <v>NA</v>
      </c>
      <c r="CJ29" s="194" t="str">
        <f t="shared" si="5"/>
        <v>NA</v>
      </c>
      <c r="CK29" s="194" t="str">
        <f t="shared" si="5"/>
        <v>NA</v>
      </c>
      <c r="CL29" s="194" t="str">
        <f t="shared" si="5"/>
        <v>NA</v>
      </c>
      <c r="CM29" s="194" t="str">
        <f t="shared" si="5"/>
        <v>NA</v>
      </c>
      <c r="CN29" s="194" t="str">
        <f t="shared" si="5"/>
        <v>NA</v>
      </c>
      <c r="CO29" s="194" t="str">
        <f t="shared" si="5"/>
        <v>NA</v>
      </c>
      <c r="CP29" s="194" t="str">
        <f t="shared" si="5"/>
        <v>NA</v>
      </c>
      <c r="CQ29" s="16" t="s">
        <v>126</v>
      </c>
      <c r="CR29" s="194" t="str">
        <f t="shared" si="8"/>
        <v>NA</v>
      </c>
      <c r="CS29" s="194" t="str">
        <f t="shared" si="9"/>
        <v>NA</v>
      </c>
      <c r="CT29" s="194" t="str">
        <f t="shared" si="9"/>
        <v>NA</v>
      </c>
      <c r="CU29" s="194" t="str">
        <f t="shared" si="9"/>
        <v>NA</v>
      </c>
      <c r="CV29" s="194" t="str">
        <f t="shared" si="9"/>
        <v>NA</v>
      </c>
      <c r="CW29" s="194" t="str">
        <f t="shared" si="9"/>
        <v>NA</v>
      </c>
      <c r="CX29" s="194" t="str">
        <f t="shared" si="9"/>
        <v>NA</v>
      </c>
      <c r="CY29" s="194" t="str">
        <f t="shared" si="9"/>
        <v>NA</v>
      </c>
      <c r="CZ29" s="194" t="str">
        <f t="shared" si="9"/>
        <v>NA</v>
      </c>
      <c r="DA29" s="194" t="str">
        <f t="shared" si="9"/>
        <v>NA</v>
      </c>
      <c r="DI29" s="177"/>
      <c r="DJ29" s="177"/>
      <c r="DK29" s="177"/>
      <c r="DL29" s="177"/>
      <c r="DM29" s="177"/>
      <c r="DN29" s="177"/>
      <c r="DO29" s="177"/>
      <c r="DP29" s="177"/>
      <c r="DQ29" s="177"/>
      <c r="DR29" s="177"/>
      <c r="DS29" s="177"/>
      <c r="DT29" s="177"/>
      <c r="DU29" s="177"/>
      <c r="DV29" s="177"/>
      <c r="DW29" s="177"/>
    </row>
    <row r="30" spans="2:127" s="7" customFormat="1" ht="13.7" customHeight="1" thickBot="1">
      <c r="B30" s="305"/>
      <c r="C30" s="306"/>
      <c r="D30" s="307"/>
      <c r="E30" s="174" t="s">
        <v>221</v>
      </c>
      <c r="F30" s="175"/>
      <c r="G30" s="176"/>
      <c r="H30" s="169" t="s">
        <v>92</v>
      </c>
      <c r="I30" s="169" t="s">
        <v>92</v>
      </c>
      <c r="J30" s="169" t="s">
        <v>92</v>
      </c>
      <c r="K30" s="169" t="s">
        <v>92</v>
      </c>
      <c r="L30" s="22" t="s">
        <v>92</v>
      </c>
      <c r="M30" s="22" t="s">
        <v>92</v>
      </c>
      <c r="N30" s="22" t="s">
        <v>92</v>
      </c>
      <c r="O30" s="22" t="s">
        <v>92</v>
      </c>
      <c r="P30" s="22" t="s">
        <v>92</v>
      </c>
      <c r="Q30" s="22" t="s">
        <v>92</v>
      </c>
      <c r="R30" s="169" t="s">
        <v>92</v>
      </c>
      <c r="S30" s="1"/>
      <c r="T30" s="1"/>
      <c r="U30" s="1"/>
      <c r="V30" s="1"/>
      <c r="W30" s="1"/>
      <c r="X30" s="1"/>
      <c r="Y30" s="169" t="s">
        <v>92</v>
      </c>
      <c r="Z30" s="169" t="s">
        <v>92</v>
      </c>
      <c r="AA30" s="169" t="s">
        <v>92</v>
      </c>
      <c r="AB30" s="169" t="s">
        <v>92</v>
      </c>
      <c r="AC30" s="169" t="s">
        <v>92</v>
      </c>
      <c r="AD30" s="13" t="s">
        <v>92</v>
      </c>
      <c r="AE30" s="13" t="s">
        <v>92</v>
      </c>
      <c r="AF30" s="13" t="s">
        <v>92</v>
      </c>
      <c r="AG30" s="13" t="s">
        <v>92</v>
      </c>
      <c r="AH30" s="122" t="s">
        <v>92</v>
      </c>
      <c r="AK30" s="14" t="str">
        <f t="shared" si="11"/>
        <v/>
      </c>
      <c r="AL30" s="14" t="str">
        <f t="shared" si="11"/>
        <v/>
      </c>
      <c r="AM30" s="14" t="str">
        <f t="shared" si="11"/>
        <v/>
      </c>
      <c r="AN30" s="14" t="str">
        <f t="shared" si="11"/>
        <v/>
      </c>
      <c r="AO30" s="14" t="str">
        <f t="shared" si="11"/>
        <v/>
      </c>
      <c r="AP30" s="14" t="str">
        <f t="shared" si="10"/>
        <v/>
      </c>
      <c r="AQ30" s="14" t="str">
        <f t="shared" si="10"/>
        <v/>
      </c>
      <c r="AR30" s="14" t="str">
        <f t="shared" si="10"/>
        <v/>
      </c>
      <c r="AS30" s="14" t="str">
        <f t="shared" si="10"/>
        <v/>
      </c>
      <c r="AT30" s="14" t="str">
        <f t="shared" si="10"/>
        <v/>
      </c>
      <c r="AU30" s="1"/>
      <c r="AV30" s="15"/>
      <c r="AW30" s="16" t="s">
        <v>127</v>
      </c>
      <c r="AX30" s="194" t="str">
        <f t="shared" si="1"/>
        <v>---</v>
      </c>
      <c r="AY30" s="194" t="e">
        <f>VALUE(IF(AX30="---","",VLOOKUP(AX30,List16782[],2,FALSE)))</f>
        <v>#VALUE!</v>
      </c>
      <c r="AZ30" s="194" t="str">
        <f t="shared" si="2"/>
        <v>---</v>
      </c>
      <c r="BA30" s="194" t="e">
        <f>VALUE(IF(AZ30="---","",VLOOKUP(AZ30,List16782[],2,FALSE)))</f>
        <v>#VALUE!</v>
      </c>
      <c r="BB30" s="194" t="str">
        <f t="shared" si="3"/>
        <v>---</v>
      </c>
      <c r="BC30" s="194" t="str">
        <f t="shared" si="4"/>
        <v>---</v>
      </c>
      <c r="BD30" s="1"/>
      <c r="BE30" s="1"/>
      <c r="BF30" s="1"/>
      <c r="BG30" s="1"/>
      <c r="BH30" s="1"/>
      <c r="BI30" s="16" t="s">
        <v>127</v>
      </c>
      <c r="BJ30" s="194" t="str">
        <f>IF(H30="---","",IF(H30="","",(VLOOKUP(H30,List16782[],2,FALSE))))</f>
        <v/>
      </c>
      <c r="BK30" s="194" t="str">
        <f>IF(I30="---","",IF(I30="","",(VLOOKUP(I30,List16782[],2,FALSE))))</f>
        <v/>
      </c>
      <c r="BL30" s="194" t="str">
        <f>IF(J30="---","",IF(J30="","",(VLOOKUP(J30,List16782[],2,FALSE))))</f>
        <v/>
      </c>
      <c r="BM30" s="194" t="str">
        <f>IF(K30="---","",IF(K30="","",(VLOOKUP(K30,List16782[],2,FALSE))))</f>
        <v/>
      </c>
      <c r="BN30" s="194" t="str">
        <f>IF(L30="---","",IF(L30="","",(VLOOKUP(L30,List16782[],2,FALSE))))</f>
        <v/>
      </c>
      <c r="BO30" s="194" t="str">
        <f>IF(M30="---","",IF(M30="","",(VLOOKUP(M30,List16782[],2,FALSE))))</f>
        <v/>
      </c>
      <c r="BP30" s="194" t="str">
        <f>IF(N30="---","",IF(N30="","",(VLOOKUP(N30,List16782[],2,FALSE))))</f>
        <v/>
      </c>
      <c r="BQ30" s="194" t="str">
        <f>IF(O30="---","",IF(O30="","",(VLOOKUP(O30,List16782[],2,FALSE))))</f>
        <v/>
      </c>
      <c r="BR30" s="194" t="str">
        <f>IF(P30="---","",IF(P30="","",(VLOOKUP(P30,List16782[],2,FALSE))))</f>
        <v/>
      </c>
      <c r="BS30" s="194" t="str">
        <f>IF(Q30="---","",IF(Q30="","",(VLOOKUP(Q30,List16782[],2,FALSE))))</f>
        <v/>
      </c>
      <c r="BT30" s="194" t="str">
        <f>IF(R30="---","",IF(R30="","",(VLOOKUP(R30,List16782[],2,FALSE))))</f>
        <v/>
      </c>
      <c r="BU30" s="16" t="s">
        <v>127</v>
      </c>
      <c r="BV30" s="194" t="str">
        <f>IF(Y30="---","",IF(Y30="","",VLOOKUP(Y30,List16782[],2,FALSE)))</f>
        <v/>
      </c>
      <c r="BW30" s="194" t="str">
        <f>IF(Z30="---","",IF(Z30="","",VLOOKUP(Z30,List16782[],2,FALSE)))</f>
        <v/>
      </c>
      <c r="BX30" s="194" t="str">
        <f>IF(AA30="---","",IF(AA30="","",VLOOKUP(AA30,List16782[],2,FALSE)))</f>
        <v/>
      </c>
      <c r="BY30" s="194" t="str">
        <f>IF(AB30="---","",IF(AB30="","",VLOOKUP(AB30,List16782[],2,FALSE)))</f>
        <v/>
      </c>
      <c r="BZ30" s="194" t="str">
        <f>IF(AC30="---","",IF(AC30="","",VLOOKUP(AC30,List16782[],2,FALSE)))</f>
        <v/>
      </c>
      <c r="CA30" s="194" t="str">
        <f>IF(AD30="---","",IF(AD30="","",VLOOKUP(AD30,List16782[],2,FALSE)))</f>
        <v/>
      </c>
      <c r="CB30" s="194" t="str">
        <f>IF(AE30="---","",IF(AE30="","",VLOOKUP(AE30,List16782[],2,FALSE)))</f>
        <v/>
      </c>
      <c r="CC30" s="194" t="str">
        <f>IF(AF30="---","",IF(AF30="","",VLOOKUP(AF30,List16782[],2,FALSE)))</f>
        <v/>
      </c>
      <c r="CD30" s="194" t="str">
        <f>IF(AG30="---","",IF(AG30="","",VLOOKUP(AG30,List16782[],2,FALSE)))</f>
        <v/>
      </c>
      <c r="CE30" s="194" t="str">
        <f>IF(AH30="---","",IF(AH30="","",VLOOKUP(AH30,List16782[],2,FALSE)))</f>
        <v/>
      </c>
      <c r="CF30" s="16" t="s">
        <v>127</v>
      </c>
      <c r="CG30" s="194" t="str">
        <f t="shared" si="7"/>
        <v>NA</v>
      </c>
      <c r="CH30" s="194" t="str">
        <f t="shared" si="5"/>
        <v>NA</v>
      </c>
      <c r="CI30" s="194" t="str">
        <f t="shared" si="5"/>
        <v>NA</v>
      </c>
      <c r="CJ30" s="194" t="str">
        <f t="shared" si="5"/>
        <v>NA</v>
      </c>
      <c r="CK30" s="194" t="str">
        <f t="shared" si="5"/>
        <v>NA</v>
      </c>
      <c r="CL30" s="194" t="str">
        <f t="shared" si="5"/>
        <v>NA</v>
      </c>
      <c r="CM30" s="194" t="str">
        <f t="shared" si="5"/>
        <v>NA</v>
      </c>
      <c r="CN30" s="194" t="str">
        <f t="shared" si="5"/>
        <v>NA</v>
      </c>
      <c r="CO30" s="194" t="str">
        <f t="shared" si="5"/>
        <v>NA</v>
      </c>
      <c r="CP30" s="194" t="str">
        <f t="shared" si="5"/>
        <v>NA</v>
      </c>
      <c r="CQ30" s="16" t="s">
        <v>127</v>
      </c>
      <c r="CR30" s="194" t="str">
        <f t="shared" si="8"/>
        <v>NA</v>
      </c>
      <c r="CS30" s="194" t="str">
        <f t="shared" si="9"/>
        <v>NA</v>
      </c>
      <c r="CT30" s="194" t="str">
        <f t="shared" si="9"/>
        <v>NA</v>
      </c>
      <c r="CU30" s="194" t="str">
        <f t="shared" si="9"/>
        <v>NA</v>
      </c>
      <c r="CV30" s="194" t="str">
        <f t="shared" si="9"/>
        <v>NA</v>
      </c>
      <c r="CW30" s="194" t="str">
        <f t="shared" si="9"/>
        <v>NA</v>
      </c>
      <c r="CX30" s="194" t="str">
        <f t="shared" si="9"/>
        <v>NA</v>
      </c>
      <c r="CY30" s="194" t="str">
        <f t="shared" si="9"/>
        <v>NA</v>
      </c>
      <c r="CZ30" s="194" t="str">
        <f t="shared" si="9"/>
        <v>NA</v>
      </c>
      <c r="DA30" s="194" t="str">
        <f t="shared" si="9"/>
        <v>NA</v>
      </c>
      <c r="DI30" s="177"/>
      <c r="DJ30" s="177"/>
      <c r="DK30" s="177"/>
      <c r="DL30" s="177"/>
      <c r="DM30" s="177"/>
      <c r="DN30" s="177"/>
      <c r="DO30" s="177"/>
      <c r="DP30" s="177"/>
      <c r="DQ30" s="177"/>
      <c r="DR30" s="177"/>
      <c r="DS30" s="177"/>
      <c r="DT30" s="177"/>
      <c r="DU30" s="177"/>
      <c r="DV30" s="177"/>
      <c r="DW30" s="177"/>
    </row>
    <row r="31" spans="2:127" s="7" customFormat="1" ht="13.7" customHeight="1" thickBot="1">
      <c r="B31" s="300" t="s">
        <v>223</v>
      </c>
      <c r="C31" s="301"/>
      <c r="D31" s="301"/>
      <c r="E31" s="301"/>
      <c r="F31" s="301"/>
      <c r="G31" s="302"/>
      <c r="H31" s="164" t="str">
        <f>IF(COUNTIF(Year0Range,BE5)+COUNTIF(Year0Range,BE4)+COUNTIF(Year0Range,"*60")&gt;0,COUNTIF(Year0Range,BE4),"")</f>
        <v/>
      </c>
      <c r="I31" s="164" t="str">
        <f>IF(COUNTIF(Year1Range,BE4)+COUNTIF(Year1Range,BE5)+COUNTIF(Year1Range,"*60")&gt;0,COUNTIF(Year1Range,BE4),"")</f>
        <v/>
      </c>
      <c r="J31" s="164" t="str">
        <f>IF(COUNTIF(Year2Range,BE4)+COUNTIF(Year2Range,BE5)+COUNTIF(Year2Range,"*60")&gt;0,COUNTIF(Year2Range,BE4),"")</f>
        <v/>
      </c>
      <c r="K31" s="164" t="str">
        <f>IF(COUNTIF(Year3Range,BE4)+COUNTIF(Year3Range,BE5)+COUNTIF(Year3Range,"*60")&gt;0,COUNTIF(Year3Range,BE4),"")</f>
        <v/>
      </c>
      <c r="L31" s="164" t="str">
        <f>IF(COUNTIF(Year4Range,BE4)+COUNTIF(Year4Range,BE5)+COUNTIF(Year4Range,"*60")&gt;0,COUNTIF(Year4Range,BE4),"")</f>
        <v/>
      </c>
      <c r="M31" s="164" t="str">
        <f>IF(COUNTIF(Year5Range,BE4)+COUNTIF(Year5Range,BE5)+COUNTIF(Year5Range,"*60")&gt;0,COUNTIF(Year5Range,BE4),"")</f>
        <v/>
      </c>
      <c r="N31" s="164" t="str">
        <f>IF(COUNTIF(Year6Range,BE4)+COUNTIF(Year6Range,BE5)+COUNTIF(Year6Range,"*60")&gt;0,COUNTIF(Year6Range,BE4),"")</f>
        <v/>
      </c>
      <c r="O31" s="164" t="str">
        <f>IF(COUNTIF(Year7Range,BE4)+COUNTIF(Year7Range,BE5)+COUNTIF(Year7Range,"*60")&gt;0,COUNTIF(Year7Range,BE4),"")</f>
        <v/>
      </c>
      <c r="P31" s="164" t="str">
        <f>IF(COUNTIF(Year8Range,BE4)+COUNTIF(Year8Range,BE5)+COUNTIF(Year8Range,"*60")&gt;0,COUNTIF(Year8Range,BE4),"")</f>
        <v/>
      </c>
      <c r="Q31" s="164" t="str">
        <f>IF(COUNTIF(Year9Range,BE4)+COUNTIF(Year9Range,BE5)+COUNTIF(Year9Range,"*60")&gt;0,COUNTIF(Year9Range,BE4),"")</f>
        <v/>
      </c>
      <c r="R31" s="164" t="str">
        <f>IF(COUNTIF(Year10Range,BE4)+COUNTIF(Year10Range,BE5)+COUNTIF(Year10Range,"*60")&gt;0,COUNTIF(Year10Range,BE4),"")</f>
        <v/>
      </c>
      <c r="S31" s="1"/>
      <c r="T31" s="1"/>
      <c r="U31" s="1"/>
      <c r="V31" s="1"/>
      <c r="W31" s="1"/>
      <c r="X31" s="1"/>
      <c r="Y31" s="164" t="str">
        <f>IF(COUNTIF(Year1Expected,BE5)+COUNTIF(Year1Expected,BE4)+COUNTIF(Year1Expected,"*60")&gt;0,COUNTIF(Year1Expected,$BE$4),"")</f>
        <v/>
      </c>
      <c r="Z31" s="164" t="str">
        <f>IF(COUNTIF(Year2Expected,$BE$5)+COUNTIF(Year2Expected,$BE$4)+COUNTIF(Year2Expected,"*60")&gt;0,COUNTIF(Year2Expected,$BE$4),"")</f>
        <v/>
      </c>
      <c r="AA31" s="164" t="str">
        <f>IF(COUNTIF(Year3Expected,BE5)+COUNTIF(Year3Expected,BE4)+COUNTIF(Year3Expected,"*60")&gt;0,COUNTIF(Year3Expected,$BE$4),"")</f>
        <v/>
      </c>
      <c r="AB31" s="164" t="str">
        <f>IF(COUNTIF(Year4Expected,BE5)+COUNTIF(Year4Expected,BE4)+COUNTIF(Year4Expected,"*60")&gt;0,COUNTIF(Year4Expected,$BE$4),"")</f>
        <v/>
      </c>
      <c r="AC31" s="164" t="str">
        <f>IF(COUNTIF(Year5Expected,BE5)+COUNTIF(Year5Expected,BE4)+COUNTIF(Year5Expected,"*60")&gt;0,COUNTIF(Year5Expected,$BE$4),"")</f>
        <v/>
      </c>
      <c r="AD31" s="164" t="str">
        <f>IF(COUNTIF(Year6Expected,BE5)+COUNTIF(Year6Expected,BE4)+COUNTIF(Year6Expected,"*60")&gt;0,COUNTIF(Year6Expected,$BE$4),"")</f>
        <v/>
      </c>
      <c r="AE31" s="164" t="str">
        <f>IF(COUNTIF(Year7Expected,BE5)+COUNTIF(Year7Expected,BE4)+COUNTIF(Year7Expected,"*60")&gt;0,COUNTIF(Year7Expected,$BE$4),"")</f>
        <v/>
      </c>
      <c r="AF31" s="164" t="str">
        <f>IF(COUNTIF(Year8Expected,BE5)+COUNTIF(Year8Expected,BE4)+COUNTIF(Year8Expected,"*60")&gt;0,COUNTIF(Year8Expected,$BE$4),"")</f>
        <v/>
      </c>
      <c r="AG31" s="164" t="str">
        <f>IF(COUNTIF(Year9Expected,BE5)+COUNTIF(Year9Expected,BE4)+COUNTIF(Year9Expected,"*60")&gt;0,COUNTIF(Year9Expected,$BE$4),"")</f>
        <v/>
      </c>
      <c r="AH31" s="164" t="str">
        <f>IF(COUNTIF(Year10Expected,BE5)+COUNTIF(Year10Expected,BE4)+COUNTIF(Year10Expected,"*60")&gt;0,COUNTIF(Year10Expected,$BE$4),"")</f>
        <v/>
      </c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 t="e">
        <f>LOOKUP(2,1/(H34:R34&lt;&gt;""),H$2:R$2)</f>
        <v>#N/A</v>
      </c>
      <c r="AY31" s="1"/>
      <c r="AZ31" s="1" t="e">
        <f>AX31</f>
        <v>#N/A</v>
      </c>
      <c r="BA31" s="1"/>
      <c r="BB31" s="1"/>
      <c r="BC31" s="1"/>
      <c r="BD31" s="1"/>
      <c r="BE31" s="1"/>
      <c r="BF31" s="1"/>
      <c r="BG31" s="1"/>
      <c r="BH31" s="1"/>
      <c r="BI31" s="16" t="s">
        <v>128</v>
      </c>
      <c r="BJ31" s="195">
        <f t="shared" ref="BJ31:BT31" si="12">COUNTIF(BJ3:BJ30,1)</f>
        <v>0</v>
      </c>
      <c r="BK31" s="195">
        <f t="shared" si="12"/>
        <v>0</v>
      </c>
      <c r="BL31" s="195">
        <f t="shared" si="12"/>
        <v>0</v>
      </c>
      <c r="BM31" s="195">
        <f t="shared" si="12"/>
        <v>0</v>
      </c>
      <c r="BN31" s="195">
        <f t="shared" si="12"/>
        <v>0</v>
      </c>
      <c r="BO31" s="195">
        <f t="shared" si="12"/>
        <v>0</v>
      </c>
      <c r="BP31" s="195">
        <f t="shared" si="12"/>
        <v>0</v>
      </c>
      <c r="BQ31" s="195">
        <f t="shared" si="12"/>
        <v>0</v>
      </c>
      <c r="BR31" s="195">
        <f t="shared" si="12"/>
        <v>0</v>
      </c>
      <c r="BS31" s="195">
        <f t="shared" si="12"/>
        <v>0</v>
      </c>
      <c r="BT31" s="195">
        <f t="shared" si="12"/>
        <v>0</v>
      </c>
      <c r="BU31" s="16" t="s">
        <v>128</v>
      </c>
      <c r="BV31" s="196">
        <f t="shared" ref="BV31:CE31" si="13">COUNTIF(BV3:BV30,1)</f>
        <v>0</v>
      </c>
      <c r="BW31" s="196">
        <f t="shared" si="13"/>
        <v>0</v>
      </c>
      <c r="BX31" s="196">
        <f t="shared" si="13"/>
        <v>0</v>
      </c>
      <c r="BY31" s="196">
        <f t="shared" si="13"/>
        <v>0</v>
      </c>
      <c r="BZ31" s="196">
        <f t="shared" si="13"/>
        <v>0</v>
      </c>
      <c r="CA31" s="196">
        <f t="shared" si="13"/>
        <v>0</v>
      </c>
      <c r="CB31" s="196">
        <f t="shared" si="13"/>
        <v>0</v>
      </c>
      <c r="CC31" s="196">
        <f t="shared" si="13"/>
        <v>0</v>
      </c>
      <c r="CD31" s="196">
        <f t="shared" si="13"/>
        <v>0</v>
      </c>
      <c r="CE31" s="196">
        <f t="shared" si="13"/>
        <v>0</v>
      </c>
      <c r="CF31" s="197" t="s">
        <v>129</v>
      </c>
      <c r="CG31" s="16">
        <f>COUNTIF(CG3:CG30,1.1)+COUNTIF(CG3:CG30,1)</f>
        <v>0</v>
      </c>
      <c r="CH31" s="16">
        <f>COUNTIF(CH3:CH30,1.1)+COUNTIF(CH3:CH30,1)</f>
        <v>0</v>
      </c>
      <c r="CI31" s="16">
        <f t="shared" ref="CI31:CP31" si="14">COUNTIF(CI3:CI30,1.1)+COUNTIF(CI3:CI30,1)</f>
        <v>0</v>
      </c>
      <c r="CJ31" s="16">
        <f t="shared" si="14"/>
        <v>0</v>
      </c>
      <c r="CK31" s="16">
        <f t="shared" si="14"/>
        <v>0</v>
      </c>
      <c r="CL31" s="16">
        <f t="shared" si="14"/>
        <v>0</v>
      </c>
      <c r="CM31" s="16">
        <f t="shared" si="14"/>
        <v>0</v>
      </c>
      <c r="CN31" s="16">
        <f t="shared" si="14"/>
        <v>0</v>
      </c>
      <c r="CO31" s="16">
        <f t="shared" si="14"/>
        <v>0</v>
      </c>
      <c r="CP31" s="16">
        <f t="shared" si="14"/>
        <v>0</v>
      </c>
      <c r="CQ31" s="200" t="s">
        <v>130</v>
      </c>
      <c r="CR31" s="201">
        <f>COUNTIF(CR3:CR30,"Achieved")</f>
        <v>0</v>
      </c>
      <c r="CS31" s="201">
        <f t="shared" ref="CS31:DA31" si="15">COUNTIF(CS3:CS30,"Achieved")</f>
        <v>0</v>
      </c>
      <c r="CT31" s="201">
        <f t="shared" si="15"/>
        <v>0</v>
      </c>
      <c r="CU31" s="201">
        <f t="shared" si="15"/>
        <v>0</v>
      </c>
      <c r="CV31" s="201">
        <f t="shared" si="15"/>
        <v>0</v>
      </c>
      <c r="CW31" s="201">
        <f t="shared" si="15"/>
        <v>0</v>
      </c>
      <c r="CX31" s="201">
        <f t="shared" si="15"/>
        <v>0</v>
      </c>
      <c r="CY31" s="201">
        <f t="shared" si="15"/>
        <v>0</v>
      </c>
      <c r="CZ31" s="201">
        <f t="shared" si="15"/>
        <v>0</v>
      </c>
      <c r="DA31" s="201">
        <f t="shared" si="15"/>
        <v>0</v>
      </c>
      <c r="DI31" s="177"/>
      <c r="DJ31" s="177"/>
      <c r="DK31" s="177"/>
      <c r="DL31" s="177"/>
      <c r="DM31" s="177"/>
      <c r="DN31" s="177"/>
      <c r="DO31" s="177"/>
      <c r="DP31" s="177"/>
      <c r="DQ31" s="177"/>
      <c r="DR31" s="177"/>
      <c r="DS31" s="177"/>
      <c r="DT31" s="177"/>
      <c r="DU31" s="177"/>
      <c r="DV31" s="177"/>
      <c r="DW31" s="177"/>
    </row>
    <row r="32" spans="2:127" s="7" customFormat="1" ht="13.7" customHeight="1" thickBot="1">
      <c r="B32" s="300" t="s">
        <v>225</v>
      </c>
      <c r="C32" s="301"/>
      <c r="D32" s="301"/>
      <c r="E32" s="301"/>
      <c r="F32" s="301"/>
      <c r="G32" s="302"/>
      <c r="H32" s="164" t="str">
        <f>IF(COUNTIF(Year0Range,BE5)+COUNTIF(Year0Range,BE4)+COUNTIF(Year0Range,"*60")&gt;0,COUNTIF(Year0Range,BE5),"")</f>
        <v/>
      </c>
      <c r="I32" s="167" t="str">
        <f>IF(COUNTIF(Year1Range,BE4)+COUNTIF(Year1Range,BE5)+COUNTIF(Year1Range,"*60")&gt;0,COUNTIF(Year1Range,BE5),"")</f>
        <v/>
      </c>
      <c r="J32" s="167" t="str">
        <f>IF(COUNTIF(Year2Range,BE5)+COUNTIF(Year2Range,BE4)+COUNTIF(Year2Range,"*60")&gt;0,COUNTIF(Year2Range,BE5),"")</f>
        <v/>
      </c>
      <c r="K32" s="167" t="str">
        <f>IF(COUNTIF(Year3Range,BE4)+COUNTIF(Year3Range,BE5)+COUNTIF(Year3Range,"*60")&gt;0,COUNTIF(Year3Range,BE5),"")</f>
        <v/>
      </c>
      <c r="L32" s="167" t="str">
        <f>IF(COUNTIF(Year4Range,BE4)+COUNTIF(Year4Range,BE5)+COUNTIF(Year4Range,"*60")&gt;0,COUNTIF(Year4Range,BE5),"")</f>
        <v/>
      </c>
      <c r="M32" s="167" t="str">
        <f>IF(COUNTIF(Year5Range,BE5)+COUNTIF(Year5Range,BE4)+COUNTIF(Year5Range,"*60")&gt;0,COUNTIF(Year5Range,BE5),"")</f>
        <v/>
      </c>
      <c r="N32" s="167" t="str">
        <f>IF(COUNTIF(Year6Range,BE4)+COUNTIF(Year6Range,BE5)+COUNTIF(Year6Range,"*60")&gt;0,COUNTIF(Year6Range,BE5),"")</f>
        <v/>
      </c>
      <c r="O32" s="167" t="str">
        <f>IF(COUNTIF(Year7Range,BE4)+COUNTIF(Year7Range,BE5)+COUNTIF(Year7Range,"*60")&gt;0,COUNTIF(Year7Range,BE5),"")</f>
        <v/>
      </c>
      <c r="P32" s="167" t="str">
        <f>IF(COUNTIF(Year8Range,BE4)+COUNTIF(Year8Range,BE5)+COUNTIF(Year8Range,"*60")&gt;0,COUNTIF(Year8Range,BE5),"")</f>
        <v/>
      </c>
      <c r="Q32" s="167" t="str">
        <f>IF(COUNTIF(Year9Range,BE4)+COUNTIF(Year9Range,BE5)+COUNTIF(Year9Range,"*60")&gt;0,COUNTIF(Year9Range,BE5),"")</f>
        <v/>
      </c>
      <c r="R32" s="167" t="str">
        <f>IF(COUNTIF(Year10Range,BE5)+COUNTIF(Year10Range,BE5)+COUNTIF(Year10Range,"*60")&gt;0,COUNTIF(Year10Range,BE5),"")</f>
        <v/>
      </c>
      <c r="S32" s="1"/>
      <c r="T32" s="1"/>
      <c r="U32" s="1"/>
      <c r="V32" s="1"/>
      <c r="W32" s="1"/>
      <c r="X32" s="1"/>
      <c r="Y32" s="164" t="str">
        <f>IF(COUNTIF(Year1Expected,BE5)+COUNTIF(Year1Expected,BE4)+COUNTIF(Year1Expected,"*60")&gt;0,COUNTIF(Year1Expected,$BE$5),"")</f>
        <v/>
      </c>
      <c r="Z32" s="164" t="str">
        <f>IF(COUNTIF(Year2Expected,$BE$5)+COUNTIF(Year2Expected,$BE$4)+COUNTIF(Year2Expected,"*60")&gt;0,COUNTIF(Year2Expected,$BE$5),"")</f>
        <v/>
      </c>
      <c r="AA32" s="164" t="str">
        <f>IF(COUNTIF(Year3Expected,BE5)+COUNTIF(Year3Expected,BE4)+COUNTIF(Year3Expected,"*60")&gt;0,COUNTIF(Year3Expected,$BE$5),"")</f>
        <v/>
      </c>
      <c r="AB32" s="164" t="str">
        <f>IF(COUNTIF(Year4Expected,BE5)+COUNTIF(Year4Expected,BE4)+COUNTIF(Year4Expected,"*60")&gt;0,COUNTIF(Year4Expected,$BE$5),"")</f>
        <v/>
      </c>
      <c r="AC32" s="164" t="str">
        <f>IF(COUNTIF(Year5Expected,BE5)+COUNTIF(Year5Expected,BE4)+COUNTIF(Year5Expected,"*60")&gt;0,COUNTIF(Year5Expected,$BE$5),"")</f>
        <v/>
      </c>
      <c r="AD32" s="164" t="str">
        <f>IF(COUNTIF(Year6Expected,BE5)+COUNTIF(Year6Expected,BE4)+COUNTIF(Year6Expected,"*60")&gt;0,COUNTIF(Year6Expected,$BE$5),"")</f>
        <v/>
      </c>
      <c r="AE32" s="164" t="str">
        <f>IF(COUNTIF(Year7Expected,BE5)+COUNTIF(Year7Expected,BE4)+COUNTIF(Year7Expected,"*60")&gt;0,COUNTIF(Year7Expected,$BE$5),"")</f>
        <v/>
      </c>
      <c r="AF32" s="164" t="str">
        <f>IF(COUNTIF(Year8Expected,BE5)+COUNTIF(Year8Expected,BE4)+COUNTIF(Year8Expected,"*60")&gt;0,COUNTIF(Year8Expected,$BE$5),"")</f>
        <v/>
      </c>
      <c r="AG32" s="164" t="str">
        <f>IF(COUNTIF(Year9Expected,BE5)+COUNTIF(Year9Expected,BE4)+COUNTIF(Year9Expected,"*60")&gt;0,COUNTIF(Year9Expected,$BE$5),"")</f>
        <v/>
      </c>
      <c r="AH32" s="164" t="str">
        <f>IF(COUNTIF(Year10Expected,BE5)+COUNTIF(Year10Expected,BE4)+COUNTIF(Year10Expected,"*60")&gt;0,COUNTIF(Year10Expected,$BE$5),"")</f>
        <v/>
      </c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6" t="s">
        <v>131</v>
      </c>
      <c r="BJ32" s="195">
        <f t="shared" ref="BJ32:BT32" si="16">COUNTIF(BJ3:BJ30,0.5)</f>
        <v>0</v>
      </c>
      <c r="BK32" s="195">
        <f t="shared" si="16"/>
        <v>0</v>
      </c>
      <c r="BL32" s="195">
        <f t="shared" si="16"/>
        <v>0</v>
      </c>
      <c r="BM32" s="195">
        <f t="shared" si="16"/>
        <v>0</v>
      </c>
      <c r="BN32" s="195">
        <f t="shared" si="16"/>
        <v>0</v>
      </c>
      <c r="BO32" s="195">
        <f t="shared" si="16"/>
        <v>0</v>
      </c>
      <c r="BP32" s="195">
        <f t="shared" si="16"/>
        <v>0</v>
      </c>
      <c r="BQ32" s="195">
        <f t="shared" si="16"/>
        <v>0</v>
      </c>
      <c r="BR32" s="195">
        <f t="shared" si="16"/>
        <v>0</v>
      </c>
      <c r="BS32" s="195">
        <f t="shared" si="16"/>
        <v>0</v>
      </c>
      <c r="BT32" s="195">
        <f t="shared" si="16"/>
        <v>0</v>
      </c>
      <c r="BU32" s="16" t="s">
        <v>131</v>
      </c>
      <c r="BV32" s="196">
        <f t="shared" ref="BV32:CE32" si="17">COUNTIF(BV3:BV30,0.5)</f>
        <v>0</v>
      </c>
      <c r="BW32" s="196">
        <f t="shared" si="17"/>
        <v>0</v>
      </c>
      <c r="BX32" s="196">
        <f t="shared" si="17"/>
        <v>0</v>
      </c>
      <c r="BY32" s="196">
        <f t="shared" si="17"/>
        <v>0</v>
      </c>
      <c r="BZ32" s="196">
        <f t="shared" si="17"/>
        <v>0</v>
      </c>
      <c r="CA32" s="196">
        <f t="shared" si="17"/>
        <v>0</v>
      </c>
      <c r="CB32" s="196">
        <f t="shared" si="17"/>
        <v>0</v>
      </c>
      <c r="CC32" s="196">
        <f t="shared" si="17"/>
        <v>0</v>
      </c>
      <c r="CD32" s="196">
        <f t="shared" si="17"/>
        <v>0</v>
      </c>
      <c r="CE32" s="196">
        <f t="shared" si="17"/>
        <v>0</v>
      </c>
      <c r="CF32" s="197" t="s">
        <v>132</v>
      </c>
      <c r="CG32" s="16" t="str" cm="1">
        <f t="array" ref="CG32">_xlfn.TEXTJOIN(", ", TRUE, IF((CG3:CG30=1.1) + (CG3:CG30=1), $CF$3:$CF$30, ""))</f>
        <v/>
      </c>
      <c r="CH32" s="16" t="str" cm="1">
        <f t="array" ref="CH32">_xlfn.TEXTJOIN(", ", TRUE, IF((CH3:CH30=1.1) + (CH3:CH30=1), $CF$3:$CF$30, ""))</f>
        <v/>
      </c>
      <c r="CI32" s="16" t="str" cm="1">
        <f t="array" ref="CI32">_xlfn.TEXTJOIN(", ", TRUE, IF((CI3:CI30=1.1) + (CI3:CI30=1), $CF$3:$CF$30, ""))</f>
        <v/>
      </c>
      <c r="CJ32" s="16" t="str" cm="1">
        <f t="array" ref="CJ32">_xlfn.TEXTJOIN(", ", TRUE, IF((CJ3:CJ30=1.1) + (CJ3:CJ30=1), $CF$3:$CF$30, ""))</f>
        <v/>
      </c>
      <c r="CK32" s="16" t="str" cm="1">
        <f t="array" ref="CK32">_xlfn.TEXTJOIN(", ", TRUE, IF((CK3:CK30=1.1) + (CK3:CK30=1), $CF$3:$CF$30, ""))</f>
        <v/>
      </c>
      <c r="CL32" s="16" t="str" cm="1">
        <f t="array" ref="CL32">_xlfn.TEXTJOIN(", ", TRUE, IF((CL3:CL30=1.1) + (CL3:CL30=1), $CF$3:$CF$30, ""))</f>
        <v/>
      </c>
      <c r="CM32" s="16" t="str" cm="1">
        <f t="array" ref="CM32">_xlfn.TEXTJOIN(", ", TRUE, IF((CM3:CM30=1.1) + (CM3:CM30=1), $CF$3:$CF$30, ""))</f>
        <v/>
      </c>
      <c r="CN32" s="16" t="str" cm="1">
        <f t="array" ref="CN32">_xlfn.TEXTJOIN(", ", TRUE, IF((CN3:CN30=1.1) + (CN3:CN30=1), $CF$3:$CF$30, ""))</f>
        <v/>
      </c>
      <c r="CO32" s="16" t="str" cm="1">
        <f t="array" ref="CO32">_xlfn.TEXTJOIN(", ", TRUE, IF((CO3:CO30=1.1) + (CO3:CO30=1), $CF$3:$CF$30, ""))</f>
        <v/>
      </c>
      <c r="CP32" s="16" t="str" cm="1">
        <f t="array" ref="CP32">_xlfn.TEXTJOIN(", ", TRUE, IF((CP3:CP30=1.1) + (CP3:CP30=1), $CF$3:$CF$30, ""))</f>
        <v/>
      </c>
      <c r="CQ32" s="200" t="s">
        <v>133</v>
      </c>
      <c r="CR32" s="201">
        <f>COUNTIF(CR3:CR30,"Not Achieved")</f>
        <v>0</v>
      </c>
      <c r="CS32" s="201">
        <f t="shared" ref="CS32:DA32" si="18">COUNTIF(CS3:CS30,"Not Achieved")</f>
        <v>0</v>
      </c>
      <c r="CT32" s="201">
        <f t="shared" si="18"/>
        <v>0</v>
      </c>
      <c r="CU32" s="201">
        <f t="shared" si="18"/>
        <v>0</v>
      </c>
      <c r="CV32" s="201">
        <f t="shared" si="18"/>
        <v>0</v>
      </c>
      <c r="CW32" s="201">
        <f t="shared" si="18"/>
        <v>0</v>
      </c>
      <c r="CX32" s="201">
        <f t="shared" si="18"/>
        <v>0</v>
      </c>
      <c r="CY32" s="201">
        <f t="shared" si="18"/>
        <v>0</v>
      </c>
      <c r="CZ32" s="201">
        <f t="shared" si="18"/>
        <v>0</v>
      </c>
      <c r="DA32" s="201">
        <f t="shared" si="18"/>
        <v>0</v>
      </c>
      <c r="DI32" s="177"/>
      <c r="DJ32" s="177"/>
      <c r="DK32" s="177"/>
      <c r="DL32" s="177"/>
      <c r="DM32" s="177"/>
      <c r="DN32" s="177"/>
      <c r="DO32" s="177"/>
      <c r="DP32" s="177"/>
      <c r="DQ32" s="177"/>
      <c r="DR32" s="177"/>
      <c r="DS32" s="177"/>
      <c r="DT32" s="177"/>
      <c r="DU32" s="177"/>
      <c r="DV32" s="177"/>
      <c r="DW32" s="177"/>
    </row>
    <row r="33" spans="2:127" ht="13.7" customHeight="1" thickBot="1">
      <c r="B33" s="300" t="s">
        <v>224</v>
      </c>
      <c r="C33" s="301"/>
      <c r="D33" s="301"/>
      <c r="E33" s="301"/>
      <c r="F33" s="301"/>
      <c r="G33" s="302"/>
      <c r="H33" s="164" t="str">
        <f>IF(COUNTIF(Year0Range,BE5)+COUNTIF(Year0Range,BE4)+COUNTIF(Year0Range,"*60")&gt;0,COUNTIF(Year0Range,"*60"),"")</f>
        <v/>
      </c>
      <c r="I33" s="167" t="str">
        <f>IF(COUNTIF(Year1Range,BE4)+COUNTIF(Year1Range,BE5)+COUNTIF(Year1Range,"*60")&gt;0,COUNTIF(Year1Range,"*60"),"")</f>
        <v/>
      </c>
      <c r="J33" s="167" t="str">
        <f>IF(COUNTIF(Year2Range,BE5)+COUNTIF(Year2Range,BE4)+COUNTIF(Year2Range,"*60")&gt;0,COUNTIF(Year2Range,"*60"),"")</f>
        <v/>
      </c>
      <c r="K33" s="167" t="str">
        <f>IF(COUNTIF(Year3Range,BE4)+COUNTIF(Year3Range,BE5)+COUNTIF(Year3Range,"*60")&gt;0,COUNTIF(Year3Range,"*60"),"")</f>
        <v/>
      </c>
      <c r="L33" s="167" t="str">
        <f>IF(COUNTIF(Year4Range,BE4)+COUNTIF(Year4Range,BE5)+COUNTIF(Year4Range,"*60")&gt;0,COUNTIF(Year4Range,"*60"),"")</f>
        <v/>
      </c>
      <c r="M33" s="167" t="str">
        <f>IF(COUNTIF(Year5Range,BE4)+COUNTIF(Year5Range,BE5)+COUNTIF(Year5Range,"*60")&gt;0,COUNTIF(Year5Range,"*60"),"")</f>
        <v/>
      </c>
      <c r="N33" s="167" t="str">
        <f>IF(COUNTIF(Year6Range,BE4)+COUNTIF(Year6Range,BE5)+COUNTIF(Year6Range,"*60")&gt;0,COUNTIF(Year6Range,"*60"),"")</f>
        <v/>
      </c>
      <c r="O33" s="167" t="str">
        <f>IF(COUNTIF(Year7Range,BE4)+COUNTIF(Year7Range,BE5)+COUNTIF(Year7Range,"*60")&gt;0,COUNTIF(Year7Range,"*60"),"")</f>
        <v/>
      </c>
      <c r="P33" s="167" t="str">
        <f>IF(COUNTIF(Year8Range,BE4)+COUNTIF(Year8Range,BE5)+COUNTIF(Year8Range,"*60")&gt;0,COUNTIF(Year8Range,"*60"),"")</f>
        <v/>
      </c>
      <c r="Q33" s="167" t="str">
        <f>IF(COUNTIF(Year9Range,BE4)+COUNTIF(Year9Range,BE5)+COUNTIF(Year9Range,"*60")&gt;0,COUNTIF(Year9Range,"*60"),"")</f>
        <v/>
      </c>
      <c r="R33" s="167" t="str">
        <f>IF(COUNTIF(Year10Range,BN4)+COUNTIF(Year10Range,BE5)+COUNTIF(Year10Range,"*60")&gt;0,COUNTIF(Year10Range,"*60"),"")</f>
        <v/>
      </c>
      <c r="Y33" s="164" t="str">
        <f>IF(COUNTIF(Year1Expected,BE5)+COUNTIF(Year1Expected,BE4)+COUNTIF(Year1Expected,"*60")&gt;0,COUNTIF(Year1Expected,"*60"),"")</f>
        <v/>
      </c>
      <c r="Z33" s="164" t="str">
        <f>IF(COUNTIF(Year2Expected,$BE$5)+COUNTIF(Year2Expected,$BE$4)+COUNTIF(Year2Expected,"*60")&gt;0,COUNTIF(Year2Expected,"*60"),"")</f>
        <v/>
      </c>
      <c r="AA33" s="164" t="str">
        <f>IF(COUNTIF(Year3Expected,BE5)+COUNTIF(Year3Expected,BE4)+COUNTIF(Year3Expected,"*60")&gt;0,COUNTIF(Year3Expected,"*60"),"")</f>
        <v/>
      </c>
      <c r="AB33" s="164" t="str">
        <f>IF(COUNTIF(Year4Expected,BE5)+COUNTIF(Year4Expected,BE4)+COUNTIF(Year4Expected,"*60")&gt;0,COUNTIF(Year4Expected,"*60"),"")</f>
        <v/>
      </c>
      <c r="AC33" s="164" t="str">
        <f>IF(COUNTIF(Year5Expected,BE5)+COUNTIF(Year5Expected,BE4)+COUNTIF(Year5Expected,"*60")&gt;0,COUNTIF(Year5Expected,"*60"),"")</f>
        <v/>
      </c>
      <c r="AD33" s="164" t="str">
        <f>IF(COUNTIF(Year6Expected,BE5)+COUNTIF(Year6Expected,BE4)+COUNTIF(Year6Expected,"*60")&gt;0,COUNTIF(Year6Expected,"*60"),"")</f>
        <v/>
      </c>
      <c r="AE33" s="164" t="str">
        <f>IF(COUNTIF(Year7Expected,BE5)+COUNTIF(Year7Expected,BE4)+COUNTIF(Year7Expected,"*60")&gt;0,COUNTIF(Year7Expected,"*60"),"")</f>
        <v/>
      </c>
      <c r="AF33" s="164" t="str">
        <f>IF(COUNTIF(Year8Expected,BE5)+COUNTIF(Year8Expected,BE4)+COUNTIF(Year8Expected,"*60")&gt;0,COUNTIF(Year8Expected,"*60"),"")</f>
        <v/>
      </c>
      <c r="AG33" s="164" t="str">
        <f>IF(COUNTIF(Year9Expected,BE5)+COUNTIF(Year9Expected,BE4)+COUNTIF(Year9Expected,"*60")&gt;0,COUNTIF(Year9Expected,"*60"),"")</f>
        <v/>
      </c>
      <c r="AH33" s="164" t="str">
        <f>IF(COUNTIF(Year10Expected,BE5)+COUNTIF(Year10Expected,BE4)+COUNTIF(Year10Expected,"*60")&gt;0,COUNTIF(Year10Expected,"*60"),"")</f>
        <v/>
      </c>
      <c r="BI33" s="16" t="s">
        <v>134</v>
      </c>
      <c r="BJ33" s="195">
        <f t="shared" ref="BJ33:BT33" si="19">COUNTIF(BJ3:BJ30,0)</f>
        <v>0</v>
      </c>
      <c r="BK33" s="195">
        <f t="shared" si="19"/>
        <v>0</v>
      </c>
      <c r="BL33" s="195">
        <f t="shared" si="19"/>
        <v>0</v>
      </c>
      <c r="BM33" s="195">
        <f t="shared" si="19"/>
        <v>0</v>
      </c>
      <c r="BN33" s="195">
        <f t="shared" si="19"/>
        <v>0</v>
      </c>
      <c r="BO33" s="195">
        <f t="shared" si="19"/>
        <v>0</v>
      </c>
      <c r="BP33" s="195">
        <f t="shared" si="19"/>
        <v>0</v>
      </c>
      <c r="BQ33" s="195">
        <f t="shared" si="19"/>
        <v>0</v>
      </c>
      <c r="BR33" s="195">
        <f t="shared" si="19"/>
        <v>0</v>
      </c>
      <c r="BS33" s="195">
        <f t="shared" si="19"/>
        <v>0</v>
      </c>
      <c r="BT33" s="195">
        <f t="shared" si="19"/>
        <v>0</v>
      </c>
      <c r="BU33" s="16" t="s">
        <v>134</v>
      </c>
      <c r="BV33" s="196">
        <f t="shared" ref="BV33:CE33" si="20">COUNTIF(BV3:BV30,0)</f>
        <v>0</v>
      </c>
      <c r="BW33" s="196">
        <f t="shared" si="20"/>
        <v>0</v>
      </c>
      <c r="BX33" s="196">
        <f t="shared" si="20"/>
        <v>0</v>
      </c>
      <c r="BY33" s="196">
        <f t="shared" si="20"/>
        <v>0</v>
      </c>
      <c r="BZ33" s="196">
        <f t="shared" si="20"/>
        <v>0</v>
      </c>
      <c r="CA33" s="196">
        <f t="shared" si="20"/>
        <v>0</v>
      </c>
      <c r="CB33" s="196">
        <f t="shared" si="20"/>
        <v>0</v>
      </c>
      <c r="CC33" s="196">
        <f t="shared" si="20"/>
        <v>0</v>
      </c>
      <c r="CD33" s="196">
        <f t="shared" si="20"/>
        <v>0</v>
      </c>
      <c r="CE33" s="196">
        <f t="shared" si="20"/>
        <v>0</v>
      </c>
      <c r="CF33" s="197" t="s">
        <v>135</v>
      </c>
      <c r="CG33" s="16" t="str" cm="1">
        <f t="array" ref="CG33">_xlfn.TEXTJOIN(", ", TRUE, IF((CG3:CG30=1.1) + (CG3:CG30=0.1),  $CF$3:$CF$30, ""))</f>
        <v/>
      </c>
      <c r="CH33" s="199" t="str" cm="1">
        <f t="array" ref="CH33">_xlfn.TEXTJOIN(", ", TRUE, IF((CH3:CH30=1.1) + (CH3:CH30=0.1),  $CF$3:$CF$30, ""))</f>
        <v/>
      </c>
      <c r="CI33" s="199" t="str" cm="1">
        <f t="array" ref="CI33">_xlfn.TEXTJOIN(", ", TRUE, IF((CI3:CI30=1.1) + (CI3:CI30=0.1),  $CF$3:$CF$30, ""))</f>
        <v/>
      </c>
      <c r="CJ33" s="199" t="str" cm="1">
        <f t="array" ref="CJ33">_xlfn.TEXTJOIN(", ", TRUE, IF((CJ3:CJ30=1.1) + (CJ3:CJ30=0.1),  $CF$3:$CF$30, ""))</f>
        <v/>
      </c>
      <c r="CK33" s="199" t="str" cm="1">
        <f t="array" ref="CK33">_xlfn.TEXTJOIN(", ", TRUE, IF((CK3:CK30=1.1) + (CK3:CK30=0.1),  $CF$3:$CF$30, ""))</f>
        <v/>
      </c>
      <c r="CL33" s="199" t="str" cm="1">
        <f t="array" ref="CL33">_xlfn.TEXTJOIN(", ", TRUE, IF((CL3:CL30=1.1) + (CL3:CL30=0.1),  $CF$3:$CF$30, ""))</f>
        <v/>
      </c>
      <c r="CM33" s="199" t="str" cm="1">
        <f t="array" ref="CM33">_xlfn.TEXTJOIN(", ", TRUE, IF((CM3:CM30=1.1) + (CM3:CM30=0.1),  $CF$3:$CF$30, ""))</f>
        <v/>
      </c>
      <c r="CN33" s="199" t="str" cm="1">
        <f t="array" ref="CN33">_xlfn.TEXTJOIN(", ", TRUE, IF((CN3:CN30=1.1) + (CN3:CN30=0.1),  $CF$3:$CF$30, ""))</f>
        <v/>
      </c>
      <c r="CO33" s="199" t="str" cm="1">
        <f t="array" ref="CO33">_xlfn.TEXTJOIN(", ", TRUE, IF((CO3:CO30=1.1) + (CO3:CO30=0.1),  $CF$3:$CF$30, ""))</f>
        <v/>
      </c>
      <c r="CP33" s="199" t="str" cm="1">
        <f t="array" ref="CP33">_xlfn.TEXTJOIN(", ", TRUE, IF((CP3:CP30=1.1) + (CP3:CP30=0.1),  $CF$3:$CF$30, ""))</f>
        <v/>
      </c>
      <c r="CQ33" s="199" t="s">
        <v>136</v>
      </c>
      <c r="CR33" s="201">
        <f>COUNTIF(CG3:CG30,1.1)+COUNTIF(CG3:CG30,0.1)</f>
        <v>0</v>
      </c>
      <c r="CS33" s="201">
        <f t="shared" ref="CS33:DA33" si="21">COUNTIF(CH3:CH30,1.1)+COUNTIF(CH3:CH30,0.1)</f>
        <v>0</v>
      </c>
      <c r="CT33" s="201">
        <f t="shared" si="21"/>
        <v>0</v>
      </c>
      <c r="CU33" s="201">
        <f t="shared" si="21"/>
        <v>0</v>
      </c>
      <c r="CV33" s="201">
        <f t="shared" si="21"/>
        <v>0</v>
      </c>
      <c r="CW33" s="201">
        <f t="shared" si="21"/>
        <v>0</v>
      </c>
      <c r="CX33" s="201">
        <f t="shared" si="21"/>
        <v>0</v>
      </c>
      <c r="CY33" s="201">
        <f t="shared" si="21"/>
        <v>0</v>
      </c>
      <c r="CZ33" s="201">
        <f t="shared" si="21"/>
        <v>0</v>
      </c>
      <c r="DA33" s="201">
        <f t="shared" si="21"/>
        <v>0</v>
      </c>
      <c r="DI33" s="30"/>
      <c r="DJ33" s="30"/>
      <c r="DK33" s="30"/>
      <c r="DL33" s="30"/>
      <c r="DM33" s="30"/>
      <c r="DN33" s="30"/>
      <c r="DO33" s="30"/>
      <c r="DP33" s="30"/>
      <c r="DQ33" s="30"/>
      <c r="DR33" s="30"/>
      <c r="DS33" s="30"/>
      <c r="DT33" s="30"/>
      <c r="DU33" s="30"/>
      <c r="DV33" s="30"/>
      <c r="DW33" s="30"/>
    </row>
    <row r="34" spans="2:127" ht="13.7" customHeight="1" thickBot="1">
      <c r="B34" s="310" t="s">
        <v>287</v>
      </c>
      <c r="C34" s="311"/>
      <c r="D34" s="311"/>
      <c r="E34" s="311"/>
      <c r="F34" s="312"/>
      <c r="G34" s="151"/>
      <c r="H34" s="23" t="str">
        <f t="shared" ref="H34:R34" si="22">IF(ISERROR(AVERAGE(BJ24:BJ30,BJ9:BJ23, BJ3:BJ8)),"",AVERAGE(BJ24:BJ30,BJ9:BJ23, BJ3:BJ8))</f>
        <v/>
      </c>
      <c r="I34" s="23" t="str">
        <f t="shared" si="22"/>
        <v/>
      </c>
      <c r="J34" s="23" t="str">
        <f t="shared" si="22"/>
        <v/>
      </c>
      <c r="K34" s="23" t="str">
        <f t="shared" si="22"/>
        <v/>
      </c>
      <c r="L34" s="23" t="str">
        <f t="shared" si="22"/>
        <v/>
      </c>
      <c r="M34" s="23" t="str">
        <f t="shared" si="22"/>
        <v/>
      </c>
      <c r="N34" s="23" t="str">
        <f t="shared" si="22"/>
        <v/>
      </c>
      <c r="O34" s="23" t="str">
        <f t="shared" si="22"/>
        <v/>
      </c>
      <c r="P34" s="23" t="str">
        <f t="shared" si="22"/>
        <v/>
      </c>
      <c r="Q34" s="23" t="str">
        <f t="shared" si="22"/>
        <v/>
      </c>
      <c r="R34" s="23" t="str">
        <f t="shared" si="22"/>
        <v/>
      </c>
      <c r="Y34" s="23" t="str">
        <f t="shared" ref="Y34:AH34" si="23">IF(ISERROR(AVERAGE(BV24:BV30,BV9:BV23, BV3:BV8)),"",AVERAGE(BV24:BV30,BV9:BV23, BV3:BV8))</f>
        <v/>
      </c>
      <c r="Z34" s="23" t="str">
        <f t="shared" si="23"/>
        <v/>
      </c>
      <c r="AA34" s="23" t="str">
        <f t="shared" si="23"/>
        <v/>
      </c>
      <c r="AB34" s="23" t="str">
        <f t="shared" si="23"/>
        <v/>
      </c>
      <c r="AC34" s="23" t="str">
        <f t="shared" si="23"/>
        <v/>
      </c>
      <c r="AD34" s="23" t="str">
        <f t="shared" si="23"/>
        <v/>
      </c>
      <c r="AE34" s="23" t="str">
        <f t="shared" si="23"/>
        <v/>
      </c>
      <c r="AF34" s="23" t="str">
        <f t="shared" si="23"/>
        <v/>
      </c>
      <c r="AG34" s="23" t="str">
        <f t="shared" si="23"/>
        <v/>
      </c>
      <c r="AH34" s="23" t="str">
        <f t="shared" si="23"/>
        <v/>
      </c>
      <c r="AI34" s="1"/>
      <c r="AJ34" s="1"/>
      <c r="AX34" s="27" t="s">
        <v>95</v>
      </c>
      <c r="AY34" s="28" t="s">
        <v>97</v>
      </c>
      <c r="AZ34" s="29" t="s">
        <v>99</v>
      </c>
      <c r="BA34" s="1" t="s">
        <v>138</v>
      </c>
      <c r="BB34" s="24"/>
      <c r="BC34" s="24"/>
      <c r="BD34" s="24"/>
      <c r="BE34" s="24"/>
      <c r="BG34" s="7"/>
      <c r="BH34" s="7"/>
      <c r="BI34" s="16" t="s">
        <v>137</v>
      </c>
      <c r="BJ34" s="198" t="str">
        <f>IF(ISERROR(AVERAGE(BJ24:BJ30,BJ9:BJ23,BJ3:BJ8)),"",(AVERAGE(BJ24:BJ30,BJ9:BJ23,BJ3:BJ8)))</f>
        <v/>
      </c>
      <c r="BK34" s="198" t="str">
        <f t="shared" ref="BK34:BT34" si="24">IF(ISERROR(AVERAGE(BK24:BK30,BK9:BK23,BK3:BK8)),"",(AVERAGE(BK24:BK30,BK9:BK23,BK3:BK8)))</f>
        <v/>
      </c>
      <c r="BL34" s="198" t="str">
        <f t="shared" si="24"/>
        <v/>
      </c>
      <c r="BM34" s="198" t="str">
        <f t="shared" si="24"/>
        <v/>
      </c>
      <c r="BN34" s="198" t="str">
        <f t="shared" si="24"/>
        <v/>
      </c>
      <c r="BO34" s="198" t="str">
        <f t="shared" si="24"/>
        <v/>
      </c>
      <c r="BP34" s="198" t="str">
        <f t="shared" si="24"/>
        <v/>
      </c>
      <c r="BQ34" s="198" t="str">
        <f t="shared" si="24"/>
        <v/>
      </c>
      <c r="BR34" s="198" t="str">
        <f t="shared" si="24"/>
        <v/>
      </c>
      <c r="BS34" s="198" t="str">
        <f t="shared" si="24"/>
        <v/>
      </c>
      <c r="BT34" s="198" t="str">
        <f t="shared" si="24"/>
        <v/>
      </c>
      <c r="BU34" s="16" t="s">
        <v>137</v>
      </c>
      <c r="BV34" s="198" t="str">
        <f t="shared" ref="BV34:CE34" si="25">IF(ISERROR(AVERAGE(BV24:BV30,BV9:BV23,BV3:BV8)),"",(AVERAGE(BV24:BV30,BV9:BV23,BV3:BV8)))</f>
        <v/>
      </c>
      <c r="BW34" s="198" t="str">
        <f t="shared" si="25"/>
        <v/>
      </c>
      <c r="BX34" s="198" t="str">
        <f t="shared" si="25"/>
        <v/>
      </c>
      <c r="BY34" s="198" t="str">
        <f t="shared" si="25"/>
        <v/>
      </c>
      <c r="BZ34" s="198" t="str">
        <f t="shared" si="25"/>
        <v/>
      </c>
      <c r="CA34" s="198" t="str">
        <f t="shared" si="25"/>
        <v/>
      </c>
      <c r="CB34" s="198" t="str">
        <f t="shared" si="25"/>
        <v/>
      </c>
      <c r="CC34" s="198" t="str">
        <f t="shared" si="25"/>
        <v/>
      </c>
      <c r="CD34" s="198" t="str">
        <f t="shared" si="25"/>
        <v/>
      </c>
      <c r="CE34" s="198" t="str">
        <f t="shared" si="25"/>
        <v/>
      </c>
      <c r="CF34" s="197" t="s">
        <v>130</v>
      </c>
      <c r="CG34" s="16" t="str" cm="1">
        <f t="array" ref="CG34">_xlfn.TEXTJOIN(", ", TRUE, IF(CR3:CR30="Achieved", $CF$3:$CF$30, ""))</f>
        <v/>
      </c>
      <c r="CH34" s="199" t="str" cm="1">
        <f t="array" ref="CH34">_xlfn.TEXTJOIN(", ", TRUE, IF(CS3:CS30="Achieved", $CF$3:$CF$30, ""))</f>
        <v/>
      </c>
      <c r="CI34" s="199" t="str" cm="1">
        <f t="array" ref="CI34">_xlfn.TEXTJOIN(", ", TRUE, IF(CT3:CT30="Achieved", $CF$3:$CF$30, ""))</f>
        <v/>
      </c>
      <c r="CJ34" s="199" t="str" cm="1">
        <f t="array" ref="CJ34">_xlfn.TEXTJOIN(", ", TRUE, IF(CU3:CU30="Achieved", $CF$3:$CF$30, ""))</f>
        <v/>
      </c>
      <c r="CK34" s="199" t="str" cm="1">
        <f t="array" ref="CK34">_xlfn.TEXTJOIN(", ", TRUE, IF(CV3:CV30="Achieved", $CF$3:$CF$30, ""))</f>
        <v/>
      </c>
      <c r="CL34" s="199" t="str" cm="1">
        <f t="array" ref="CL34">_xlfn.TEXTJOIN(", ", TRUE, IF(CW3:CW30="Achieved", $CF$3:$CF$30, ""))</f>
        <v/>
      </c>
      <c r="CM34" s="199" t="str" cm="1">
        <f t="array" ref="CM34">_xlfn.TEXTJOIN(", ", TRUE, IF(CX3:CX30="Achieved", $CF$3:$CF$30, ""))</f>
        <v/>
      </c>
      <c r="CN34" s="199" t="str" cm="1">
        <f t="array" ref="CN34">_xlfn.TEXTJOIN(", ", TRUE, IF(CY3:CY30="Achieved", $CF$3:$CF$30, ""))</f>
        <v/>
      </c>
      <c r="CO34" s="199" t="str" cm="1">
        <f t="array" ref="CO34">_xlfn.TEXTJOIN(", ", TRUE, IF(CZ3:CZ30="Achieved", $CF$3:$CF$30, ""))</f>
        <v/>
      </c>
      <c r="CP34" s="199" t="str" cm="1">
        <f t="array" ref="CP34">_xlfn.TEXTJOIN(", ", TRUE, IF(DA3:DA30="Achieved", $CF$3:$CF$30, ""))</f>
        <v/>
      </c>
      <c r="CQ34" s="199" t="s">
        <v>139</v>
      </c>
      <c r="CR34" s="202" t="str">
        <f t="shared" ref="CR34:DA34" si="26">IF(SUM(CR31:CR32)=0,"",CR31/SUM(CR31:CR32))</f>
        <v/>
      </c>
      <c r="CS34" s="202" t="str">
        <f t="shared" si="26"/>
        <v/>
      </c>
      <c r="CT34" s="202" t="str">
        <f t="shared" si="26"/>
        <v/>
      </c>
      <c r="CU34" s="202" t="str">
        <f t="shared" si="26"/>
        <v/>
      </c>
      <c r="CV34" s="202" t="str">
        <f t="shared" si="26"/>
        <v/>
      </c>
      <c r="CW34" s="202" t="str">
        <f t="shared" si="26"/>
        <v/>
      </c>
      <c r="CX34" s="202" t="str">
        <f t="shared" si="26"/>
        <v/>
      </c>
      <c r="CY34" s="202" t="str">
        <f t="shared" si="26"/>
        <v/>
      </c>
      <c r="CZ34" s="202" t="str">
        <f t="shared" si="26"/>
        <v/>
      </c>
      <c r="DA34" s="202" t="str">
        <f t="shared" si="26"/>
        <v/>
      </c>
      <c r="DI34" s="30"/>
      <c r="DJ34" s="30"/>
      <c r="DK34" s="30"/>
      <c r="DL34" s="30"/>
      <c r="DM34" s="30"/>
      <c r="DN34" s="30"/>
      <c r="DO34" s="30"/>
      <c r="DP34" s="30"/>
      <c r="DQ34" s="30"/>
      <c r="DR34" s="30"/>
      <c r="DS34" s="30"/>
      <c r="DT34" s="30"/>
      <c r="DU34" s="30"/>
      <c r="DV34" s="30"/>
      <c r="DW34" s="30"/>
    </row>
    <row r="35" spans="2:127" ht="13.7" customHeight="1" thickBot="1">
      <c r="B35" s="287" t="s">
        <v>140</v>
      </c>
      <c r="C35" s="288"/>
      <c r="D35" s="288"/>
      <c r="E35" s="288"/>
      <c r="F35" s="288"/>
      <c r="G35" s="289"/>
      <c r="H35" s="173"/>
      <c r="I35" s="173" t="str">
        <f>IF(I34="","",_xlfn.CONCAT(CG31," / ",CR31))</f>
        <v/>
      </c>
      <c r="J35" s="173" t="str">
        <f t="shared" ref="J35:R35" si="27">IF(J34="","",_xlfn.CONCAT(CH31," / ",CS31))</f>
        <v/>
      </c>
      <c r="K35" s="173" t="str">
        <f t="shared" si="27"/>
        <v/>
      </c>
      <c r="L35" s="173" t="str">
        <f t="shared" si="27"/>
        <v/>
      </c>
      <c r="M35" s="173" t="str">
        <f t="shared" si="27"/>
        <v/>
      </c>
      <c r="N35" s="164" t="str">
        <f t="shared" si="27"/>
        <v/>
      </c>
      <c r="O35" s="164" t="str">
        <f t="shared" si="27"/>
        <v/>
      </c>
      <c r="P35" s="164" t="str">
        <f t="shared" si="27"/>
        <v/>
      </c>
      <c r="Q35" s="164" t="str">
        <f t="shared" si="27"/>
        <v/>
      </c>
      <c r="R35" s="164" t="str">
        <f t="shared" si="27"/>
        <v/>
      </c>
      <c r="AA35" s="26"/>
      <c r="AD35" s="26"/>
      <c r="AE35" s="26"/>
      <c r="AF35" s="26"/>
      <c r="AG35" s="26"/>
      <c r="AH35" s="26"/>
      <c r="AI35" s="26"/>
      <c r="AJ35" s="26"/>
      <c r="AW35" s="30" t="s">
        <v>141</v>
      </c>
      <c r="AX35" s="31">
        <f>COUNTIF(AY3:AY8,BF4)</f>
        <v>0</v>
      </c>
      <c r="AY35" s="31">
        <f>VALUE(COUNTIF(AY3:AY8,BF5))</f>
        <v>0</v>
      </c>
      <c r="AZ35" s="31">
        <f>VALUE(COUNTIF(AY3:AY8,0))</f>
        <v>0</v>
      </c>
      <c r="BA35" s="31" t="e">
        <f>AVERAGEIF(AY3:AY8,"&gt;=0")</f>
        <v>#DIV/0!</v>
      </c>
      <c r="BI35" s="16" t="s">
        <v>142</v>
      </c>
      <c r="BJ35" s="192" t="str">
        <f>IF(ISERROR(AVERAGE(BJ3:BJ8)),"",(AVERAGE(BJ3:BJ8)))</f>
        <v/>
      </c>
      <c r="BK35" s="192" t="str">
        <f t="shared" ref="BK35:BT35" si="28">IF(ISERROR(AVERAGE(BK3:BK8)),"",(AVERAGE(BK3:BK8)))</f>
        <v/>
      </c>
      <c r="BL35" s="192" t="str">
        <f t="shared" si="28"/>
        <v/>
      </c>
      <c r="BM35" s="192" t="str">
        <f t="shared" si="28"/>
        <v/>
      </c>
      <c r="BN35" s="192" t="str">
        <f t="shared" si="28"/>
        <v/>
      </c>
      <c r="BO35" s="192" t="str">
        <f t="shared" si="28"/>
        <v/>
      </c>
      <c r="BP35" s="192" t="str">
        <f t="shared" si="28"/>
        <v/>
      </c>
      <c r="BQ35" s="192" t="str">
        <f t="shared" si="28"/>
        <v/>
      </c>
      <c r="BR35" s="192" t="str">
        <f t="shared" si="28"/>
        <v/>
      </c>
      <c r="BS35" s="192" t="str">
        <f t="shared" si="28"/>
        <v/>
      </c>
      <c r="BT35" s="192" t="str">
        <f t="shared" si="28"/>
        <v/>
      </c>
      <c r="BU35" s="16" t="s">
        <v>142</v>
      </c>
      <c r="BV35" s="192" t="str">
        <f t="shared" ref="BV35:CE35" si="29">IF(ISERROR(AVERAGE(BV3:BV8)),"",(AVERAGE(BV3:BV8)))</f>
        <v/>
      </c>
      <c r="BW35" s="192" t="str">
        <f t="shared" si="29"/>
        <v/>
      </c>
      <c r="BX35" s="192" t="str">
        <f t="shared" si="29"/>
        <v/>
      </c>
      <c r="BY35" s="192" t="str">
        <f t="shared" si="29"/>
        <v/>
      </c>
      <c r="BZ35" s="192" t="str">
        <f t="shared" si="29"/>
        <v/>
      </c>
      <c r="CA35" s="192" t="str">
        <f t="shared" si="29"/>
        <v/>
      </c>
      <c r="CB35" s="192" t="str">
        <f t="shared" si="29"/>
        <v/>
      </c>
      <c r="CC35" s="192" t="str">
        <f t="shared" si="29"/>
        <v/>
      </c>
      <c r="CD35" s="192" t="str">
        <f t="shared" si="29"/>
        <v/>
      </c>
      <c r="CE35" s="192" t="str">
        <f t="shared" si="29"/>
        <v/>
      </c>
      <c r="CF35" s="16"/>
      <c r="CG35"/>
      <c r="CJ35" s="1"/>
      <c r="CL35" s="1"/>
      <c r="CN35" s="1"/>
      <c r="CQ35" s="199" t="s">
        <v>143</v>
      </c>
      <c r="CR35" s="16" t="str">
        <f t="shared" ref="CR35:DA35" si="30">IF(CR34="","ADEQUATE",IF(CR34&gt;0.5,"ADEQUATE",IF(BK34&gt;=BV34,"ADEQUATE","INADEQUATE")))</f>
        <v>ADEQUATE</v>
      </c>
      <c r="CS35" s="16" t="str">
        <f t="shared" si="30"/>
        <v>ADEQUATE</v>
      </c>
      <c r="CT35" s="16" t="str">
        <f t="shared" si="30"/>
        <v>ADEQUATE</v>
      </c>
      <c r="CU35" s="16" t="str">
        <f t="shared" si="30"/>
        <v>ADEQUATE</v>
      </c>
      <c r="CV35" s="16" t="str">
        <f t="shared" si="30"/>
        <v>ADEQUATE</v>
      </c>
      <c r="CW35" s="16" t="str">
        <f t="shared" si="30"/>
        <v>ADEQUATE</v>
      </c>
      <c r="CX35" s="16" t="str">
        <f t="shared" si="30"/>
        <v>ADEQUATE</v>
      </c>
      <c r="CY35" s="16" t="str">
        <f t="shared" si="30"/>
        <v>ADEQUATE</v>
      </c>
      <c r="CZ35" s="16" t="str">
        <f t="shared" si="30"/>
        <v>ADEQUATE</v>
      </c>
      <c r="DA35" s="16" t="str">
        <f t="shared" si="30"/>
        <v>ADEQUATE</v>
      </c>
      <c r="DI35" s="30"/>
      <c r="DJ35" s="30"/>
      <c r="DK35" s="30"/>
      <c r="DL35" s="30"/>
      <c r="DM35" s="30"/>
      <c r="DN35" s="30"/>
      <c r="DO35" s="30"/>
      <c r="DP35" s="30"/>
      <c r="DQ35" s="30"/>
      <c r="DR35" s="30"/>
      <c r="DS35" s="30"/>
      <c r="DT35" s="30"/>
      <c r="DU35" s="30"/>
      <c r="DV35" s="30"/>
      <c r="DW35" s="30"/>
    </row>
    <row r="36" spans="2:127" ht="13.7" customHeight="1" thickBot="1">
      <c r="B36" s="294" t="s">
        <v>226</v>
      </c>
      <c r="C36" s="292"/>
      <c r="D36" s="292"/>
      <c r="E36" s="292"/>
      <c r="F36" s="292"/>
      <c r="G36" s="293"/>
      <c r="H36" s="160"/>
      <c r="I36" s="160" t="str">
        <f>IF(I34="","",IF(I37="Yes",CR35,"N/A"))</f>
        <v/>
      </c>
      <c r="J36" s="160" t="str">
        <f t="shared" ref="J36:R36" si="31">IF(J34="","",IF(J37="Yes",CS35,"N/A"))</f>
        <v/>
      </c>
      <c r="K36" s="160" t="str">
        <f t="shared" si="31"/>
        <v/>
      </c>
      <c r="L36" s="160" t="str">
        <f t="shared" si="31"/>
        <v/>
      </c>
      <c r="M36" s="160" t="str">
        <f t="shared" si="31"/>
        <v/>
      </c>
      <c r="N36" s="160" t="str">
        <f t="shared" si="31"/>
        <v/>
      </c>
      <c r="O36" s="160" t="str">
        <f t="shared" si="31"/>
        <v/>
      </c>
      <c r="P36" s="160" t="str">
        <f t="shared" si="31"/>
        <v/>
      </c>
      <c r="Q36" s="160" t="str">
        <f t="shared" si="31"/>
        <v/>
      </c>
      <c r="R36" s="160" t="str">
        <f t="shared" si="31"/>
        <v/>
      </c>
      <c r="AA36" s="26"/>
      <c r="AD36" s="26"/>
      <c r="AE36" s="26"/>
      <c r="AF36" s="26"/>
      <c r="AG36" s="26"/>
      <c r="AH36" s="26"/>
      <c r="AI36" s="26"/>
      <c r="AJ36" s="26"/>
      <c r="AW36" s="30" t="s">
        <v>144</v>
      </c>
      <c r="AX36" s="31">
        <f>COUNTIF(AY9:AY23,BF4)</f>
        <v>0</v>
      </c>
      <c r="AY36" s="31">
        <f>VALUE(COUNTIF(AY9:AY23,BF5))</f>
        <v>0</v>
      </c>
      <c r="AZ36" s="31">
        <f>VALUE(COUNTIF(AY9:AY23,0))</f>
        <v>0</v>
      </c>
      <c r="BA36" s="31" t="e">
        <f>AVERAGEIF(AY9:AY23,"&gt;=0")</f>
        <v>#DIV/0!</v>
      </c>
      <c r="BI36" s="16" t="s">
        <v>145</v>
      </c>
      <c r="BJ36" s="193" t="str">
        <f t="shared" ref="BJ36:BT36" si="32">IF(ISERROR(AVERAGE(BJ9:BJ23)),"",(AVERAGE(BJ9:BJ23)))</f>
        <v/>
      </c>
      <c r="BK36" s="193" t="str">
        <f t="shared" si="32"/>
        <v/>
      </c>
      <c r="BL36" s="193" t="str">
        <f t="shared" si="32"/>
        <v/>
      </c>
      <c r="BM36" s="193" t="str">
        <f t="shared" si="32"/>
        <v/>
      </c>
      <c r="BN36" s="193" t="str">
        <f t="shared" si="32"/>
        <v/>
      </c>
      <c r="BO36" s="193" t="str">
        <f t="shared" si="32"/>
        <v/>
      </c>
      <c r="BP36" s="193" t="str">
        <f t="shared" si="32"/>
        <v/>
      </c>
      <c r="BQ36" s="193" t="str">
        <f t="shared" si="32"/>
        <v/>
      </c>
      <c r="BR36" s="193" t="str">
        <f t="shared" si="32"/>
        <v/>
      </c>
      <c r="BS36" s="193" t="str">
        <f t="shared" si="32"/>
        <v/>
      </c>
      <c r="BT36" s="193" t="str">
        <f t="shared" si="32"/>
        <v/>
      </c>
      <c r="BU36" s="16" t="s">
        <v>145</v>
      </c>
      <c r="BV36" s="193" t="str">
        <f t="shared" ref="BV36:CE36" si="33">IF(ISERROR(AVERAGE(BV9:BV23)),"",(AVERAGE(BV9:BV23)))</f>
        <v/>
      </c>
      <c r="BW36" s="193" t="str">
        <f t="shared" si="33"/>
        <v/>
      </c>
      <c r="BX36" s="193" t="str">
        <f t="shared" si="33"/>
        <v/>
      </c>
      <c r="BY36" s="193" t="str">
        <f t="shared" si="33"/>
        <v/>
      </c>
      <c r="BZ36" s="193" t="str">
        <f t="shared" si="33"/>
        <v/>
      </c>
      <c r="CA36" s="193" t="str">
        <f t="shared" si="33"/>
        <v/>
      </c>
      <c r="CB36" s="193" t="str">
        <f t="shared" si="33"/>
        <v/>
      </c>
      <c r="CC36" s="193" t="str">
        <f t="shared" si="33"/>
        <v/>
      </c>
      <c r="CD36" s="193" t="str">
        <f t="shared" si="33"/>
        <v/>
      </c>
      <c r="CE36" s="193" t="str">
        <f t="shared" si="33"/>
        <v/>
      </c>
      <c r="CF36" s="16"/>
      <c r="CJ36" s="1"/>
      <c r="CL36" s="1"/>
      <c r="CN36" s="1"/>
      <c r="CQ36" s="16" t="s">
        <v>146</v>
      </c>
      <c r="CR36" s="16" t="str">
        <f t="shared" ref="CR36:DA36" si="34">IF(CR33&gt;0,"New IAP","No")</f>
        <v>No</v>
      </c>
      <c r="CS36" s="16" t="str">
        <f t="shared" si="34"/>
        <v>No</v>
      </c>
      <c r="CT36" s="16" t="str">
        <f t="shared" si="34"/>
        <v>No</v>
      </c>
      <c r="CU36" s="16" t="str">
        <f t="shared" si="34"/>
        <v>No</v>
      </c>
      <c r="CV36" s="16" t="str">
        <f t="shared" si="34"/>
        <v>No</v>
      </c>
      <c r="CW36" s="16" t="str">
        <f t="shared" si="34"/>
        <v>No</v>
      </c>
      <c r="CX36" s="16" t="str">
        <f t="shared" si="34"/>
        <v>No</v>
      </c>
      <c r="CY36" s="16" t="str">
        <f t="shared" si="34"/>
        <v>No</v>
      </c>
      <c r="CZ36" s="16" t="str">
        <f t="shared" si="34"/>
        <v>No</v>
      </c>
      <c r="DA36" s="16" t="str">
        <f t="shared" si="34"/>
        <v>No</v>
      </c>
      <c r="DI36" s="30"/>
      <c r="DJ36" s="30"/>
      <c r="DK36" s="30"/>
      <c r="DL36" s="30"/>
      <c r="DM36" s="30"/>
      <c r="DN36" s="30"/>
      <c r="DO36" s="30"/>
      <c r="DP36" s="30"/>
      <c r="DQ36" s="30"/>
      <c r="DR36" s="30"/>
      <c r="DS36" s="30"/>
      <c r="DT36" s="30"/>
      <c r="DU36" s="30"/>
      <c r="DV36" s="30"/>
      <c r="DW36" s="30"/>
    </row>
    <row r="37" spans="2:127" ht="13.7" customHeight="1" thickBot="1">
      <c r="B37" s="287" t="s">
        <v>227</v>
      </c>
      <c r="C37" s="288"/>
      <c r="D37" s="288"/>
      <c r="E37" s="288"/>
      <c r="F37" s="288"/>
      <c r="G37" s="289"/>
      <c r="H37" s="165"/>
      <c r="I37" s="161" t="s">
        <v>92</v>
      </c>
      <c r="J37" s="161" t="s">
        <v>92</v>
      </c>
      <c r="K37" s="161" t="s">
        <v>92</v>
      </c>
      <c r="L37" s="161" t="s">
        <v>92</v>
      </c>
      <c r="M37" s="161" t="s">
        <v>92</v>
      </c>
      <c r="N37" s="161" t="s">
        <v>92</v>
      </c>
      <c r="O37" s="161" t="s">
        <v>92</v>
      </c>
      <c r="P37" s="161" t="s">
        <v>92</v>
      </c>
      <c r="Q37" s="161" t="s">
        <v>92</v>
      </c>
      <c r="R37" s="161" t="s">
        <v>92</v>
      </c>
      <c r="AA37" s="26"/>
      <c r="AD37" s="26"/>
      <c r="AE37" s="26"/>
      <c r="AF37" s="26"/>
      <c r="AG37" s="26"/>
      <c r="AH37" s="26"/>
      <c r="AI37" s="26"/>
      <c r="AJ37" s="26"/>
      <c r="AW37" s="30" t="s">
        <v>147</v>
      </c>
      <c r="AX37" s="31">
        <f>COUNTIF(AY24:AY30,BF4)</f>
        <v>0</v>
      </c>
      <c r="AY37" s="31">
        <f>COUNTIF(AY24:AY30,BF5)</f>
        <v>0</v>
      </c>
      <c r="AZ37" s="31">
        <f>VALUE(COUNTIF(AY24:AY30,0))</f>
        <v>0</v>
      </c>
      <c r="BA37" s="31" t="e">
        <f>AVERAGEIF(AY24:AY30,"&gt;=0")</f>
        <v>#DIV/0!</v>
      </c>
      <c r="BI37" s="16" t="s">
        <v>148</v>
      </c>
      <c r="BJ37" s="194" t="str">
        <f t="shared" ref="BJ37:BT37" si="35">IF(ISERROR(AVERAGE(BJ24:BJ30)),"",(AVERAGE(BJ24:BJ30)))</f>
        <v/>
      </c>
      <c r="BK37" s="194" t="str">
        <f t="shared" si="35"/>
        <v/>
      </c>
      <c r="BL37" s="194" t="str">
        <f t="shared" si="35"/>
        <v/>
      </c>
      <c r="BM37" s="194" t="str">
        <f t="shared" si="35"/>
        <v/>
      </c>
      <c r="BN37" s="194" t="str">
        <f t="shared" si="35"/>
        <v/>
      </c>
      <c r="BO37" s="194" t="str">
        <f t="shared" si="35"/>
        <v/>
      </c>
      <c r="BP37" s="194" t="str">
        <f t="shared" si="35"/>
        <v/>
      </c>
      <c r="BQ37" s="194" t="str">
        <f t="shared" si="35"/>
        <v/>
      </c>
      <c r="BR37" s="194" t="str">
        <f t="shared" si="35"/>
        <v/>
      </c>
      <c r="BS37" s="194" t="str">
        <f t="shared" si="35"/>
        <v/>
      </c>
      <c r="BT37" s="194" t="str">
        <f t="shared" si="35"/>
        <v/>
      </c>
      <c r="BU37" s="16" t="s">
        <v>148</v>
      </c>
      <c r="BV37" s="194" t="str">
        <f t="shared" ref="BV37:CE37" si="36">IF(ISERROR(AVERAGE(BV24:BV30)),"",(AVERAGE(BV24:BV30)))</f>
        <v/>
      </c>
      <c r="BW37" s="194" t="str">
        <f t="shared" si="36"/>
        <v/>
      </c>
      <c r="BX37" s="194" t="str">
        <f t="shared" si="36"/>
        <v/>
      </c>
      <c r="BY37" s="194" t="str">
        <f t="shared" si="36"/>
        <v/>
      </c>
      <c r="BZ37" s="194" t="str">
        <f t="shared" si="36"/>
        <v/>
      </c>
      <c r="CA37" s="194" t="str">
        <f t="shared" si="36"/>
        <v/>
      </c>
      <c r="CB37" s="194" t="str">
        <f t="shared" si="36"/>
        <v/>
      </c>
      <c r="CC37" s="194" t="str">
        <f t="shared" si="36"/>
        <v/>
      </c>
      <c r="CD37" s="194" t="str">
        <f t="shared" si="36"/>
        <v/>
      </c>
      <c r="CE37" s="194" t="str">
        <f t="shared" si="36"/>
        <v/>
      </c>
      <c r="DI37" s="30"/>
      <c r="DJ37" s="30"/>
      <c r="DK37" s="30"/>
      <c r="DL37" s="30"/>
      <c r="DM37" s="30"/>
      <c r="DN37" s="30"/>
      <c r="DO37" s="30"/>
      <c r="DP37" s="30"/>
      <c r="DQ37" s="30"/>
      <c r="DR37" s="30"/>
      <c r="DS37" s="30"/>
      <c r="DT37" s="30"/>
      <c r="DU37" s="30"/>
      <c r="DV37" s="30"/>
      <c r="DW37" s="30"/>
    </row>
    <row r="38" spans="2:127" ht="13.7" customHeight="1" thickBot="1">
      <c r="B38" s="287" t="s">
        <v>228</v>
      </c>
      <c r="C38" s="288"/>
      <c r="D38" s="288"/>
      <c r="E38" s="288"/>
      <c r="F38" s="288"/>
      <c r="G38" s="289"/>
      <c r="H38" s="171"/>
      <c r="I38" s="172" t="str">
        <f>IF(COUNTIF(Year1Range,$BE$5)+COUNTIF(Year1Range,$BE$4)+COUNTIF(Year1Range,"*60")&gt;0,CR36,"")</f>
        <v/>
      </c>
      <c r="J38" s="172" t="str">
        <f>IF(COUNTIF(Year2Range,$BE$5)+COUNTIF(Year2Range,$BE$4)+COUNTIF(Year2Range,"*60")&gt;0,CS36,"")</f>
        <v/>
      </c>
      <c r="K38" s="172" t="str">
        <f>IF(COUNTIF(Year3Range,$BE$5)+COUNTIF(Year3Range,$BE$4)+COUNTIF(Year3Range,"*60")&gt;0,CT36,"")</f>
        <v/>
      </c>
      <c r="L38" s="172" t="str">
        <f>IF(COUNTIF(Year4Range,$BE$5)+COUNTIF(Year4Range,$BE$4)+COUNTIF(Year4Range,"*60")&gt;0,CU36,"")</f>
        <v/>
      </c>
      <c r="M38" s="172" t="str">
        <f>IF(COUNTIF(Year5Range,$BE$5)+COUNTIF(Year5Range,$BE$4)+COUNTIF(Year5Range,"*60")&gt;0,CV36,"")</f>
        <v/>
      </c>
      <c r="N38" s="166" t="str">
        <f>IF(COUNTIF(Year6Range,$BE$5)+COUNTIF(Year6Range,$BE$4)+COUNTIF(Year6Range,"*60")&gt;0,CW36,"")</f>
        <v/>
      </c>
      <c r="O38" s="166" t="str">
        <f>IF(COUNTIF(Year7Range,$BE$5)+COUNTIF(Year7Range,$BE$4)+COUNTIF(Year7Range,"*60")&gt;0,CX36,"")</f>
        <v/>
      </c>
      <c r="P38" s="166" t="str">
        <f>IF(COUNTIF(Year8Range,$BE$5)+COUNTIF(Year8Range,$BE$4)+COUNTIF(Year8Range,"*60")&gt;0,CY36,"")</f>
        <v/>
      </c>
      <c r="Q38" s="166" t="str">
        <f>IF(COUNTIF(Year9Range,$BE$5)+COUNTIF(Year9Range,$BE$4)+COUNTIF(Year9Range,"*60")&gt;0,CZ36,"")</f>
        <v/>
      </c>
      <c r="R38" s="166" t="str">
        <f>IF(COUNTIF(Year10Range,$BE$5)+COUNTIF(Year10Range,$BE$4)+COUNTIF(Year10Range,"*60")&gt;0,DA36,"")</f>
        <v/>
      </c>
      <c r="AA38" s="26"/>
      <c r="AD38" s="26"/>
      <c r="AE38" s="26"/>
      <c r="AF38" s="26"/>
      <c r="AG38" s="26"/>
      <c r="AH38" s="26"/>
      <c r="AI38" s="26"/>
      <c r="AJ38" s="26"/>
      <c r="AW38" s="1" t="s">
        <v>149</v>
      </c>
      <c r="AX38" s="31">
        <f>VALUE(SUM(AX35:AX37))</f>
        <v>0</v>
      </c>
      <c r="AY38" s="31">
        <f>VALUE(SUM(AY35:AY37))</f>
        <v>0</v>
      </c>
      <c r="AZ38" s="31">
        <f>VALUE(SUM(AZ35:AZ37))</f>
        <v>0</v>
      </c>
      <c r="BA38" s="31" t="e">
        <f>AVERAGEIF(AY3:AY30,"&gt;=0")</f>
        <v>#DIV/0!</v>
      </c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DI38" s="30"/>
      <c r="DJ38" s="30"/>
      <c r="DK38" s="30"/>
      <c r="DL38" s="30"/>
      <c r="DM38" s="30"/>
      <c r="DN38" s="30"/>
      <c r="DO38" s="30"/>
      <c r="DP38" s="30"/>
      <c r="DQ38" s="30"/>
      <c r="DR38" s="30"/>
      <c r="DS38" s="30"/>
      <c r="DT38" s="30"/>
      <c r="DU38" s="30"/>
      <c r="DV38" s="30"/>
      <c r="DW38" s="30"/>
    </row>
    <row r="39" spans="2:127" ht="13.7" customHeight="1" thickBot="1">
      <c r="AA39" s="26"/>
      <c r="AD39" s="26"/>
      <c r="AE39" s="26"/>
      <c r="AF39" s="26"/>
      <c r="AG39" s="26"/>
      <c r="AH39" s="26"/>
      <c r="AI39" s="26"/>
      <c r="AJ39" s="26"/>
      <c r="AW39" s="30" t="s">
        <v>150</v>
      </c>
      <c r="BA39" s="31" t="str">
        <f>IF(ISERROR(AVERAGE(AY24:AY30,AY9:AY23,AY3:AY8)),"",(AVERAGE(AY24:AY30,AY9:AY23,AY3:AY8)))</f>
        <v/>
      </c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</row>
    <row r="40" spans="2:127" ht="13.7" customHeight="1" thickBot="1">
      <c r="B40" s="162"/>
      <c r="C40" s="292" t="s">
        <v>234</v>
      </c>
      <c r="D40" s="292"/>
      <c r="E40" s="292"/>
      <c r="F40" s="293"/>
      <c r="G40" s="294" t="s">
        <v>235</v>
      </c>
      <c r="H40" s="292"/>
      <c r="I40" s="292"/>
      <c r="J40" s="293"/>
      <c r="K40" s="294" t="s">
        <v>236</v>
      </c>
      <c r="L40" s="292"/>
      <c r="M40" s="293"/>
      <c r="N40" s="1"/>
      <c r="O40" s="1"/>
      <c r="P40" s="1"/>
      <c r="AA40" s="26"/>
      <c r="AD40" s="26"/>
      <c r="AE40" s="26"/>
      <c r="AF40" s="26"/>
      <c r="AG40" s="26"/>
      <c r="AH40" s="26"/>
      <c r="AI40" s="26"/>
      <c r="AJ40" s="26"/>
      <c r="AX40" s="27" t="s">
        <v>95</v>
      </c>
      <c r="AY40" s="28" t="s">
        <v>97</v>
      </c>
      <c r="AZ40" s="29" t="s">
        <v>99</v>
      </c>
      <c r="BA40" s="1" t="s">
        <v>138</v>
      </c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</row>
    <row r="41" spans="2:127" ht="27.95" customHeight="1" thickBot="1">
      <c r="B41" s="163" t="s">
        <v>229</v>
      </c>
      <c r="C41" s="290" t="str">
        <f>CG32</f>
        <v/>
      </c>
      <c r="D41" s="291"/>
      <c r="E41" s="291"/>
      <c r="F41" s="291"/>
      <c r="G41" s="291" t="str">
        <f>CG34</f>
        <v/>
      </c>
      <c r="H41" s="291"/>
      <c r="I41" s="291"/>
      <c r="J41" s="291"/>
      <c r="K41" s="291" t="str">
        <f>CG33</f>
        <v/>
      </c>
      <c r="L41" s="291"/>
      <c r="M41" s="291"/>
      <c r="N41" s="1"/>
      <c r="O41" s="1"/>
      <c r="P41" s="1"/>
      <c r="AA41" s="26"/>
      <c r="AD41" s="26"/>
      <c r="AE41" s="26"/>
      <c r="AF41" s="26"/>
      <c r="AG41" s="26"/>
      <c r="AH41" s="26"/>
      <c r="AI41" s="26"/>
      <c r="AJ41" s="26"/>
      <c r="AW41" s="30" t="s">
        <v>151</v>
      </c>
      <c r="AX41" s="31">
        <f>COUNTIF(BA3:BA8,BF4)</f>
        <v>0</v>
      </c>
      <c r="AY41" s="31">
        <f>COUNTIF(BA3:BA8,BF5)</f>
        <v>0</v>
      </c>
      <c r="AZ41" s="31">
        <f>COUNTIF(BA3:BA8,0)</f>
        <v>0</v>
      </c>
      <c r="BA41" s="31" t="e">
        <f>AVERAGEIF(BA3:BA8,"&gt;=0")</f>
        <v>#DIV/0!</v>
      </c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</row>
    <row r="42" spans="2:127" ht="27.95" customHeight="1" thickBot="1">
      <c r="B42" s="163" t="s">
        <v>230</v>
      </c>
      <c r="C42" s="296" t="str">
        <f>CH32</f>
        <v/>
      </c>
      <c r="D42" s="295"/>
      <c r="E42" s="295"/>
      <c r="F42" s="295"/>
      <c r="G42" s="295" t="str">
        <f>CH34</f>
        <v/>
      </c>
      <c r="H42" s="295"/>
      <c r="I42" s="295"/>
      <c r="J42" s="295"/>
      <c r="K42" s="295" t="str">
        <f>CH33</f>
        <v/>
      </c>
      <c r="L42" s="295"/>
      <c r="M42" s="295"/>
      <c r="N42" s="1"/>
      <c r="O42" s="1"/>
      <c r="P42" s="1"/>
      <c r="AA42" s="26"/>
      <c r="AD42" s="26"/>
      <c r="AE42" s="26"/>
      <c r="AF42" s="26"/>
      <c r="AG42" s="26"/>
      <c r="AH42" s="26"/>
      <c r="AI42" s="26"/>
      <c r="AJ42" s="26"/>
      <c r="AW42" s="30" t="s">
        <v>152</v>
      </c>
      <c r="AX42" s="31">
        <f>COUNTIF(BA9:BA23,BF4)</f>
        <v>0</v>
      </c>
      <c r="AY42" s="31">
        <f>COUNTIF(BA9:BA23,BF5)</f>
        <v>0</v>
      </c>
      <c r="AZ42" s="31">
        <f>COUNTIF(BA9:BA23,0)</f>
        <v>0</v>
      </c>
      <c r="BA42" s="31" t="e">
        <f>AVERAGEIF(BA9:BA23,"&gt;=0")</f>
        <v>#DIV/0!</v>
      </c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</row>
    <row r="43" spans="2:127" ht="27.95" customHeight="1" thickBot="1">
      <c r="B43" s="163" t="s">
        <v>231</v>
      </c>
      <c r="C43" s="296" t="str">
        <f>CI32</f>
        <v/>
      </c>
      <c r="D43" s="295"/>
      <c r="E43" s="295"/>
      <c r="F43" s="295"/>
      <c r="G43" s="295" t="str">
        <f>CI34</f>
        <v/>
      </c>
      <c r="H43" s="295"/>
      <c r="I43" s="295"/>
      <c r="J43" s="295"/>
      <c r="K43" s="295" t="str">
        <f>CI33</f>
        <v/>
      </c>
      <c r="L43" s="295"/>
      <c r="M43" s="295"/>
      <c r="N43" s="1"/>
      <c r="O43" s="1"/>
      <c r="P43" s="1"/>
      <c r="AA43" s="26"/>
      <c r="AD43" s="26"/>
      <c r="AE43" s="26"/>
      <c r="AF43" s="26"/>
      <c r="AG43" s="26"/>
      <c r="AH43" s="26"/>
      <c r="AI43" s="26"/>
      <c r="AJ43" s="26"/>
      <c r="AW43" s="30" t="s">
        <v>153</v>
      </c>
      <c r="AX43" s="31">
        <f>COUNTIF(BA24:BA30,BF4)</f>
        <v>0</v>
      </c>
      <c r="AY43" s="31">
        <f>COUNTIF(BA24:BA30,BF5)</f>
        <v>0</v>
      </c>
      <c r="AZ43" s="31">
        <f>COUNTIF(BA24:BA30,0)</f>
        <v>0</v>
      </c>
      <c r="BA43" s="31" t="e">
        <f>AVERAGEIF(BA24:BA30,"&gt;=0")</f>
        <v>#DIV/0!</v>
      </c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</row>
    <row r="44" spans="2:127" ht="27.95" customHeight="1" thickBot="1">
      <c r="B44" s="163" t="s">
        <v>232</v>
      </c>
      <c r="C44" s="296" t="str">
        <f>CJ32</f>
        <v/>
      </c>
      <c r="D44" s="295"/>
      <c r="E44" s="295"/>
      <c r="F44" s="295"/>
      <c r="G44" s="295" t="str">
        <f>CJ34</f>
        <v/>
      </c>
      <c r="H44" s="295"/>
      <c r="I44" s="295"/>
      <c r="J44" s="295"/>
      <c r="K44" s="295" t="str">
        <f>CJ33</f>
        <v/>
      </c>
      <c r="L44" s="295"/>
      <c r="M44" s="295"/>
      <c r="N44" s="1"/>
      <c r="O44" s="1"/>
      <c r="P44" s="1"/>
      <c r="AA44" s="26"/>
      <c r="AD44" s="26"/>
      <c r="AE44" s="26"/>
      <c r="AF44" s="26"/>
      <c r="AG44" s="26"/>
      <c r="AH44" s="26"/>
      <c r="AI44" s="26"/>
      <c r="AJ44" s="26"/>
      <c r="AW44" s="1" t="s">
        <v>154</v>
      </c>
      <c r="AX44" s="31">
        <f>SUM(AX41:AX43)</f>
        <v>0</v>
      </c>
      <c r="AY44" s="31">
        <f>SUM(AY41:AY43)</f>
        <v>0</v>
      </c>
      <c r="AZ44" s="31">
        <f>SUM(AZ41:AZ43)</f>
        <v>0</v>
      </c>
      <c r="BA44" s="3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</row>
    <row r="45" spans="2:127" ht="27.95" customHeight="1" thickBot="1">
      <c r="B45" s="163" t="s">
        <v>233</v>
      </c>
      <c r="C45" s="296" t="str">
        <f>CK32</f>
        <v/>
      </c>
      <c r="D45" s="295"/>
      <c r="E45" s="295"/>
      <c r="F45" s="295"/>
      <c r="G45" s="295" t="str">
        <f>CK34</f>
        <v/>
      </c>
      <c r="H45" s="295"/>
      <c r="I45" s="295"/>
      <c r="J45" s="295"/>
      <c r="K45" s="295" t="str">
        <f>CK33</f>
        <v/>
      </c>
      <c r="L45" s="295"/>
      <c r="M45" s="295"/>
      <c r="N45" s="1"/>
      <c r="O45" s="1"/>
      <c r="P45" s="1"/>
      <c r="AA45" s="26"/>
      <c r="AD45" s="26"/>
      <c r="AE45" s="26"/>
      <c r="AF45" s="26"/>
      <c r="AG45" s="26"/>
      <c r="AH45" s="26"/>
      <c r="AI45" s="26"/>
      <c r="AJ45" s="26"/>
      <c r="AW45" s="30" t="s">
        <v>155</v>
      </c>
      <c r="AX45" s="31"/>
      <c r="AY45" s="31"/>
      <c r="AZ45" s="31"/>
      <c r="BA45" s="31" t="str">
        <f>IF(ISERROR(AVERAGE(BA24:BA30,BA9:BA23,BA3:BA8)),"",(AVERAGE(BA24:BA30,BA9:BA23,BA3:BA8)))</f>
        <v/>
      </c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</row>
    <row r="46" spans="2:127" ht="27.95" hidden="1" customHeight="1" thickBot="1">
      <c r="B46" s="162" t="s">
        <v>57</v>
      </c>
      <c r="C46" s="296" t="str">
        <f>CL32</f>
        <v/>
      </c>
      <c r="D46" s="295"/>
      <c r="E46" s="295"/>
      <c r="F46" s="295"/>
      <c r="G46" s="295" t="str">
        <f>CL34</f>
        <v/>
      </c>
      <c r="H46" s="295"/>
      <c r="I46" s="295"/>
      <c r="J46" s="295"/>
      <c r="K46" s="295" t="str">
        <f>CL33</f>
        <v/>
      </c>
      <c r="L46" s="295"/>
      <c r="M46" s="295"/>
      <c r="N46" s="1"/>
      <c r="O46" s="1"/>
      <c r="P46" s="1"/>
      <c r="AA46" s="26"/>
      <c r="AD46" s="26"/>
      <c r="AE46" s="26"/>
      <c r="AF46" s="26"/>
      <c r="AG46" s="26"/>
      <c r="AH46" s="26"/>
      <c r="AI46" s="26"/>
      <c r="AJ46" s="26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</row>
    <row r="47" spans="2:127" ht="27.95" hidden="1" customHeight="1" thickBot="1">
      <c r="B47" s="162" t="s">
        <v>58</v>
      </c>
      <c r="C47" s="296" t="str">
        <f>CM32</f>
        <v/>
      </c>
      <c r="D47" s="295"/>
      <c r="E47" s="295"/>
      <c r="F47" s="295"/>
      <c r="G47" s="295" t="str">
        <f>CM34</f>
        <v/>
      </c>
      <c r="H47" s="295"/>
      <c r="I47" s="295"/>
      <c r="J47" s="295"/>
      <c r="K47" s="295" t="str">
        <f>CM33</f>
        <v/>
      </c>
      <c r="L47" s="295"/>
      <c r="M47" s="295"/>
      <c r="N47" s="1"/>
      <c r="O47" s="1"/>
      <c r="P47" s="1"/>
      <c r="AA47" s="26"/>
      <c r="AD47" s="26"/>
      <c r="AE47" s="26"/>
      <c r="AF47" s="26"/>
      <c r="AG47" s="26"/>
      <c r="AH47" s="26"/>
      <c r="AI47" s="26"/>
      <c r="AJ47" s="26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</row>
    <row r="48" spans="2:127" ht="27.95" hidden="1" customHeight="1" thickBot="1">
      <c r="B48" s="162" t="s">
        <v>59</v>
      </c>
      <c r="C48" s="296" t="str">
        <f>CN32</f>
        <v/>
      </c>
      <c r="D48" s="295"/>
      <c r="E48" s="295"/>
      <c r="F48" s="295"/>
      <c r="G48" s="295" t="str">
        <f>CN34</f>
        <v/>
      </c>
      <c r="H48" s="295"/>
      <c r="I48" s="295"/>
      <c r="J48" s="295"/>
      <c r="K48" s="295" t="str">
        <f>CN33</f>
        <v/>
      </c>
      <c r="L48" s="295"/>
      <c r="M48" s="295"/>
      <c r="N48" s="1"/>
      <c r="O48" s="1"/>
      <c r="P48" s="1"/>
      <c r="AA48" s="26"/>
      <c r="AD48" s="26"/>
      <c r="AE48" s="26"/>
      <c r="AF48" s="26"/>
      <c r="AG48" s="26"/>
      <c r="AH48" s="26"/>
      <c r="AI48" s="26"/>
      <c r="AJ48" s="26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</row>
    <row r="49" spans="2:92" ht="27.95" hidden="1" customHeight="1" thickBot="1">
      <c r="B49" s="162" t="s">
        <v>60</v>
      </c>
      <c r="C49" s="296" t="str">
        <f>CO32</f>
        <v/>
      </c>
      <c r="D49" s="295"/>
      <c r="E49" s="295"/>
      <c r="F49" s="295"/>
      <c r="G49" s="295" t="str">
        <f>CO34</f>
        <v/>
      </c>
      <c r="H49" s="295"/>
      <c r="I49" s="295"/>
      <c r="J49" s="295"/>
      <c r="K49" s="295" t="str">
        <f>CO33</f>
        <v/>
      </c>
      <c r="L49" s="295"/>
      <c r="M49" s="295"/>
      <c r="N49" s="1"/>
      <c r="O49" s="1"/>
      <c r="P49" s="1"/>
      <c r="AA49" s="26"/>
      <c r="AD49" s="26"/>
      <c r="AE49" s="26"/>
      <c r="AF49" s="26"/>
      <c r="AG49" s="26"/>
      <c r="AH49" s="26"/>
      <c r="AI49" s="26"/>
      <c r="AJ49" s="26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</row>
    <row r="50" spans="2:92" ht="27.95" hidden="1" customHeight="1" thickBot="1">
      <c r="B50" s="162" t="s">
        <v>61</v>
      </c>
      <c r="C50" s="296" t="str">
        <f>CP32</f>
        <v/>
      </c>
      <c r="D50" s="295"/>
      <c r="E50" s="295"/>
      <c r="F50" s="295"/>
      <c r="G50" s="295" t="str">
        <f>CP34</f>
        <v/>
      </c>
      <c r="H50" s="295"/>
      <c r="I50" s="295"/>
      <c r="J50" s="295"/>
      <c r="K50" s="295" t="str">
        <f>CP33</f>
        <v/>
      </c>
      <c r="L50" s="295"/>
      <c r="M50" s="295"/>
      <c r="N50" s="1"/>
      <c r="O50" s="1"/>
      <c r="P50" s="1"/>
      <c r="AA50" s="26"/>
      <c r="AD50" s="26"/>
      <c r="AE50" s="26"/>
      <c r="AF50" s="26"/>
      <c r="AG50" s="26"/>
      <c r="AH50" s="26"/>
      <c r="AI50" s="26"/>
      <c r="AJ50" s="26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</row>
    <row r="51" spans="2:92" ht="13.35" customHeight="1">
      <c r="B51" s="25"/>
      <c r="C51" s="25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AA51" s="26"/>
      <c r="AD51" s="26"/>
      <c r="AE51" s="26"/>
      <c r="AF51" s="26"/>
      <c r="AG51" s="26"/>
      <c r="AH51" s="26"/>
      <c r="AI51" s="26"/>
      <c r="AJ51" s="26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</row>
    <row r="52" spans="2:92" ht="13.35" customHeight="1">
      <c r="B52" s="313" t="s">
        <v>237</v>
      </c>
      <c r="C52" s="313"/>
      <c r="M52" s="26"/>
      <c r="N52" s="26"/>
      <c r="O52" s="26"/>
      <c r="P52" s="26"/>
      <c r="AA52" s="26"/>
      <c r="AD52" s="26"/>
      <c r="AE52" s="26"/>
      <c r="AF52" s="26"/>
      <c r="AG52" s="26"/>
      <c r="AH52" s="26"/>
      <c r="AI52" s="26"/>
      <c r="AJ52" s="26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H52" s="1"/>
      <c r="CJ52" s="1"/>
      <c r="CL52" s="1"/>
      <c r="CN52" s="1"/>
    </row>
    <row r="53" spans="2:92" ht="13.5" customHeight="1">
      <c r="B53" s="313"/>
      <c r="C53" s="313"/>
      <c r="D53" s="32"/>
      <c r="E53" s="32"/>
      <c r="F53" s="7"/>
      <c r="G53" s="7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H53" s="1"/>
      <c r="CJ53" s="1"/>
      <c r="CL53" s="1"/>
      <c r="CN53" s="1"/>
    </row>
    <row r="54" spans="2:92" ht="23.1" customHeight="1">
      <c r="B54" s="314" t="s">
        <v>238</v>
      </c>
      <c r="C54" s="315"/>
      <c r="D54" s="315"/>
      <c r="E54" s="315"/>
      <c r="F54" s="315"/>
      <c r="G54" s="315"/>
      <c r="H54" s="315"/>
      <c r="I54" s="315"/>
      <c r="J54" s="315"/>
      <c r="K54" s="316"/>
      <c r="BG54" s="7"/>
      <c r="BH54" s="7"/>
      <c r="BI54" s="7"/>
      <c r="BJ54" s="7"/>
      <c r="BK54" s="7"/>
      <c r="BO54" s="1"/>
      <c r="BP54" s="1"/>
      <c r="BQ54" s="1"/>
      <c r="BR54" s="1"/>
      <c r="BS54" s="1"/>
      <c r="BT54" s="1"/>
      <c r="CB54" s="1"/>
    </row>
    <row r="55" spans="2:92" ht="21" customHeight="1">
      <c r="B55" s="317" t="s">
        <v>174</v>
      </c>
      <c r="C55" s="318"/>
      <c r="D55" s="319"/>
      <c r="E55" s="320" t="s">
        <v>175</v>
      </c>
      <c r="F55" s="321"/>
      <c r="G55" s="321"/>
      <c r="H55" s="322"/>
      <c r="I55" s="320" t="s">
        <v>176</v>
      </c>
      <c r="J55" s="321"/>
      <c r="K55" s="322"/>
    </row>
    <row r="56" spans="2:92" ht="22.35" customHeight="1">
      <c r="B56" s="323"/>
      <c r="C56" s="324"/>
      <c r="D56" s="325"/>
      <c r="E56" s="326"/>
      <c r="F56" s="327"/>
      <c r="G56" s="327"/>
      <c r="H56" s="328"/>
      <c r="I56" s="329"/>
      <c r="J56" s="327"/>
      <c r="K56" s="328"/>
      <c r="BK56" s="7"/>
      <c r="CB56" s="1"/>
    </row>
    <row r="57" spans="2:92">
      <c r="B57" s="7"/>
      <c r="C57" s="7"/>
      <c r="D57" s="7"/>
      <c r="E57" s="7"/>
      <c r="F57" s="7"/>
      <c r="G57" s="7"/>
      <c r="AK57" s="30"/>
      <c r="BK57" s="7"/>
      <c r="CB57" s="1"/>
    </row>
    <row r="58" spans="2:92" ht="19.350000000000001" customHeight="1">
      <c r="B58" s="109" t="s">
        <v>288</v>
      </c>
      <c r="C58" s="33"/>
      <c r="D58" s="34"/>
      <c r="E58" s="34"/>
      <c r="F58" s="34"/>
      <c r="G58" s="34"/>
      <c r="H58" s="34"/>
      <c r="BK58" s="7"/>
      <c r="CB58" s="1"/>
    </row>
    <row r="59" spans="2:92" ht="15.75" thickBot="1">
      <c r="B59" s="68" t="s">
        <v>246</v>
      </c>
      <c r="C59" s="68"/>
      <c r="D59" s="35" t="str">
        <f>_xlfn.IFNA(AX31,"")</f>
        <v/>
      </c>
      <c r="E59" s="35"/>
      <c r="F59" s="34"/>
      <c r="G59" s="36"/>
      <c r="H59" s="36"/>
      <c r="BK59" s="7"/>
      <c r="CB59" s="1"/>
    </row>
    <row r="60" spans="2:92" ht="15.75">
      <c r="B60" s="37"/>
      <c r="C60" s="38"/>
      <c r="D60" s="104" t="s">
        <v>240</v>
      </c>
      <c r="E60" s="105"/>
      <c r="F60" s="106" t="s">
        <v>241</v>
      </c>
      <c r="G60" s="107"/>
      <c r="H60" s="106" t="s">
        <v>242</v>
      </c>
      <c r="I60" s="107"/>
      <c r="J60" s="106" t="s">
        <v>243</v>
      </c>
      <c r="K60" s="108"/>
      <c r="BK60" s="7"/>
      <c r="CB60" s="1"/>
    </row>
    <row r="61" spans="2:92" ht="15.75">
      <c r="B61" s="66" t="s">
        <v>239</v>
      </c>
      <c r="C61" s="67"/>
      <c r="D61" s="79"/>
      <c r="E61" s="80"/>
      <c r="F61" s="82" t="s">
        <v>244</v>
      </c>
      <c r="G61" s="84"/>
      <c r="H61" s="82" t="s">
        <v>244</v>
      </c>
      <c r="I61" s="84"/>
      <c r="J61" s="82" t="s">
        <v>244</v>
      </c>
      <c r="K61" s="83"/>
      <c r="BK61" s="7"/>
      <c r="CB61" s="1"/>
    </row>
    <row r="62" spans="2:92" ht="15">
      <c r="B62" s="77" t="str">
        <f>BE4</f>
        <v>≥80</v>
      </c>
      <c r="C62" s="78"/>
      <c r="D62" s="81" t="e">
        <f>IF(AX38=0,NA(),AX38)</f>
        <v>#N/A</v>
      </c>
      <c r="E62" s="81"/>
      <c r="F62" s="81" t="e">
        <f>IF(AX35=0,NA(),AX35)</f>
        <v>#N/A</v>
      </c>
      <c r="G62" s="81"/>
      <c r="H62" s="81" t="e">
        <f>IF(AX36=0,NA(),AX36)</f>
        <v>#N/A</v>
      </c>
      <c r="I62" s="81"/>
      <c r="J62" s="81" t="e">
        <f>IF(AX37=0,NA(),AX37)</f>
        <v>#N/A</v>
      </c>
      <c r="K62" s="81"/>
      <c r="BK62" s="7"/>
      <c r="CB62" s="1"/>
    </row>
    <row r="63" spans="2:92" ht="15">
      <c r="B63" s="75" t="str">
        <f>BE5</f>
        <v>60-79</v>
      </c>
      <c r="C63" s="76"/>
      <c r="D63" s="81" t="e">
        <f>IF(AY38=0,NA(),AY38)</f>
        <v>#N/A</v>
      </c>
      <c r="E63" s="81"/>
      <c r="F63" s="81" t="e">
        <f>IF(AY35=0,NA(),AY35)</f>
        <v>#N/A</v>
      </c>
      <c r="G63" s="81"/>
      <c r="H63" s="81" t="e">
        <f>IF(AY36=0,NA(),AY36)</f>
        <v>#N/A</v>
      </c>
      <c r="I63" s="81"/>
      <c r="J63" s="81" t="e">
        <f>IF(AY37=0,NA(),AY37)</f>
        <v>#N/A</v>
      </c>
      <c r="K63" s="81"/>
      <c r="AQ63" s="7"/>
      <c r="BK63" s="7"/>
      <c r="CB63" s="1"/>
    </row>
    <row r="64" spans="2:92" ht="15">
      <c r="B64" s="73" t="str">
        <f>BE6</f>
        <v>&lt;60</v>
      </c>
      <c r="C64" s="74"/>
      <c r="D64" s="81" t="e">
        <f>IF(AZ38=0,NA(),AZ38)</f>
        <v>#N/A</v>
      </c>
      <c r="E64" s="81"/>
      <c r="F64" s="81" t="e">
        <f>IF(AZ35=0,NA(),AZ35)</f>
        <v>#N/A</v>
      </c>
      <c r="G64" s="81"/>
      <c r="H64" s="81" t="e">
        <f>IF(AZ36=0,NA(),AZ36)</f>
        <v>#N/A</v>
      </c>
      <c r="I64" s="81"/>
      <c r="J64" s="81" t="e">
        <f>IF(AZ37=0,NA(),AZ37)</f>
        <v>#N/A</v>
      </c>
      <c r="K64" s="81"/>
      <c r="AQ64" s="7"/>
      <c r="BK64" s="7"/>
      <c r="CB64" s="1"/>
    </row>
    <row r="65" spans="2:10" s="7" customFormat="1" ht="16.5" thickBot="1">
      <c r="B65" s="71" t="s">
        <v>245</v>
      </c>
      <c r="C65" s="72"/>
      <c r="D65" s="69" t="str">
        <f>IFERROR(BA38,"n/a")</f>
        <v>n/a</v>
      </c>
      <c r="E65" s="70"/>
      <c r="F65" s="69" t="str">
        <f>IFERROR(BA35,"n/a")</f>
        <v>n/a</v>
      </c>
      <c r="G65" s="70"/>
      <c r="H65" s="69" t="str">
        <f>IFERROR(BA36,"n/a")</f>
        <v>n/a</v>
      </c>
      <c r="I65" s="70"/>
      <c r="J65" s="69" t="str">
        <f>IFERROR(BA37,"n/a")</f>
        <v>n/a</v>
      </c>
    </row>
    <row r="90" spans="2:11" s="7" customFormat="1" ht="18.75" thickBot="1">
      <c r="B90" s="109" t="s">
        <v>255</v>
      </c>
      <c r="C90" s="33"/>
      <c r="D90" s="34"/>
      <c r="E90" s="34"/>
      <c r="F90" s="34"/>
      <c r="G90" s="34"/>
      <c r="H90" s="34"/>
      <c r="I90" s="34"/>
      <c r="J90" s="34"/>
    </row>
    <row r="91" spans="2:11" s="7" customFormat="1" ht="15.75">
      <c r="B91" s="40"/>
      <c r="C91" s="41"/>
      <c r="D91" s="41"/>
      <c r="E91" s="87" t="s">
        <v>254</v>
      </c>
      <c r="F91" s="41"/>
      <c r="G91" s="42" t="s">
        <v>245</v>
      </c>
      <c r="H91" s="42"/>
      <c r="I91" s="42"/>
      <c r="J91" s="42"/>
      <c r="K91" s="43"/>
    </row>
    <row r="92" spans="2:11" s="7" customFormat="1" ht="15.75">
      <c r="B92" s="44"/>
      <c r="C92" s="97"/>
      <c r="D92" s="45"/>
      <c r="E92" s="46"/>
      <c r="F92" s="46" t="s">
        <v>252</v>
      </c>
      <c r="G92" s="46" t="s">
        <v>229</v>
      </c>
      <c r="H92" s="46" t="s">
        <v>230</v>
      </c>
      <c r="I92" s="46" t="s">
        <v>231</v>
      </c>
      <c r="J92" s="46" t="s">
        <v>232</v>
      </c>
      <c r="K92" s="46" t="s">
        <v>233</v>
      </c>
    </row>
    <row r="93" spans="2:11" s="7" customFormat="1" ht="17.45" customHeight="1">
      <c r="B93" s="88" t="s">
        <v>249</v>
      </c>
      <c r="C93" s="96"/>
      <c r="D93" s="89"/>
      <c r="E93" s="47" t="s">
        <v>247</v>
      </c>
      <c r="F93" s="47" t="str">
        <f>_xlfn.IFNA(S105,"")</f>
        <v/>
      </c>
      <c r="G93" s="47" t="str">
        <f>_xlfn.IFNA(S106,"")</f>
        <v/>
      </c>
      <c r="H93" s="47" t="str">
        <f>_xlfn.IFNA(S107,"")</f>
        <v/>
      </c>
      <c r="I93" s="47" t="str">
        <f>_xlfn.IFNA(S108,"")</f>
        <v/>
      </c>
      <c r="J93" s="47" t="str">
        <f>_xlfn.IFNA(S109,"")</f>
        <v/>
      </c>
      <c r="K93" s="47" t="str">
        <f>_xlfn.IFNA(S110,"")</f>
        <v/>
      </c>
    </row>
    <row r="94" spans="2:11" s="7" customFormat="1" ht="17.45" customHeight="1">
      <c r="B94" s="90"/>
      <c r="C94" s="98"/>
      <c r="D94" s="91"/>
      <c r="E94" s="48" t="s">
        <v>248</v>
      </c>
      <c r="F94" s="48"/>
      <c r="G94" s="49" t="str">
        <f>_xlfn.IFNA(R106,"")</f>
        <v/>
      </c>
      <c r="H94" s="49" t="str">
        <f>_xlfn.IFNA(R107,"")</f>
        <v/>
      </c>
      <c r="I94" s="49" t="str">
        <f>_xlfn.IFNA(R108,"")</f>
        <v/>
      </c>
      <c r="J94" s="49" t="str">
        <f>_xlfn.IFNA(R109,"")</f>
        <v/>
      </c>
      <c r="K94" s="49" t="str">
        <f>_xlfn.IFNA(R110,"")</f>
        <v/>
      </c>
    </row>
    <row r="95" spans="2:11" s="7" customFormat="1" ht="17.45" customHeight="1">
      <c r="B95" s="88" t="s">
        <v>250</v>
      </c>
      <c r="C95" s="96"/>
      <c r="D95" s="89"/>
      <c r="E95" s="47" t="s">
        <v>247</v>
      </c>
      <c r="F95" s="47" t="str">
        <f>_xlfn.IFNA(U105,"")</f>
        <v/>
      </c>
      <c r="G95" s="47" t="str">
        <f>_xlfn.IFNA(U106,"")</f>
        <v/>
      </c>
      <c r="H95" s="47" t="str">
        <f>_xlfn.IFNA(U107,"")</f>
        <v/>
      </c>
      <c r="I95" s="47" t="str">
        <f>_xlfn.IFNA(U108,"")</f>
        <v/>
      </c>
      <c r="J95" s="47" t="str">
        <f>_xlfn.IFNA(U109,"")</f>
        <v/>
      </c>
      <c r="K95" s="47" t="str">
        <f>_xlfn.IFNA(U110,"")</f>
        <v/>
      </c>
    </row>
    <row r="96" spans="2:11" s="7" customFormat="1" ht="17.45" customHeight="1">
      <c r="B96" s="90"/>
      <c r="C96" s="98"/>
      <c r="D96" s="91"/>
      <c r="E96" s="48" t="s">
        <v>248</v>
      </c>
      <c r="F96" s="48"/>
      <c r="G96" s="49" t="str">
        <f>_xlfn.IFNA(T106,"")</f>
        <v/>
      </c>
      <c r="H96" s="49" t="str">
        <f>_xlfn.IFNA(T107,"")</f>
        <v/>
      </c>
      <c r="I96" s="49" t="str">
        <f>_xlfn.IFNA(T108,"")</f>
        <v/>
      </c>
      <c r="J96" s="49" t="str">
        <f>_xlfn.IFNA(T109,"")</f>
        <v/>
      </c>
      <c r="K96" s="49" t="str">
        <f>_xlfn.IFNA(T110,"")</f>
        <v/>
      </c>
    </row>
    <row r="97" spans="2:23" ht="17.45" customHeight="1">
      <c r="B97" s="88" t="s">
        <v>251</v>
      </c>
      <c r="C97" s="96"/>
      <c r="D97" s="89"/>
      <c r="E97" s="47" t="s">
        <v>247</v>
      </c>
      <c r="F97" s="47" t="str">
        <f>_xlfn.IFNA(W105,"")</f>
        <v/>
      </c>
      <c r="G97" s="47" t="str">
        <f>_xlfn.IFNA(W106,"")</f>
        <v/>
      </c>
      <c r="H97" s="47" t="str">
        <f>_xlfn.IFNA(W107,"")</f>
        <v/>
      </c>
      <c r="I97" s="47" t="str">
        <f>_xlfn.IFNA(W108,"")</f>
        <v/>
      </c>
      <c r="J97" s="47" t="str">
        <f>_xlfn.IFNA(W109,"")</f>
        <v/>
      </c>
      <c r="K97" s="47" t="str">
        <f>_xlfn.IFNA(W110,"")</f>
        <v/>
      </c>
    </row>
    <row r="98" spans="2:23" ht="17.45" customHeight="1">
      <c r="B98" s="90"/>
      <c r="C98" s="96"/>
      <c r="D98" s="95"/>
      <c r="E98" s="48" t="s">
        <v>248</v>
      </c>
      <c r="F98" s="48"/>
      <c r="G98" s="49" t="str">
        <f>_xlfn.IFNA(V106,"")</f>
        <v/>
      </c>
      <c r="H98" s="49" t="str">
        <f>_xlfn.IFNA(V107,"")</f>
        <v/>
      </c>
      <c r="I98" s="49" t="str">
        <f>_xlfn.IFNA(V108,"")</f>
        <v/>
      </c>
      <c r="J98" s="49" t="str">
        <f>_xlfn.IFNA(V109,"")</f>
        <v/>
      </c>
      <c r="K98" s="49" t="str">
        <f>_xlfn.IFNA(V110,"")</f>
        <v/>
      </c>
    </row>
    <row r="99" spans="2:23" ht="17.45" customHeight="1">
      <c r="B99" s="85" t="s">
        <v>253</v>
      </c>
      <c r="C99" s="99"/>
      <c r="D99" s="102"/>
      <c r="E99" s="47" t="s">
        <v>247</v>
      </c>
      <c r="F99" s="47" t="str">
        <f>_xlfn.IFNA(Q105,"")</f>
        <v/>
      </c>
      <c r="G99" s="47" t="str">
        <f>_xlfn.IFNA(Q106,"")</f>
        <v/>
      </c>
      <c r="H99" s="47" t="str">
        <f>_xlfn.IFNA(Q107,"")</f>
        <v/>
      </c>
      <c r="I99" s="47" t="str">
        <f>_xlfn.IFNA(Q108,"")</f>
        <v/>
      </c>
      <c r="J99" s="47" t="str">
        <f>_xlfn.IFNA(Q109,"")</f>
        <v/>
      </c>
      <c r="K99" s="47" t="str">
        <f>_xlfn.IFNA(Q110,"")</f>
        <v/>
      </c>
    </row>
    <row r="100" spans="2:23" ht="17.45" customHeight="1">
      <c r="B100" s="86"/>
      <c r="C100" s="100"/>
      <c r="D100" s="99"/>
      <c r="E100" s="48" t="s">
        <v>248</v>
      </c>
      <c r="F100" s="48"/>
      <c r="G100" s="51" t="str">
        <f>_xlfn.IFNA(P106,"")</f>
        <v/>
      </c>
      <c r="H100" s="51" t="str">
        <f>_xlfn.IFNA(P107,"")</f>
        <v/>
      </c>
      <c r="I100" s="51" t="str">
        <f>_xlfn.IFNA(P108,"")</f>
        <v/>
      </c>
      <c r="J100" s="51" t="str">
        <f>_xlfn.IFNA(P109,"")</f>
        <v/>
      </c>
      <c r="K100" s="51" t="str">
        <f>_xlfn.IFNA(P110,"")</f>
        <v/>
      </c>
    </row>
    <row r="103" spans="2:23">
      <c r="O103" s="52" t="s">
        <v>157</v>
      </c>
      <c r="P103" s="5"/>
      <c r="Q103" s="5"/>
      <c r="R103" s="5"/>
      <c r="S103" s="5"/>
      <c r="T103" s="5"/>
      <c r="U103" s="6"/>
      <c r="V103" s="5"/>
      <c r="W103" s="5"/>
    </row>
    <row r="104" spans="2:23">
      <c r="O104" s="53" t="s">
        <v>256</v>
      </c>
      <c r="P104" s="53" t="s">
        <v>262</v>
      </c>
      <c r="Q104" s="53" t="s">
        <v>263</v>
      </c>
      <c r="R104" s="53" t="s">
        <v>160</v>
      </c>
      <c r="S104" s="53" t="s">
        <v>161</v>
      </c>
      <c r="T104" s="53" t="s">
        <v>162</v>
      </c>
      <c r="U104" s="54" t="s">
        <v>163</v>
      </c>
      <c r="V104" s="53" t="s">
        <v>164</v>
      </c>
      <c r="W104" s="53" t="s">
        <v>165</v>
      </c>
    </row>
    <row r="105" spans="2:23">
      <c r="O105" s="53" t="s">
        <v>252</v>
      </c>
      <c r="P105" s="55"/>
      <c r="Q105" s="56" t="e">
        <f>IF(BJ34="",NA(),BJ34)</f>
        <v>#N/A</v>
      </c>
      <c r="R105" s="57"/>
      <c r="S105" s="56" t="e">
        <f>IF(BJ35="",NA(),BJ35)</f>
        <v>#N/A</v>
      </c>
      <c r="T105" s="57"/>
      <c r="U105" s="56" t="e">
        <f>IF(BJ36="",NA(),BJ36)</f>
        <v>#N/A</v>
      </c>
      <c r="V105" s="57"/>
      <c r="W105" s="56" t="e">
        <f>IF(BJ37="",NA(),BJ37)</f>
        <v>#N/A</v>
      </c>
    </row>
    <row r="106" spans="2:23">
      <c r="O106" s="53" t="s">
        <v>229</v>
      </c>
      <c r="P106" s="58" t="e">
        <f>IF(BV34="",NA(),BV34)</f>
        <v>#N/A</v>
      </c>
      <c r="Q106" s="56" t="e">
        <f>IF(BK34="",NA(),BK34)</f>
        <v>#N/A</v>
      </c>
      <c r="R106" s="58" t="e">
        <f>IF(BV35="",NA(),BV35)</f>
        <v>#N/A</v>
      </c>
      <c r="S106" s="56" t="e">
        <f>IF(BK35="",NA(),BK35)</f>
        <v>#N/A</v>
      </c>
      <c r="T106" s="58" t="e">
        <f>IF(BV36="",NA(),BV36)</f>
        <v>#N/A</v>
      </c>
      <c r="U106" s="56" t="e">
        <f>IF(BK36="",NA(),BK36)</f>
        <v>#N/A</v>
      </c>
      <c r="V106" s="58" t="e">
        <f>IF(BV37="",NA(),BV37)</f>
        <v>#N/A</v>
      </c>
      <c r="W106" s="56" t="e">
        <f>IF(BK37="",NA(),BK37)</f>
        <v>#N/A</v>
      </c>
    </row>
    <row r="107" spans="2:23">
      <c r="O107" s="53" t="s">
        <v>230</v>
      </c>
      <c r="P107" s="58" t="e">
        <f>IF(BW34="",NA(),BW34)</f>
        <v>#N/A</v>
      </c>
      <c r="Q107" s="56" t="e">
        <f>IF(BL34="",NA(),BL34)</f>
        <v>#N/A</v>
      </c>
      <c r="R107" s="58" t="e">
        <f>IF(BW35="",NA(),BW35)</f>
        <v>#N/A</v>
      </c>
      <c r="S107" s="56" t="e">
        <f>IF(BL35="",NA(),BL35)</f>
        <v>#N/A</v>
      </c>
      <c r="T107" s="58" t="e">
        <f>IF(BW36="",NA(),BW36)</f>
        <v>#N/A</v>
      </c>
      <c r="U107" s="56" t="e">
        <f>IF(BL36="",NA(),BL36)</f>
        <v>#N/A</v>
      </c>
      <c r="V107" s="58" t="e">
        <f>IF(BW37="",NA(),BW37)</f>
        <v>#N/A</v>
      </c>
      <c r="W107" s="56" t="e">
        <f>IF(BL37="",NA(),BL37)</f>
        <v>#N/A</v>
      </c>
    </row>
    <row r="108" spans="2:23">
      <c r="O108" s="53" t="s">
        <v>231</v>
      </c>
      <c r="P108" s="58" t="e">
        <f>IF(BX34="",NA(),BX34)</f>
        <v>#N/A</v>
      </c>
      <c r="Q108" s="56" t="e">
        <f>IF(BM34="",NA(),BM34)</f>
        <v>#N/A</v>
      </c>
      <c r="R108" s="59" t="e">
        <f>IF(BX35="",NA(),BX35)</f>
        <v>#N/A</v>
      </c>
      <c r="S108" s="56" t="e">
        <f>IF(BM35="",NA(),BM35)</f>
        <v>#N/A</v>
      </c>
      <c r="T108" s="59" t="e">
        <f>IF(BX36="",NA(),BX36)</f>
        <v>#N/A</v>
      </c>
      <c r="U108" s="56" t="e">
        <f>IF(BM36="",NA(),BM36)</f>
        <v>#N/A</v>
      </c>
      <c r="V108" s="59" t="e">
        <f>IF(BX37="",NA(),BX37)</f>
        <v>#N/A</v>
      </c>
      <c r="W108" s="56" t="e">
        <f>IF(BM37="",NA(),BM37)</f>
        <v>#N/A</v>
      </c>
    </row>
    <row r="109" spans="2:23">
      <c r="O109" s="53" t="s">
        <v>232</v>
      </c>
      <c r="P109" s="58" t="e">
        <f>IF(BY34="",NA(),BY34)</f>
        <v>#N/A</v>
      </c>
      <c r="Q109" s="56" t="e">
        <f>IF(BN34="",NA(),BN34)</f>
        <v>#N/A</v>
      </c>
      <c r="R109" s="59" t="e">
        <f>IF(BY35="",NA(),BY35)</f>
        <v>#N/A</v>
      </c>
      <c r="S109" s="56" t="e">
        <f>IF(BN35="",NA(),BN35)</f>
        <v>#N/A</v>
      </c>
      <c r="T109" s="59" t="e">
        <f>IF(BY36="",NA(),BY36)</f>
        <v>#N/A</v>
      </c>
      <c r="U109" s="56" t="e">
        <f>IF(BN36="",NA(),BN36)</f>
        <v>#N/A</v>
      </c>
      <c r="V109" s="59" t="e">
        <f>IF(BY37="",NA(),BY37)</f>
        <v>#N/A</v>
      </c>
      <c r="W109" s="56" t="e">
        <f>IF(BN37="",NA(),BN37)</f>
        <v>#N/A</v>
      </c>
    </row>
    <row r="110" spans="2:23">
      <c r="O110" s="53" t="s">
        <v>233</v>
      </c>
      <c r="P110" s="58" t="e">
        <f>IF(BZ34="",NA(),BZ34)</f>
        <v>#N/A</v>
      </c>
      <c r="Q110" s="56" t="e">
        <f>IF(BO34="",NA(),BO34)</f>
        <v>#N/A</v>
      </c>
      <c r="R110" s="59" t="e">
        <f>IF(BZ35="",NA(),BZ35)</f>
        <v>#N/A</v>
      </c>
      <c r="S110" s="56" t="e">
        <f>IF(BO35="",NA(),BO35)</f>
        <v>#N/A</v>
      </c>
      <c r="T110" s="59" t="e">
        <f>IF(BZ36="",NA(),BZ36)</f>
        <v>#N/A</v>
      </c>
      <c r="U110" s="56" t="e">
        <f>IF(BO36="",NA(),BO36)</f>
        <v>#N/A</v>
      </c>
      <c r="V110" s="59" t="e">
        <f>IF(BZ37="",NA(),BZ37)</f>
        <v>#N/A</v>
      </c>
      <c r="W110" s="56" t="e">
        <f>IF(BO37="",NA(),BO37)</f>
        <v>#N/A</v>
      </c>
    </row>
    <row r="111" spans="2:23">
      <c r="O111" s="53" t="s">
        <v>257</v>
      </c>
      <c r="P111" s="58" t="e">
        <f>IF(CA34="",NA(),CA34)</f>
        <v>#N/A</v>
      </c>
      <c r="Q111" s="56" t="e">
        <f>IF(BP34="",NA(),BP34)</f>
        <v>#N/A</v>
      </c>
      <c r="R111" s="59" t="e">
        <f>IF(CA35="",NA(),CA35)</f>
        <v>#N/A</v>
      </c>
      <c r="S111" s="56" t="e">
        <f>IF(BP35="",NA(),BP35)</f>
        <v>#N/A</v>
      </c>
      <c r="T111" s="59" t="e">
        <f>IF(CA36="",NA(),CA36)</f>
        <v>#N/A</v>
      </c>
      <c r="U111" s="56" t="e">
        <f>IF(BP36="",NA(),BP36)</f>
        <v>#N/A</v>
      </c>
      <c r="V111" s="59" t="e">
        <f>IF(CA37="",NA(),CA37)</f>
        <v>#N/A</v>
      </c>
      <c r="W111" s="56" t="e">
        <f>IF(BP37="",NA(),BP37)</f>
        <v>#N/A</v>
      </c>
    </row>
    <row r="112" spans="2:23">
      <c r="O112" s="53" t="s">
        <v>258</v>
      </c>
      <c r="P112" s="58" t="e">
        <f>IF(CB34="",NA(),CB34)</f>
        <v>#N/A</v>
      </c>
      <c r="Q112" s="56" t="e">
        <f>IF(BQ34="",NA(),BQ34)</f>
        <v>#N/A</v>
      </c>
      <c r="R112" s="59" t="e">
        <f>IF(CB35="",NA(),CB35)</f>
        <v>#N/A</v>
      </c>
      <c r="S112" s="56" t="e">
        <f>IF(BQ35="",NA(),BQ35)</f>
        <v>#N/A</v>
      </c>
      <c r="T112" s="59" t="e">
        <f>IF(CB36="",NA(),CB36)</f>
        <v>#N/A</v>
      </c>
      <c r="U112" s="56" t="e">
        <f>IF(BQ36="",NA(),BQ36)</f>
        <v>#N/A</v>
      </c>
      <c r="V112" s="59" t="e">
        <f>IF(CB37="",NA(),CB37)</f>
        <v>#N/A</v>
      </c>
      <c r="W112" s="56" t="e">
        <f>IF(BQ37="",NA(),BQ37)</f>
        <v>#N/A</v>
      </c>
    </row>
    <row r="113" spans="2:23" s="7" customFormat="1">
      <c r="B113" s="1"/>
      <c r="C113" s="1"/>
      <c r="D113" s="1"/>
      <c r="E113" s="1"/>
      <c r="F113" s="1"/>
      <c r="G113" s="1"/>
      <c r="O113" s="53" t="s">
        <v>259</v>
      </c>
      <c r="P113" s="58" t="e">
        <f>IF(CC34="",NA(),CC34)</f>
        <v>#N/A</v>
      </c>
      <c r="Q113" s="56" t="e">
        <f>IF(BR34="",NA(),BR34)</f>
        <v>#N/A</v>
      </c>
      <c r="R113" s="59" t="e">
        <f>IF(CC35="",NA(),CC35)</f>
        <v>#N/A</v>
      </c>
      <c r="S113" s="56" t="e">
        <f>IF(BR35="",NA(),BR35)</f>
        <v>#N/A</v>
      </c>
      <c r="T113" s="59" t="e">
        <f>IF(CC36="",NA(),CC36)</f>
        <v>#N/A</v>
      </c>
      <c r="U113" s="56" t="e">
        <f>IF(BR36="",NA(),BR36)</f>
        <v>#N/A</v>
      </c>
      <c r="V113" s="59" t="e">
        <f>IF(CC37="",NA(),CC37)</f>
        <v>#N/A</v>
      </c>
      <c r="W113" s="56" t="e">
        <f>IF(BR37="",NA(),BR37)</f>
        <v>#N/A</v>
      </c>
    </row>
    <row r="114" spans="2:23" s="7" customFormat="1">
      <c r="B114" s="1"/>
      <c r="C114" s="1"/>
      <c r="D114" s="1"/>
      <c r="E114" s="1"/>
      <c r="F114" s="1"/>
      <c r="G114" s="1"/>
      <c r="O114" s="53" t="s">
        <v>260</v>
      </c>
      <c r="P114" s="58" t="e">
        <f>IF(CD34="",NA(),CD34)</f>
        <v>#N/A</v>
      </c>
      <c r="Q114" s="56" t="e">
        <f>IF(BS34="",NA(),BS34)</f>
        <v>#N/A</v>
      </c>
      <c r="R114" s="59" t="e">
        <f>IF(CD35="",NA(),CD35)</f>
        <v>#N/A</v>
      </c>
      <c r="S114" s="56" t="e">
        <f>IF(BS35="",NA(),BS35)</f>
        <v>#N/A</v>
      </c>
      <c r="T114" s="59" t="e">
        <f>IF(CD36="",NA(),CD36)</f>
        <v>#N/A</v>
      </c>
      <c r="U114" s="56" t="e">
        <f>IF(BS36="",NA(),BS36)</f>
        <v>#N/A</v>
      </c>
      <c r="V114" s="59" t="e">
        <f>IF(CD37="",NA(),CD37)</f>
        <v>#N/A</v>
      </c>
      <c r="W114" s="56" t="e">
        <f>IF(BS37="",NA(),BS37)</f>
        <v>#N/A</v>
      </c>
    </row>
    <row r="115" spans="2:23" s="7" customFormat="1">
      <c r="B115" s="1"/>
      <c r="C115" s="1"/>
      <c r="D115" s="1"/>
      <c r="E115" s="1"/>
      <c r="F115" s="1"/>
      <c r="G115" s="1"/>
      <c r="O115" s="53" t="s">
        <v>261</v>
      </c>
      <c r="P115" s="58" t="e">
        <f>IF(CE34="",NA(),BWK34)</f>
        <v>#N/A</v>
      </c>
      <c r="Q115" s="56" t="e">
        <f>IF(BT34="",NA(),BT34)</f>
        <v>#N/A</v>
      </c>
      <c r="R115" s="59" t="e">
        <f>IF(CE35="",NA(),CE35)</f>
        <v>#N/A</v>
      </c>
      <c r="S115" s="56" t="e">
        <f>IF(BT35="",NA(),BT35)</f>
        <v>#N/A</v>
      </c>
      <c r="T115" s="59" t="e">
        <f>IF(CE36="",NA(),CE36)</f>
        <v>#N/A</v>
      </c>
      <c r="U115" s="56" t="e">
        <f>IF(BT36="",NA(),BT36)</f>
        <v>#N/A</v>
      </c>
      <c r="V115" s="59" t="e">
        <f>IF(CE37="",NA(),CE37)</f>
        <v>#N/A</v>
      </c>
      <c r="W115" s="56" t="e">
        <f>IF(BT37="",NA(),BT37)</f>
        <v>#N/A</v>
      </c>
    </row>
    <row r="118" spans="2:23" s="7" customFormat="1" ht="15" customHeight="1">
      <c r="B118" s="1"/>
      <c r="C118" s="1"/>
      <c r="D118" s="1"/>
      <c r="E118" s="1"/>
      <c r="F118" s="1"/>
      <c r="G118" s="1"/>
      <c r="Q118" s="1"/>
      <c r="R118" s="1"/>
      <c r="S118" s="1"/>
      <c r="T118" s="1"/>
      <c r="U118" s="1"/>
      <c r="V118" s="1"/>
      <c r="W118" s="1"/>
    </row>
    <row r="119" spans="2:23" s="7" customFormat="1" ht="15" customHeight="1">
      <c r="B119" s="1"/>
      <c r="C119" s="1"/>
      <c r="D119" s="1"/>
      <c r="E119" s="1"/>
      <c r="F119" s="1"/>
      <c r="G119" s="1"/>
      <c r="Q119" s="1"/>
      <c r="R119" s="1"/>
      <c r="S119" s="1"/>
      <c r="T119" s="1"/>
      <c r="U119" s="1"/>
      <c r="V119" s="1"/>
      <c r="W119" s="1"/>
    </row>
    <row r="120" spans="2:23" s="7" customFormat="1" ht="15" customHeight="1">
      <c r="B120" s="1"/>
      <c r="C120" s="1"/>
      <c r="D120" s="1"/>
      <c r="E120" s="1"/>
      <c r="F120" s="1"/>
      <c r="G120" s="1"/>
      <c r="Q120" s="1"/>
      <c r="R120" s="1"/>
      <c r="S120" s="1"/>
      <c r="T120" s="1"/>
      <c r="U120" s="1"/>
      <c r="V120" s="1"/>
      <c r="W120" s="1"/>
    </row>
    <row r="121" spans="2:23" s="7" customFormat="1" ht="15" customHeight="1">
      <c r="B121" s="1"/>
      <c r="C121" s="1"/>
      <c r="D121" s="1"/>
      <c r="E121" s="1"/>
      <c r="F121" s="1"/>
      <c r="G121" s="1"/>
      <c r="Q121" s="1"/>
      <c r="R121" s="1"/>
      <c r="S121" s="1"/>
      <c r="T121" s="1"/>
      <c r="U121" s="1"/>
      <c r="V121" s="1"/>
      <c r="W121" s="1"/>
    </row>
    <row r="122" spans="2:23" s="7" customFormat="1" ht="15" customHeight="1">
      <c r="B122" s="1"/>
      <c r="C122" s="1"/>
      <c r="D122" s="1"/>
      <c r="E122" s="1"/>
      <c r="F122" s="1"/>
      <c r="G122" s="1"/>
      <c r="Q122" s="1"/>
      <c r="R122" s="1"/>
      <c r="S122" s="1"/>
      <c r="T122" s="1"/>
      <c r="U122" s="1"/>
      <c r="V122" s="1"/>
      <c r="W122" s="1"/>
    </row>
    <row r="123" spans="2:23" s="7" customFormat="1" ht="15" customHeight="1">
      <c r="B123" s="1"/>
      <c r="C123" s="1"/>
      <c r="D123" s="1"/>
      <c r="E123" s="1"/>
      <c r="F123" s="1"/>
      <c r="G123" s="1"/>
      <c r="Q123" s="1"/>
      <c r="R123" s="1"/>
      <c r="S123" s="1"/>
      <c r="T123" s="1"/>
      <c r="U123" s="1"/>
      <c r="V123" s="1"/>
      <c r="W123" s="1"/>
    </row>
    <row r="124" spans="2:23" s="7" customFormat="1" ht="15.6" customHeight="1">
      <c r="B124" s="1"/>
      <c r="C124" s="1"/>
      <c r="D124" s="1"/>
      <c r="E124" s="1"/>
      <c r="F124" s="1"/>
      <c r="G124" s="1"/>
      <c r="Q124" s="1"/>
      <c r="R124" s="1"/>
      <c r="S124" s="1"/>
      <c r="T124" s="1"/>
      <c r="U124" s="1"/>
      <c r="V124" s="1"/>
      <c r="W124" s="1"/>
    </row>
    <row r="125" spans="2:23" s="7" customFormat="1" ht="15.6" customHeight="1">
      <c r="B125" s="1"/>
      <c r="C125" s="1"/>
      <c r="D125" s="1"/>
      <c r="E125" s="1"/>
      <c r="F125" s="1"/>
      <c r="G125" s="1"/>
      <c r="Q125" s="1"/>
      <c r="R125" s="1"/>
      <c r="S125" s="1"/>
      <c r="T125" s="1"/>
      <c r="U125" s="1"/>
      <c r="V125" s="1"/>
      <c r="W125" s="1"/>
    </row>
    <row r="127" spans="2:23" s="7" customFormat="1">
      <c r="B127" s="1"/>
      <c r="C127" s="1"/>
      <c r="D127" s="1"/>
      <c r="E127" s="1"/>
      <c r="F127" s="1"/>
      <c r="G127" s="1"/>
      <c r="Q127" s="1"/>
      <c r="R127" s="1"/>
      <c r="S127" s="1"/>
      <c r="T127" s="1"/>
      <c r="U127" s="1"/>
      <c r="V127" s="1"/>
      <c r="W127" s="1"/>
    </row>
    <row r="128" spans="2:23" s="7" customFormat="1" ht="18.75" thickBot="1">
      <c r="B128" s="39" t="s">
        <v>264</v>
      </c>
      <c r="C128" s="39"/>
      <c r="D128" s="1"/>
      <c r="E128" s="1"/>
      <c r="Q128" s="1"/>
      <c r="R128" s="1"/>
      <c r="S128" s="1"/>
      <c r="T128" s="1"/>
      <c r="U128" s="1"/>
      <c r="V128" s="1"/>
      <c r="W128" s="1"/>
    </row>
    <row r="129" spans="2:11" s="7" customFormat="1" ht="62.85" customHeight="1" thickBot="1">
      <c r="B129" s="208" t="s">
        <v>183</v>
      </c>
      <c r="C129" s="342" t="s">
        <v>184</v>
      </c>
      <c r="D129" s="343"/>
      <c r="E129" s="342" t="s">
        <v>185</v>
      </c>
      <c r="F129" s="344"/>
      <c r="G129" s="343"/>
      <c r="H129" s="218" t="s">
        <v>265</v>
      </c>
      <c r="I129" s="218" t="s">
        <v>266</v>
      </c>
      <c r="J129" s="218" t="s">
        <v>267</v>
      </c>
      <c r="K129" s="218" t="s">
        <v>268</v>
      </c>
    </row>
    <row r="130" spans="2:11" s="7" customFormat="1" ht="15.75" thickBot="1">
      <c r="B130" s="303">
        <v>1</v>
      </c>
      <c r="C130" s="308" t="s">
        <v>186</v>
      </c>
      <c r="D130" s="309"/>
      <c r="E130" s="174" t="s">
        <v>194</v>
      </c>
      <c r="F130" s="175"/>
      <c r="G130" s="176"/>
      <c r="H130" s="60" t="str">
        <f t="shared" ref="H130:H157" si="37">AZ3</f>
        <v>---</v>
      </c>
      <c r="I130" s="60" t="str">
        <f t="shared" ref="I130:I157" si="38">AX3</f>
        <v>---</v>
      </c>
      <c r="J130" s="60" t="str">
        <f t="shared" ref="J130:J157" si="39">BB3</f>
        <v>---</v>
      </c>
      <c r="K130" s="60" t="str">
        <f t="shared" ref="K130:K157" si="40">RIGHT(BC3,6)</f>
        <v>---</v>
      </c>
    </row>
    <row r="131" spans="2:11" s="7" customFormat="1" ht="15.6" customHeight="1" thickBot="1">
      <c r="B131" s="304"/>
      <c r="C131" s="308"/>
      <c r="D131" s="309"/>
      <c r="E131" s="174" t="s">
        <v>195</v>
      </c>
      <c r="F131" s="175"/>
      <c r="G131" s="176"/>
      <c r="H131" s="60" t="str">
        <f t="shared" si="37"/>
        <v>---</v>
      </c>
      <c r="I131" s="60" t="str">
        <f t="shared" si="38"/>
        <v>---</v>
      </c>
      <c r="J131" s="60" t="str">
        <f t="shared" si="39"/>
        <v>---</v>
      </c>
      <c r="K131" s="60" t="str">
        <f t="shared" si="40"/>
        <v>---</v>
      </c>
    </row>
    <row r="132" spans="2:11" s="7" customFormat="1" ht="15.6" customHeight="1" thickBot="1">
      <c r="B132" s="304"/>
      <c r="C132" s="308" t="s">
        <v>187</v>
      </c>
      <c r="D132" s="309"/>
      <c r="E132" s="174" t="s">
        <v>196</v>
      </c>
      <c r="F132" s="175"/>
      <c r="G132" s="176"/>
      <c r="H132" s="60" t="str">
        <f t="shared" si="37"/>
        <v>---</v>
      </c>
      <c r="I132" s="60" t="str">
        <f t="shared" si="38"/>
        <v>---</v>
      </c>
      <c r="J132" s="60" t="str">
        <f t="shared" si="39"/>
        <v>---</v>
      </c>
      <c r="K132" s="60" t="str">
        <f t="shared" si="40"/>
        <v>---</v>
      </c>
    </row>
    <row r="133" spans="2:11" s="7" customFormat="1" ht="15.6" customHeight="1" thickBot="1">
      <c r="B133" s="304"/>
      <c r="C133" s="308"/>
      <c r="D133" s="309"/>
      <c r="E133" s="174" t="s">
        <v>197</v>
      </c>
      <c r="F133" s="175"/>
      <c r="G133" s="176"/>
      <c r="H133" s="60" t="str">
        <f t="shared" si="37"/>
        <v>---</v>
      </c>
      <c r="I133" s="60" t="str">
        <f t="shared" si="38"/>
        <v>---</v>
      </c>
      <c r="J133" s="60" t="str">
        <f t="shared" si="39"/>
        <v>---</v>
      </c>
      <c r="K133" s="60" t="str">
        <f t="shared" si="40"/>
        <v>---</v>
      </c>
    </row>
    <row r="134" spans="2:11" s="7" customFormat="1" ht="15.6" customHeight="1" thickBot="1">
      <c r="B134" s="304"/>
      <c r="C134" s="308"/>
      <c r="D134" s="309"/>
      <c r="E134" s="174" t="s">
        <v>198</v>
      </c>
      <c r="F134" s="175"/>
      <c r="G134" s="176"/>
      <c r="H134" s="60" t="str">
        <f t="shared" si="37"/>
        <v>---</v>
      </c>
      <c r="I134" s="60" t="str">
        <f t="shared" si="38"/>
        <v>---</v>
      </c>
      <c r="J134" s="60" t="str">
        <f t="shared" si="39"/>
        <v>---</v>
      </c>
      <c r="K134" s="60" t="str">
        <f t="shared" si="40"/>
        <v>---</v>
      </c>
    </row>
    <row r="135" spans="2:11" s="7" customFormat="1" ht="15.6" customHeight="1" thickBot="1">
      <c r="B135" s="305"/>
      <c r="C135" s="308"/>
      <c r="D135" s="309"/>
      <c r="E135" s="174" t="s">
        <v>199</v>
      </c>
      <c r="F135" s="175"/>
      <c r="G135" s="176"/>
      <c r="H135" s="60" t="str">
        <f t="shared" si="37"/>
        <v>---</v>
      </c>
      <c r="I135" s="60" t="str">
        <f t="shared" si="38"/>
        <v>---</v>
      </c>
      <c r="J135" s="60" t="str">
        <f t="shared" si="39"/>
        <v>---</v>
      </c>
      <c r="K135" s="60" t="str">
        <f t="shared" si="40"/>
        <v>---</v>
      </c>
    </row>
    <row r="136" spans="2:11" s="7" customFormat="1" ht="15.6" customHeight="1" thickBot="1">
      <c r="B136" s="303">
        <v>2</v>
      </c>
      <c r="C136" s="308" t="s">
        <v>188</v>
      </c>
      <c r="D136" s="309"/>
      <c r="E136" s="174" t="s">
        <v>200</v>
      </c>
      <c r="F136" s="175"/>
      <c r="G136" s="176"/>
      <c r="H136" s="60" t="str">
        <f t="shared" si="37"/>
        <v>---</v>
      </c>
      <c r="I136" s="60" t="str">
        <f t="shared" si="38"/>
        <v>---</v>
      </c>
      <c r="J136" s="60" t="str">
        <f t="shared" si="39"/>
        <v>---</v>
      </c>
      <c r="K136" s="60" t="str">
        <f t="shared" si="40"/>
        <v>---</v>
      </c>
    </row>
    <row r="137" spans="2:11" s="7" customFormat="1" ht="15.6" customHeight="1" thickBot="1">
      <c r="B137" s="304"/>
      <c r="C137" s="308"/>
      <c r="D137" s="309"/>
      <c r="E137" s="174" t="s">
        <v>205</v>
      </c>
      <c r="F137" s="175"/>
      <c r="G137" s="176"/>
      <c r="H137" s="60" t="str">
        <f t="shared" si="37"/>
        <v>---</v>
      </c>
      <c r="I137" s="60" t="str">
        <f t="shared" si="38"/>
        <v>---</v>
      </c>
      <c r="J137" s="60" t="str">
        <f t="shared" si="39"/>
        <v>---</v>
      </c>
      <c r="K137" s="60" t="str">
        <f t="shared" si="40"/>
        <v>---</v>
      </c>
    </row>
    <row r="138" spans="2:11" s="7" customFormat="1" ht="15.6" customHeight="1" thickBot="1">
      <c r="B138" s="304"/>
      <c r="C138" s="308"/>
      <c r="D138" s="309"/>
      <c r="E138" s="174" t="s">
        <v>210</v>
      </c>
      <c r="F138" s="175"/>
      <c r="G138" s="176"/>
      <c r="H138" s="60" t="str">
        <f t="shared" si="37"/>
        <v>---</v>
      </c>
      <c r="I138" s="60" t="str">
        <f t="shared" si="38"/>
        <v>---</v>
      </c>
      <c r="J138" s="60" t="str">
        <f t="shared" si="39"/>
        <v>---</v>
      </c>
      <c r="K138" s="60" t="str">
        <f t="shared" si="40"/>
        <v>---</v>
      </c>
    </row>
    <row r="139" spans="2:11" s="7" customFormat="1" ht="15.6" customHeight="1" thickBot="1">
      <c r="B139" s="304"/>
      <c r="C139" s="308" t="s">
        <v>189</v>
      </c>
      <c r="D139" s="309"/>
      <c r="E139" s="174" t="s">
        <v>201</v>
      </c>
      <c r="F139" s="175"/>
      <c r="G139" s="176"/>
      <c r="H139" s="60" t="str">
        <f t="shared" si="37"/>
        <v>---</v>
      </c>
      <c r="I139" s="60" t="str">
        <f t="shared" si="38"/>
        <v>---</v>
      </c>
      <c r="J139" s="60" t="str">
        <f t="shared" si="39"/>
        <v>---</v>
      </c>
      <c r="K139" s="60" t="str">
        <f t="shared" si="40"/>
        <v>---</v>
      </c>
    </row>
    <row r="140" spans="2:11" s="7" customFormat="1" ht="15.6" customHeight="1" thickBot="1">
      <c r="B140" s="304"/>
      <c r="C140" s="308"/>
      <c r="D140" s="309"/>
      <c r="E140" s="174" t="s">
        <v>206</v>
      </c>
      <c r="F140" s="175"/>
      <c r="G140" s="176"/>
      <c r="H140" s="60" t="str">
        <f t="shared" si="37"/>
        <v>---</v>
      </c>
      <c r="I140" s="60" t="str">
        <f t="shared" si="38"/>
        <v>---</v>
      </c>
      <c r="J140" s="60" t="str">
        <f t="shared" si="39"/>
        <v>---</v>
      </c>
      <c r="K140" s="60" t="str">
        <f t="shared" si="40"/>
        <v>---</v>
      </c>
    </row>
    <row r="141" spans="2:11" s="7" customFormat="1" ht="15.6" customHeight="1" thickBot="1">
      <c r="B141" s="304"/>
      <c r="C141" s="308"/>
      <c r="D141" s="309"/>
      <c r="E141" s="174" t="s">
        <v>211</v>
      </c>
      <c r="F141" s="175"/>
      <c r="G141" s="176"/>
      <c r="H141" s="60" t="str">
        <f t="shared" si="37"/>
        <v>---</v>
      </c>
      <c r="I141" s="60" t="str">
        <f t="shared" si="38"/>
        <v>---</v>
      </c>
      <c r="J141" s="60" t="str">
        <f t="shared" si="39"/>
        <v>---</v>
      </c>
      <c r="K141" s="60" t="str">
        <f t="shared" si="40"/>
        <v>---</v>
      </c>
    </row>
    <row r="142" spans="2:11" s="7" customFormat="1" ht="15.6" customHeight="1" thickBot="1">
      <c r="B142" s="304"/>
      <c r="C142" s="308" t="s">
        <v>190</v>
      </c>
      <c r="D142" s="309"/>
      <c r="E142" s="174" t="s">
        <v>202</v>
      </c>
      <c r="F142" s="175"/>
      <c r="G142" s="176"/>
      <c r="H142" s="60" t="str">
        <f t="shared" si="37"/>
        <v>---</v>
      </c>
      <c r="I142" s="60" t="str">
        <f t="shared" si="38"/>
        <v>---</v>
      </c>
      <c r="J142" s="60" t="str">
        <f t="shared" si="39"/>
        <v>---</v>
      </c>
      <c r="K142" s="60" t="str">
        <f t="shared" si="40"/>
        <v>---</v>
      </c>
    </row>
    <row r="143" spans="2:11" s="7" customFormat="1" ht="15.75" thickBot="1">
      <c r="B143" s="304"/>
      <c r="C143" s="308"/>
      <c r="D143" s="309"/>
      <c r="E143" s="174" t="s">
        <v>207</v>
      </c>
      <c r="F143" s="175"/>
      <c r="G143" s="176"/>
      <c r="H143" s="60" t="str">
        <f t="shared" si="37"/>
        <v>---</v>
      </c>
      <c r="I143" s="60" t="str">
        <f t="shared" si="38"/>
        <v>---</v>
      </c>
      <c r="J143" s="60" t="str">
        <f t="shared" si="39"/>
        <v>---</v>
      </c>
      <c r="K143" s="60" t="str">
        <f t="shared" si="40"/>
        <v>---</v>
      </c>
    </row>
    <row r="144" spans="2:11" s="7" customFormat="1" ht="15.6" customHeight="1" thickBot="1">
      <c r="B144" s="304"/>
      <c r="C144" s="308"/>
      <c r="D144" s="309"/>
      <c r="E144" s="174" t="s">
        <v>212</v>
      </c>
      <c r="F144" s="175"/>
      <c r="G144" s="176"/>
      <c r="H144" s="60" t="str">
        <f t="shared" si="37"/>
        <v>---</v>
      </c>
      <c r="I144" s="60" t="str">
        <f t="shared" si="38"/>
        <v>---</v>
      </c>
      <c r="J144" s="60" t="str">
        <f t="shared" si="39"/>
        <v>---</v>
      </c>
      <c r="K144" s="60" t="str">
        <f t="shared" si="40"/>
        <v>---</v>
      </c>
    </row>
    <row r="145" spans="2:11" s="7" customFormat="1" ht="15.6" customHeight="1" thickBot="1">
      <c r="B145" s="304"/>
      <c r="C145" s="308" t="s">
        <v>114</v>
      </c>
      <c r="D145" s="309"/>
      <c r="E145" s="174" t="s">
        <v>203</v>
      </c>
      <c r="F145" s="175"/>
      <c r="G145" s="176"/>
      <c r="H145" s="60" t="str">
        <f t="shared" si="37"/>
        <v>---</v>
      </c>
      <c r="I145" s="60" t="str">
        <f t="shared" si="38"/>
        <v>---</v>
      </c>
      <c r="J145" s="60" t="str">
        <f t="shared" si="39"/>
        <v>---</v>
      </c>
      <c r="K145" s="60" t="str">
        <f t="shared" si="40"/>
        <v>---</v>
      </c>
    </row>
    <row r="146" spans="2:11" s="7" customFormat="1" ht="15.6" customHeight="1" thickBot="1">
      <c r="B146" s="304"/>
      <c r="C146" s="308"/>
      <c r="D146" s="309"/>
      <c r="E146" s="174" t="s">
        <v>208</v>
      </c>
      <c r="F146" s="175"/>
      <c r="G146" s="176"/>
      <c r="H146" s="60" t="str">
        <f t="shared" si="37"/>
        <v>---</v>
      </c>
      <c r="I146" s="60" t="str">
        <f t="shared" si="38"/>
        <v>---</v>
      </c>
      <c r="J146" s="60" t="str">
        <f t="shared" si="39"/>
        <v>---</v>
      </c>
      <c r="K146" s="60" t="str">
        <f t="shared" si="40"/>
        <v>---</v>
      </c>
    </row>
    <row r="147" spans="2:11" s="7" customFormat="1" ht="15.6" customHeight="1" thickBot="1">
      <c r="B147" s="304"/>
      <c r="C147" s="308"/>
      <c r="D147" s="309"/>
      <c r="E147" s="174" t="s">
        <v>213</v>
      </c>
      <c r="F147" s="175"/>
      <c r="G147" s="176"/>
      <c r="H147" s="60" t="str">
        <f t="shared" si="37"/>
        <v>---</v>
      </c>
      <c r="I147" s="60" t="str">
        <f t="shared" si="38"/>
        <v>---</v>
      </c>
      <c r="J147" s="60" t="str">
        <f t="shared" si="39"/>
        <v>---</v>
      </c>
      <c r="K147" s="60" t="str">
        <f t="shared" si="40"/>
        <v>---</v>
      </c>
    </row>
    <row r="148" spans="2:11" s="7" customFormat="1" ht="15.6" customHeight="1" thickBot="1">
      <c r="B148" s="304"/>
      <c r="C148" s="308" t="s">
        <v>191</v>
      </c>
      <c r="D148" s="309"/>
      <c r="E148" s="174" t="s">
        <v>204</v>
      </c>
      <c r="F148" s="175"/>
      <c r="G148" s="176"/>
      <c r="H148" s="60" t="str">
        <f t="shared" si="37"/>
        <v>---</v>
      </c>
      <c r="I148" s="60" t="str">
        <f t="shared" si="38"/>
        <v>---</v>
      </c>
      <c r="J148" s="60" t="str">
        <f t="shared" si="39"/>
        <v>---</v>
      </c>
      <c r="K148" s="60" t="str">
        <f t="shared" si="40"/>
        <v>---</v>
      </c>
    </row>
    <row r="149" spans="2:11" s="7" customFormat="1" ht="15.6" customHeight="1" thickBot="1">
      <c r="B149" s="304"/>
      <c r="C149" s="308"/>
      <c r="D149" s="309"/>
      <c r="E149" s="174" t="s">
        <v>209</v>
      </c>
      <c r="F149" s="175"/>
      <c r="G149" s="176"/>
      <c r="H149" s="60" t="str">
        <f t="shared" si="37"/>
        <v>---</v>
      </c>
      <c r="I149" s="60" t="str">
        <f t="shared" si="38"/>
        <v>---</v>
      </c>
      <c r="J149" s="60" t="str">
        <f t="shared" si="39"/>
        <v>---</v>
      </c>
      <c r="K149" s="60" t="str">
        <f t="shared" si="40"/>
        <v>---</v>
      </c>
    </row>
    <row r="150" spans="2:11" s="7" customFormat="1" ht="15.6" customHeight="1" thickBot="1">
      <c r="B150" s="305"/>
      <c r="C150" s="308"/>
      <c r="D150" s="309"/>
      <c r="E150" s="174" t="s">
        <v>214</v>
      </c>
      <c r="F150" s="175"/>
      <c r="G150" s="176"/>
      <c r="H150" s="60" t="str">
        <f t="shared" si="37"/>
        <v>---</v>
      </c>
      <c r="I150" s="60" t="str">
        <f t="shared" si="38"/>
        <v>---</v>
      </c>
      <c r="J150" s="60" t="str">
        <f t="shared" si="39"/>
        <v>---</v>
      </c>
      <c r="K150" s="60" t="str">
        <f t="shared" si="40"/>
        <v>---</v>
      </c>
    </row>
    <row r="151" spans="2:11" s="7" customFormat="1" ht="15.6" customHeight="1" thickBot="1">
      <c r="B151" s="303">
        <v>3</v>
      </c>
      <c r="C151" s="306" t="s">
        <v>192</v>
      </c>
      <c r="D151" s="307"/>
      <c r="E151" s="174" t="s">
        <v>215</v>
      </c>
      <c r="F151" s="175"/>
      <c r="G151" s="176"/>
      <c r="H151" s="60" t="str">
        <f t="shared" si="37"/>
        <v>---</v>
      </c>
      <c r="I151" s="60" t="str">
        <f t="shared" si="38"/>
        <v>---</v>
      </c>
      <c r="J151" s="60" t="str">
        <f t="shared" si="39"/>
        <v>---</v>
      </c>
      <c r="K151" s="60" t="str">
        <f t="shared" si="40"/>
        <v>---</v>
      </c>
    </row>
    <row r="152" spans="2:11" s="7" customFormat="1" ht="15.6" customHeight="1" thickBot="1">
      <c r="B152" s="304"/>
      <c r="C152" s="306"/>
      <c r="D152" s="307"/>
      <c r="E152" s="174" t="s">
        <v>216</v>
      </c>
      <c r="F152" s="175"/>
      <c r="G152" s="176"/>
      <c r="H152" s="60" t="str">
        <f t="shared" si="37"/>
        <v>---</v>
      </c>
      <c r="I152" s="60" t="str">
        <f t="shared" si="38"/>
        <v>---</v>
      </c>
      <c r="J152" s="60" t="str">
        <f t="shared" si="39"/>
        <v>---</v>
      </c>
      <c r="K152" s="60" t="str">
        <f t="shared" si="40"/>
        <v>---</v>
      </c>
    </row>
    <row r="153" spans="2:11" s="7" customFormat="1" ht="15.6" customHeight="1" thickBot="1">
      <c r="B153" s="304"/>
      <c r="C153" s="306"/>
      <c r="D153" s="307"/>
      <c r="E153" s="174" t="s">
        <v>217</v>
      </c>
      <c r="F153" s="175"/>
      <c r="G153" s="176"/>
      <c r="H153" s="60" t="str">
        <f t="shared" si="37"/>
        <v>---</v>
      </c>
      <c r="I153" s="60" t="str">
        <f t="shared" si="38"/>
        <v>---</v>
      </c>
      <c r="J153" s="60" t="str">
        <f t="shared" si="39"/>
        <v>---</v>
      </c>
      <c r="K153" s="60" t="str">
        <f t="shared" si="40"/>
        <v>---</v>
      </c>
    </row>
    <row r="154" spans="2:11" s="7" customFormat="1" ht="15.6" customHeight="1" thickBot="1">
      <c r="B154" s="304"/>
      <c r="C154" s="306" t="s">
        <v>193</v>
      </c>
      <c r="D154" s="307"/>
      <c r="E154" s="174" t="s">
        <v>218</v>
      </c>
      <c r="F154" s="175"/>
      <c r="G154" s="176"/>
      <c r="H154" s="60" t="str">
        <f t="shared" si="37"/>
        <v>---</v>
      </c>
      <c r="I154" s="60" t="str">
        <f t="shared" si="38"/>
        <v>---</v>
      </c>
      <c r="J154" s="60" t="str">
        <f t="shared" si="39"/>
        <v>---</v>
      </c>
      <c r="K154" s="60" t="str">
        <f t="shared" si="40"/>
        <v>---</v>
      </c>
    </row>
    <row r="155" spans="2:11" s="7" customFormat="1" ht="15.6" customHeight="1" thickBot="1">
      <c r="B155" s="304"/>
      <c r="C155" s="306"/>
      <c r="D155" s="307"/>
      <c r="E155" s="174" t="s">
        <v>219</v>
      </c>
      <c r="F155" s="175"/>
      <c r="G155" s="176"/>
      <c r="H155" s="60" t="str">
        <f t="shared" si="37"/>
        <v>---</v>
      </c>
      <c r="I155" s="60" t="str">
        <f t="shared" si="38"/>
        <v>---</v>
      </c>
      <c r="J155" s="60" t="str">
        <f t="shared" si="39"/>
        <v>---</v>
      </c>
      <c r="K155" s="60" t="str">
        <f t="shared" si="40"/>
        <v>---</v>
      </c>
    </row>
    <row r="156" spans="2:11" s="7" customFormat="1" ht="15.6" customHeight="1" thickBot="1">
      <c r="B156" s="304"/>
      <c r="C156" s="306"/>
      <c r="D156" s="307"/>
      <c r="E156" s="174" t="s">
        <v>220</v>
      </c>
      <c r="F156" s="175"/>
      <c r="G156" s="176"/>
      <c r="H156" s="60" t="str">
        <f t="shared" si="37"/>
        <v>---</v>
      </c>
      <c r="I156" s="60" t="str">
        <f t="shared" si="38"/>
        <v>---</v>
      </c>
      <c r="J156" s="60" t="str">
        <f t="shared" si="39"/>
        <v>---</v>
      </c>
      <c r="K156" s="60" t="str">
        <f t="shared" si="40"/>
        <v>---</v>
      </c>
    </row>
    <row r="157" spans="2:11" s="7" customFormat="1" ht="15.6" customHeight="1" thickBot="1">
      <c r="B157" s="305"/>
      <c r="C157" s="306"/>
      <c r="D157" s="307"/>
      <c r="E157" s="174" t="s">
        <v>221</v>
      </c>
      <c r="F157" s="175"/>
      <c r="G157" s="176"/>
      <c r="H157" s="60" t="str">
        <f t="shared" si="37"/>
        <v>---</v>
      </c>
      <c r="I157" s="60" t="str">
        <f t="shared" si="38"/>
        <v>---</v>
      </c>
      <c r="J157" s="60" t="str">
        <f t="shared" si="39"/>
        <v>---</v>
      </c>
      <c r="K157" s="60" t="str">
        <f t="shared" si="40"/>
        <v>---</v>
      </c>
    </row>
    <row r="158" spans="2:11" s="7" customFormat="1" ht="15.75" thickBot="1">
      <c r="B158" s="330" t="s">
        <v>223</v>
      </c>
      <c r="C158" s="331"/>
      <c r="D158" s="331"/>
      <c r="E158" s="331"/>
      <c r="F158" s="331"/>
      <c r="G158" s="332"/>
      <c r="H158" s="61">
        <f>AX44</f>
        <v>0</v>
      </c>
      <c r="I158" s="61">
        <f>AX38</f>
        <v>0</v>
      </c>
    </row>
    <row r="159" spans="2:11" s="7" customFormat="1" ht="15.75" thickBot="1">
      <c r="B159" s="330" t="s">
        <v>225</v>
      </c>
      <c r="C159" s="331"/>
      <c r="D159" s="331"/>
      <c r="E159" s="331"/>
      <c r="F159" s="331"/>
      <c r="G159" s="332"/>
      <c r="H159" s="61">
        <f>AY44</f>
        <v>0</v>
      </c>
      <c r="I159" s="61">
        <f>AY38</f>
        <v>0</v>
      </c>
    </row>
    <row r="160" spans="2:11" s="7" customFormat="1" ht="15.75" thickBot="1">
      <c r="B160" s="330" t="s">
        <v>224</v>
      </c>
      <c r="C160" s="331"/>
      <c r="D160" s="331"/>
      <c r="E160" s="331"/>
      <c r="F160" s="331"/>
      <c r="G160" s="332"/>
      <c r="H160" s="61">
        <f>AZ44</f>
        <v>0</v>
      </c>
      <c r="I160" s="61">
        <f>AZ38</f>
        <v>0</v>
      </c>
    </row>
    <row r="161" spans="2:11" s="7" customFormat="1" ht="16.5" customHeight="1" thickBot="1">
      <c r="B161" s="62"/>
      <c r="C161" s="92"/>
      <c r="D161" s="93" t="s">
        <v>289</v>
      </c>
      <c r="E161" s="94"/>
      <c r="F161" s="63"/>
      <c r="G161" s="64"/>
      <c r="H161" s="65" t="str">
        <f>BA45</f>
        <v/>
      </c>
      <c r="I161" s="65" t="str">
        <f>BA39</f>
        <v/>
      </c>
    </row>
    <row r="162" spans="2:11" s="7" customFormat="1">
      <c r="B162" s="1"/>
      <c r="C162" s="1"/>
      <c r="D162" s="1"/>
      <c r="E162" s="1"/>
      <c r="F162" s="1"/>
      <c r="G162" s="1"/>
    </row>
    <row r="163" spans="2:11" s="7" customFormat="1" ht="13.35" customHeight="1">
      <c r="B163" s="333" t="s">
        <v>291</v>
      </c>
      <c r="C163" s="334"/>
      <c r="D163" s="334"/>
      <c r="E163" s="334"/>
      <c r="F163" s="334"/>
      <c r="G163" s="334"/>
      <c r="H163" s="334"/>
      <c r="I163" s="334"/>
      <c r="J163" s="334"/>
      <c r="K163" s="335"/>
    </row>
    <row r="164" spans="2:11" s="7" customFormat="1">
      <c r="B164" s="336"/>
      <c r="C164" s="337"/>
      <c r="D164" s="337"/>
      <c r="E164" s="337"/>
      <c r="F164" s="337"/>
      <c r="G164" s="337"/>
      <c r="H164" s="337"/>
      <c r="I164" s="337"/>
      <c r="J164" s="337"/>
      <c r="K164" s="338"/>
    </row>
    <row r="165" spans="2:11" s="7" customFormat="1">
      <c r="B165" s="336"/>
      <c r="C165" s="337"/>
      <c r="D165" s="337"/>
      <c r="E165" s="337"/>
      <c r="F165" s="337"/>
      <c r="G165" s="337"/>
      <c r="H165" s="337"/>
      <c r="I165" s="337"/>
      <c r="J165" s="337"/>
      <c r="K165" s="338"/>
    </row>
    <row r="166" spans="2:11" s="7" customFormat="1">
      <c r="B166" s="336"/>
      <c r="C166" s="337"/>
      <c r="D166" s="337"/>
      <c r="E166" s="337"/>
      <c r="F166" s="337"/>
      <c r="G166" s="337"/>
      <c r="H166" s="337"/>
      <c r="I166" s="337"/>
      <c r="J166" s="337"/>
      <c r="K166" s="338"/>
    </row>
    <row r="167" spans="2:11" s="7" customFormat="1">
      <c r="B167" s="336"/>
      <c r="C167" s="337"/>
      <c r="D167" s="337"/>
      <c r="E167" s="337"/>
      <c r="F167" s="337"/>
      <c r="G167" s="337"/>
      <c r="H167" s="337"/>
      <c r="I167" s="337"/>
      <c r="J167" s="337"/>
      <c r="K167" s="338"/>
    </row>
    <row r="168" spans="2:11" s="7" customFormat="1">
      <c r="B168" s="336"/>
      <c r="C168" s="337"/>
      <c r="D168" s="337"/>
      <c r="E168" s="337"/>
      <c r="F168" s="337"/>
      <c r="G168" s="337"/>
      <c r="H168" s="337"/>
      <c r="I168" s="337"/>
      <c r="J168" s="337"/>
      <c r="K168" s="338"/>
    </row>
    <row r="169" spans="2:11" s="7" customFormat="1">
      <c r="B169" s="336"/>
      <c r="C169" s="337"/>
      <c r="D169" s="337"/>
      <c r="E169" s="337"/>
      <c r="F169" s="337"/>
      <c r="G169" s="337"/>
      <c r="H169" s="337"/>
      <c r="I169" s="337"/>
      <c r="J169" s="337"/>
      <c r="K169" s="338"/>
    </row>
    <row r="170" spans="2:11" s="7" customFormat="1">
      <c r="B170" s="336"/>
      <c r="C170" s="337"/>
      <c r="D170" s="337"/>
      <c r="E170" s="337"/>
      <c r="F170" s="337"/>
      <c r="G170" s="337"/>
      <c r="H170" s="337"/>
      <c r="I170" s="337"/>
      <c r="J170" s="337"/>
      <c r="K170" s="338"/>
    </row>
    <row r="171" spans="2:11" s="7" customFormat="1">
      <c r="B171" s="336"/>
      <c r="C171" s="337"/>
      <c r="D171" s="337"/>
      <c r="E171" s="337"/>
      <c r="F171" s="337"/>
      <c r="G171" s="337"/>
      <c r="H171" s="337"/>
      <c r="I171" s="337"/>
      <c r="J171" s="337"/>
      <c r="K171" s="338"/>
    </row>
    <row r="172" spans="2:11" s="7" customFormat="1">
      <c r="B172" s="336"/>
      <c r="C172" s="337"/>
      <c r="D172" s="337"/>
      <c r="E172" s="337"/>
      <c r="F172" s="337"/>
      <c r="G172" s="337"/>
      <c r="H172" s="337"/>
      <c r="I172" s="337"/>
      <c r="J172" s="337"/>
      <c r="K172" s="338"/>
    </row>
    <row r="173" spans="2:11" s="7" customFormat="1">
      <c r="B173" s="336"/>
      <c r="C173" s="337"/>
      <c r="D173" s="337"/>
      <c r="E173" s="337"/>
      <c r="F173" s="337"/>
      <c r="G173" s="337"/>
      <c r="H173" s="337"/>
      <c r="I173" s="337"/>
      <c r="J173" s="337"/>
      <c r="K173" s="338"/>
    </row>
    <row r="174" spans="2:11" s="7" customFormat="1">
      <c r="B174" s="336"/>
      <c r="C174" s="337"/>
      <c r="D174" s="337"/>
      <c r="E174" s="337"/>
      <c r="F174" s="337"/>
      <c r="G174" s="337"/>
      <c r="H174" s="337"/>
      <c r="I174" s="337"/>
      <c r="J174" s="337"/>
      <c r="K174" s="338"/>
    </row>
    <row r="175" spans="2:11" s="7" customFormat="1">
      <c r="B175" s="336"/>
      <c r="C175" s="337"/>
      <c r="D175" s="337"/>
      <c r="E175" s="337"/>
      <c r="F175" s="337"/>
      <c r="G175" s="337"/>
      <c r="H175" s="337"/>
      <c r="I175" s="337"/>
      <c r="J175" s="337"/>
      <c r="K175" s="338"/>
    </row>
    <row r="176" spans="2:11" s="7" customFormat="1">
      <c r="B176" s="336"/>
      <c r="C176" s="337"/>
      <c r="D176" s="337"/>
      <c r="E176" s="337"/>
      <c r="F176" s="337"/>
      <c r="G176" s="337"/>
      <c r="H176" s="337"/>
      <c r="I176" s="337"/>
      <c r="J176" s="337"/>
      <c r="K176" s="338"/>
    </row>
    <row r="177" spans="2:11" s="7" customFormat="1">
      <c r="B177" s="336"/>
      <c r="C177" s="337"/>
      <c r="D177" s="337"/>
      <c r="E177" s="337"/>
      <c r="F177" s="337"/>
      <c r="G177" s="337"/>
      <c r="H177" s="337"/>
      <c r="I177" s="337"/>
      <c r="J177" s="337"/>
      <c r="K177" s="338"/>
    </row>
    <row r="178" spans="2:11">
      <c r="B178" s="339"/>
      <c r="C178" s="340"/>
      <c r="D178" s="340"/>
      <c r="E178" s="340"/>
      <c r="F178" s="340"/>
      <c r="G178" s="340"/>
      <c r="H178" s="340"/>
      <c r="I178" s="340"/>
      <c r="J178" s="340"/>
      <c r="K178" s="341"/>
    </row>
  </sheetData>
  <protectedRanges>
    <protectedRange sqref="AR132:AT159 BL56:BV77 BR97:BR126 AD3:AH30 BV3:CE30" name="Expected_1"/>
    <protectedRange sqref="H3:R30 X3:AC30" name="Year5Range_1"/>
  </protectedRanges>
  <mergeCells count="81">
    <mergeCell ref="B9:B23"/>
    <mergeCell ref="C9:D11"/>
    <mergeCell ref="C12:D14"/>
    <mergeCell ref="C15:D17"/>
    <mergeCell ref="C18:D20"/>
    <mergeCell ref="C21:D23"/>
    <mergeCell ref="C2:D2"/>
    <mergeCell ref="E2:G2"/>
    <mergeCell ref="B3:B8"/>
    <mergeCell ref="C3:D4"/>
    <mergeCell ref="C5:D8"/>
    <mergeCell ref="B24:B30"/>
    <mergeCell ref="C24:D26"/>
    <mergeCell ref="C27:D30"/>
    <mergeCell ref="B31:G31"/>
    <mergeCell ref="B37:G37"/>
    <mergeCell ref="B33:G33"/>
    <mergeCell ref="B34:F34"/>
    <mergeCell ref="B35:G35"/>
    <mergeCell ref="B36:G36"/>
    <mergeCell ref="B32:G32"/>
    <mergeCell ref="B38:G38"/>
    <mergeCell ref="C42:F42"/>
    <mergeCell ref="G42:J42"/>
    <mergeCell ref="K42:M42"/>
    <mergeCell ref="C43:F43"/>
    <mergeCell ref="G43:J43"/>
    <mergeCell ref="K43:M43"/>
    <mergeCell ref="C40:F40"/>
    <mergeCell ref="G40:J40"/>
    <mergeCell ref="K40:M40"/>
    <mergeCell ref="C41:F41"/>
    <mergeCell ref="G41:J41"/>
    <mergeCell ref="K41:M41"/>
    <mergeCell ref="C44:F44"/>
    <mergeCell ref="G44:J44"/>
    <mergeCell ref="K44:M44"/>
    <mergeCell ref="C45:F45"/>
    <mergeCell ref="G45:J45"/>
    <mergeCell ref="K45:M45"/>
    <mergeCell ref="C46:F46"/>
    <mergeCell ref="G46:J46"/>
    <mergeCell ref="K46:M46"/>
    <mergeCell ref="C47:F47"/>
    <mergeCell ref="G47:J47"/>
    <mergeCell ref="K47:M47"/>
    <mergeCell ref="C48:F48"/>
    <mergeCell ref="G48:J48"/>
    <mergeCell ref="K48:M48"/>
    <mergeCell ref="C49:F49"/>
    <mergeCell ref="G49:J49"/>
    <mergeCell ref="K49:M49"/>
    <mergeCell ref="C129:D129"/>
    <mergeCell ref="E129:G129"/>
    <mergeCell ref="K50:M50"/>
    <mergeCell ref="B52:C53"/>
    <mergeCell ref="B54:K54"/>
    <mergeCell ref="B55:D55"/>
    <mergeCell ref="E55:H55"/>
    <mergeCell ref="I55:K55"/>
    <mergeCell ref="C50:F50"/>
    <mergeCell ref="G50:J50"/>
    <mergeCell ref="B56:D56"/>
    <mergeCell ref="E56:H56"/>
    <mergeCell ref="I56:K56"/>
    <mergeCell ref="B158:G158"/>
    <mergeCell ref="B159:G159"/>
    <mergeCell ref="B160:G160"/>
    <mergeCell ref="B163:K178"/>
    <mergeCell ref="B130:B135"/>
    <mergeCell ref="C130:D131"/>
    <mergeCell ref="C132:D135"/>
    <mergeCell ref="B151:B157"/>
    <mergeCell ref="C151:D153"/>
    <mergeCell ref="C154:D157"/>
    <mergeCell ref="B136:B150"/>
    <mergeCell ref="C136:D138"/>
    <mergeCell ref="C139:D141"/>
    <mergeCell ref="C142:D144"/>
    <mergeCell ref="C145:D147"/>
    <mergeCell ref="C148:D150"/>
  </mergeCells>
  <conditionalFormatting sqref="D62:D64 F62:F64 H62:H64 J62:J64">
    <cfRule type="containsErrors" dxfId="101" priority="17">
      <formula>ISERROR(D62)</formula>
    </cfRule>
  </conditionalFormatting>
  <conditionalFormatting sqref="H130:H161">
    <cfRule type="containsText" dxfId="100" priority="8" operator="containsText" text="80">
      <formula>NOT(ISERROR(SEARCH("80",H130)))</formula>
    </cfRule>
    <cfRule type="containsText" dxfId="99" priority="9" operator="containsText" text="60-79">
      <formula>NOT(ISERROR(SEARCH("60-79",H130)))</formula>
    </cfRule>
    <cfRule type="containsText" dxfId="98" priority="10" operator="containsText" text="&lt;60">
      <formula>NOT(ISERROR(SEARCH("&lt;60",H130)))</formula>
    </cfRule>
  </conditionalFormatting>
  <conditionalFormatting sqref="H130:I157">
    <cfRule type="containsText" dxfId="97" priority="7" operator="containsText" text="error">
      <formula>NOT(ISERROR(SEARCH("error",H130)))</formula>
    </cfRule>
  </conditionalFormatting>
  <conditionalFormatting sqref="H3:R30">
    <cfRule type="containsText" dxfId="96" priority="4" operator="containsText" text="*80">
      <formula>NOT(ISERROR(SEARCH("*80",H3)))</formula>
    </cfRule>
    <cfRule type="containsText" dxfId="95" priority="5" operator="containsText" text="60-79">
      <formula>NOT(ISERROR(SEARCH("60-79",H3)))</formula>
    </cfRule>
    <cfRule type="containsText" dxfId="94" priority="6" operator="containsText" text="&lt;60">
      <formula>NOT(ISERROR(SEARCH("&lt;60",H3)))</formula>
    </cfRule>
  </conditionalFormatting>
  <conditionalFormatting sqref="I130:K157">
    <cfRule type="containsText" dxfId="93" priority="11" operator="containsText" text="80">
      <formula>NOT(ISERROR(SEARCH("80",I130)))</formula>
    </cfRule>
    <cfRule type="containsText" dxfId="92" priority="12" operator="containsText" text="60-79">
      <formula>NOT(ISERROR(SEARCH("60-79",I130)))</formula>
    </cfRule>
    <cfRule type="containsText" dxfId="91" priority="13" operator="containsText" text="&lt;60">
      <formula>NOT(ISERROR(SEARCH("&lt;60",I130)))</formula>
    </cfRule>
  </conditionalFormatting>
  <conditionalFormatting sqref="Y3:AH30">
    <cfRule type="containsText" dxfId="90" priority="1" operator="containsText" text="*80">
      <formula>NOT(ISERROR(SEARCH("*80",Y3)))</formula>
    </cfRule>
    <cfRule type="containsText" dxfId="89" priority="2" operator="containsText" text="60-79">
      <formula>NOT(ISERROR(SEARCH("60-79",Y3)))</formula>
    </cfRule>
    <cfRule type="containsText" dxfId="88" priority="3" operator="containsText" text="&lt;60">
      <formula>NOT(ISERROR(SEARCH("&lt;60",Y3)))</formula>
    </cfRule>
  </conditionalFormatting>
  <conditionalFormatting sqref="AK3:AT30 AV3:AV30">
    <cfRule type="containsText" dxfId="87" priority="14" operator="containsText" text="*80">
      <formula>NOT(ISERROR(SEARCH("*80",AK3)))</formula>
    </cfRule>
    <cfRule type="containsText" dxfId="86" priority="15" operator="containsText" text="60-79">
      <formula>NOT(ISERROR(SEARCH("60-79",AK3)))</formula>
    </cfRule>
    <cfRule type="containsText" dxfId="85" priority="16" operator="containsText" text="&lt;60">
      <formula>NOT(ISERROR(SEARCH("&lt;60",AK3)))</formula>
    </cfRule>
  </conditionalFormatting>
  <dataValidations count="3">
    <dataValidation type="list" allowBlank="1" showInputMessage="1" showErrorMessage="1" sqref="I37:R37" xr:uid="{BD30917A-CEA5-41FE-A595-137305EA58EE}">
      <formula1>listYesNo</formula1>
    </dataValidation>
    <dataValidation type="list" allowBlank="1" showInputMessage="1" showErrorMessage="1" errorTitle="Error in entry" error="Please use list items only." sqref="H3:R30 Y3:AH30" xr:uid="{FDBD8242-48B2-4D73-B480-DCDF49910D55}">
      <formula1>ValidDepts</formula1>
    </dataValidation>
    <dataValidation allowBlank="1" showInputMessage="1" showErrorMessage="1" errorTitle="Error in entry" error="Please use list items only." sqref="AU132:BE159 AK3:AT33 BL56:BV77 BJ54:BT54 BJ31:BT34 BV31:CE34" xr:uid="{B6491980-7538-4275-82D9-A289CD41106C}"/>
  </dataValidations>
  <pageMargins left="0.70866141732283472" right="0.70866141732283472" top="0.74803149606299213" bottom="0.74803149606299213" header="0.31496062992125984" footer="0.31496062992125984"/>
  <pageSetup paperSize="9" scale="68" fitToHeight="0" orientation="portrait" r:id="rId1"/>
  <rowBreaks count="1" manualBreakCount="1">
    <brk id="127" max="12" man="1"/>
  </rowBreaks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1C2634-01FF-438B-B1E2-C45C40AD0AE7}">
  <sheetPr>
    <pageSetUpPr fitToPage="1"/>
  </sheetPr>
  <dimension ref="A1:DW178"/>
  <sheetViews>
    <sheetView showGridLines="0" zoomScaleNormal="100" zoomScaleSheetLayoutView="80" zoomScalePageLayoutView="25" workbookViewId="0"/>
  </sheetViews>
  <sheetFormatPr defaultColWidth="0" defaultRowHeight="12.75"/>
  <cols>
    <col min="1" max="1" width="1.42578125" style="1" customWidth="1"/>
    <col min="2" max="7" width="10.5703125" style="1" customWidth="1"/>
    <col min="8" max="13" width="10.5703125" style="7" customWidth="1"/>
    <col min="14" max="14" width="0.28515625" style="7" hidden="1" customWidth="1"/>
    <col min="15" max="15" width="0.140625" style="7" hidden="1" customWidth="1"/>
    <col min="16" max="16" width="11.140625" style="7" hidden="1" customWidth="1"/>
    <col min="17" max="17" width="9.7109375" style="1" hidden="1" customWidth="1"/>
    <col min="18" max="18" width="8.85546875" style="1" hidden="1" customWidth="1"/>
    <col min="19" max="19" width="0.140625" style="1" hidden="1" customWidth="1"/>
    <col min="20" max="20" width="8.42578125" style="1" hidden="1" customWidth="1"/>
    <col min="21" max="21" width="0.140625" style="1" hidden="1" customWidth="1"/>
    <col min="22" max="22" width="13.5703125" style="1" hidden="1" customWidth="1"/>
    <col min="23" max="23" width="22.42578125" style="1" hidden="1" customWidth="1"/>
    <col min="24" max="24" width="3" style="1" customWidth="1"/>
    <col min="25" max="26" width="10.5703125" style="1" customWidth="1"/>
    <col min="27" max="27" width="10.5703125" style="7" customWidth="1"/>
    <col min="28" max="29" width="10.5703125" style="1" customWidth="1"/>
    <col min="30" max="34" width="10.5703125" style="7" hidden="1" customWidth="1"/>
    <col min="35" max="35" width="2.85546875" style="7" customWidth="1"/>
    <col min="36" max="36" width="5.140625" style="7" hidden="1" customWidth="1"/>
    <col min="37" max="37" width="12.42578125" style="1" hidden="1" customWidth="1"/>
    <col min="38" max="38" width="9.140625" style="1" hidden="1" customWidth="1"/>
    <col min="39" max="39" width="15.140625" style="1" hidden="1" customWidth="1"/>
    <col min="40" max="40" width="10" style="1" hidden="1" customWidth="1"/>
    <col min="41" max="41" width="13.42578125" style="1" hidden="1" customWidth="1"/>
    <col min="42" max="42" width="15.5703125" style="1" hidden="1" customWidth="1"/>
    <col min="43" max="43" width="13.85546875" style="1" hidden="1" customWidth="1"/>
    <col min="44" max="44" width="12.5703125" style="1" hidden="1" customWidth="1"/>
    <col min="45" max="49" width="8.85546875" style="1" hidden="1" customWidth="1"/>
    <col min="50" max="50" width="16.5703125" style="1" hidden="1" customWidth="1"/>
    <col min="51" max="51" width="8.85546875" style="1" hidden="1" customWidth="1"/>
    <col min="52" max="53" width="11.5703125" style="1" hidden="1" customWidth="1"/>
    <col min="54" max="63" width="8.85546875" style="1" hidden="1" customWidth="1"/>
    <col min="64" max="64" width="13" style="7" hidden="1" customWidth="1"/>
    <col min="65" max="65" width="11.42578125" style="7" hidden="1" customWidth="1"/>
    <col min="66" max="68" width="8.5703125" style="7" hidden="1" customWidth="1"/>
    <col min="69" max="71" width="13" style="7" hidden="1" customWidth="1"/>
    <col min="72" max="72" width="11.85546875" style="7" hidden="1" customWidth="1"/>
    <col min="73" max="73" width="7.42578125" style="7" hidden="1" customWidth="1"/>
    <col min="74" max="74" width="13.140625" style="7" hidden="1" customWidth="1"/>
    <col min="75" max="82" width="7.42578125" style="7" hidden="1" customWidth="1"/>
    <col min="83" max="84" width="6.85546875" style="7" hidden="1" customWidth="1"/>
    <col min="85" max="85" width="8.85546875" style="1" hidden="1" customWidth="1"/>
    <col min="86" max="86" width="11.42578125" style="7" hidden="1" customWidth="1"/>
    <col min="87" max="87" width="8.85546875" style="1" hidden="1" customWidth="1"/>
    <col min="88" max="88" width="8.5703125" style="7" hidden="1" customWidth="1"/>
    <col min="89" max="89" width="8.85546875" style="1" hidden="1" customWidth="1"/>
    <col min="90" max="90" width="8.5703125" style="7" hidden="1" customWidth="1"/>
    <col min="91" max="91" width="8.85546875" style="1" hidden="1" customWidth="1"/>
    <col min="92" max="92" width="8.5703125" style="7" hidden="1" customWidth="1"/>
    <col min="93" max="16384" width="8.85546875" style="1" hidden="1"/>
  </cols>
  <sheetData>
    <row r="1" spans="2:127" ht="7.35" customHeight="1" thickBot="1">
      <c r="H1" s="2"/>
      <c r="I1" s="3"/>
      <c r="J1" s="3"/>
      <c r="K1" s="3"/>
      <c r="L1" s="3"/>
      <c r="M1" s="4"/>
      <c r="N1" s="4"/>
      <c r="O1" s="4"/>
      <c r="P1" s="4"/>
      <c r="AA1" s="3"/>
      <c r="AD1" s="3"/>
      <c r="AE1" s="3"/>
      <c r="AF1" s="3"/>
      <c r="AG1" s="3"/>
      <c r="AH1" s="3"/>
      <c r="AI1" s="3"/>
      <c r="AJ1" s="3"/>
      <c r="AW1" s="5" t="s">
        <v>15</v>
      </c>
      <c r="AX1" s="5"/>
      <c r="BE1" s="1" t="s">
        <v>16</v>
      </c>
      <c r="BJ1" s="5" t="s">
        <v>17</v>
      </c>
      <c r="BK1" s="5"/>
      <c r="BL1" s="6"/>
      <c r="BM1" s="178"/>
      <c r="BN1" s="179"/>
      <c r="BO1" s="179"/>
      <c r="BP1" s="179"/>
      <c r="BT1" s="180"/>
      <c r="BU1" s="180"/>
      <c r="BV1" s="181" t="s">
        <v>18</v>
      </c>
      <c r="BW1" s="182"/>
      <c r="BX1" s="182"/>
      <c r="BY1" s="182"/>
      <c r="BZ1" s="183"/>
      <c r="CG1" s="184" t="s">
        <v>19</v>
      </c>
      <c r="CH1" s="184" t="s">
        <v>20</v>
      </c>
      <c r="CI1" s="185"/>
      <c r="CJ1" s="185"/>
      <c r="CK1" s="186"/>
      <c r="CL1" s="187"/>
      <c r="CM1" s="184"/>
      <c r="CN1" s="187"/>
      <c r="CO1" s="184"/>
      <c r="CP1" s="184"/>
      <c r="CQ1" s="184"/>
      <c r="CR1" s="184"/>
      <c r="CS1" s="5"/>
      <c r="CT1" s="5" t="s">
        <v>21</v>
      </c>
      <c r="CU1" s="31"/>
      <c r="CV1" s="188"/>
      <c r="CW1" s="179"/>
      <c r="CY1" s="179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</row>
    <row r="2" spans="2:127" ht="41.45" customHeight="1" thickBot="1">
      <c r="B2" s="8" t="s">
        <v>183</v>
      </c>
      <c r="C2" s="297" t="s">
        <v>184</v>
      </c>
      <c r="D2" s="298"/>
      <c r="E2" s="297" t="s">
        <v>185</v>
      </c>
      <c r="F2" s="299"/>
      <c r="G2" s="298"/>
      <c r="H2" s="210" t="s">
        <v>222</v>
      </c>
      <c r="I2" s="209" t="s">
        <v>297</v>
      </c>
      <c r="J2" s="211" t="s">
        <v>298</v>
      </c>
      <c r="K2" s="216" t="s">
        <v>296</v>
      </c>
      <c r="L2" s="212" t="s">
        <v>299</v>
      </c>
      <c r="M2" s="206" t="s">
        <v>300</v>
      </c>
      <c r="N2" s="206" t="s">
        <v>22</v>
      </c>
      <c r="O2" s="206" t="s">
        <v>23</v>
      </c>
      <c r="P2" s="206" t="s">
        <v>24</v>
      </c>
      <c r="Q2" s="206" t="s">
        <v>25</v>
      </c>
      <c r="R2" s="207" t="s">
        <v>26</v>
      </c>
      <c r="S2"/>
      <c r="T2"/>
      <c r="U2"/>
      <c r="V2"/>
      <c r="W2"/>
      <c r="X2"/>
      <c r="Y2" s="210" t="s">
        <v>301</v>
      </c>
      <c r="Z2" s="214" t="s">
        <v>302</v>
      </c>
      <c r="AA2" s="217" t="s">
        <v>303</v>
      </c>
      <c r="AB2" s="213" t="s">
        <v>304</v>
      </c>
      <c r="AC2" s="215" t="s">
        <v>305</v>
      </c>
      <c r="AD2" s="9" t="s">
        <v>27</v>
      </c>
      <c r="AE2" s="9" t="s">
        <v>28</v>
      </c>
      <c r="AF2" s="9" t="s">
        <v>29</v>
      </c>
      <c r="AG2" s="9" t="s">
        <v>30</v>
      </c>
      <c r="AH2" s="9" t="s">
        <v>31</v>
      </c>
      <c r="AK2" s="10" t="s">
        <v>32</v>
      </c>
      <c r="AL2" s="10" t="s">
        <v>33</v>
      </c>
      <c r="AM2" s="10" t="s">
        <v>34</v>
      </c>
      <c r="AN2" s="10" t="s">
        <v>35</v>
      </c>
      <c r="AO2" s="10" t="s">
        <v>36</v>
      </c>
      <c r="AP2" s="10" t="s">
        <v>37</v>
      </c>
      <c r="AQ2" s="10" t="s">
        <v>38</v>
      </c>
      <c r="AR2" s="10" t="s">
        <v>39</v>
      </c>
      <c r="AS2" s="10" t="s">
        <v>40</v>
      </c>
      <c r="AT2" s="10" t="s">
        <v>41</v>
      </c>
      <c r="AW2" s="11" t="s">
        <v>42</v>
      </c>
      <c r="AX2" s="11" t="s">
        <v>43</v>
      </c>
      <c r="AY2" s="11" t="s">
        <v>44</v>
      </c>
      <c r="AZ2" s="11" t="s">
        <v>45</v>
      </c>
      <c r="BA2" s="11" t="s">
        <v>46</v>
      </c>
      <c r="BB2" s="11" t="s">
        <v>47</v>
      </c>
      <c r="BC2" s="11" t="s">
        <v>48</v>
      </c>
      <c r="BE2" s="1" t="s">
        <v>49</v>
      </c>
      <c r="BF2" s="1" t="s">
        <v>50</v>
      </c>
      <c r="BJ2" s="189" t="s">
        <v>51</v>
      </c>
      <c r="BK2" s="189" t="s">
        <v>52</v>
      </c>
      <c r="BL2" s="189" t="s">
        <v>53</v>
      </c>
      <c r="BM2" s="189" t="s">
        <v>54</v>
      </c>
      <c r="BN2" s="189" t="s">
        <v>55</v>
      </c>
      <c r="BO2" s="189" t="s">
        <v>56</v>
      </c>
      <c r="BP2" s="189" t="s">
        <v>57</v>
      </c>
      <c r="BQ2" s="189" t="s">
        <v>58</v>
      </c>
      <c r="BR2" s="189" t="s">
        <v>59</v>
      </c>
      <c r="BS2" s="189" t="s">
        <v>60</v>
      </c>
      <c r="BT2" s="189" t="s">
        <v>61</v>
      </c>
      <c r="BV2" s="190" t="s">
        <v>62</v>
      </c>
      <c r="BW2" s="190" t="s">
        <v>63</v>
      </c>
      <c r="BX2" s="190" t="s">
        <v>64</v>
      </c>
      <c r="BY2" s="190" t="s">
        <v>65</v>
      </c>
      <c r="BZ2" s="190" t="s">
        <v>66</v>
      </c>
      <c r="CA2" s="190" t="s">
        <v>67</v>
      </c>
      <c r="CB2" s="190" t="s">
        <v>68</v>
      </c>
      <c r="CC2" s="190" t="s">
        <v>69</v>
      </c>
      <c r="CD2" s="190" t="s">
        <v>70</v>
      </c>
      <c r="CE2" s="190" t="s">
        <v>71</v>
      </c>
      <c r="CF2" s="1"/>
      <c r="CG2" s="191" t="s">
        <v>72</v>
      </c>
      <c r="CH2" s="191" t="s">
        <v>73</v>
      </c>
      <c r="CI2" s="191" t="s">
        <v>74</v>
      </c>
      <c r="CJ2" s="191" t="s">
        <v>75</v>
      </c>
      <c r="CK2" s="191" t="s">
        <v>76</v>
      </c>
      <c r="CL2" s="191" t="s">
        <v>77</v>
      </c>
      <c r="CM2" s="191" t="s">
        <v>78</v>
      </c>
      <c r="CN2" s="191" t="s">
        <v>79</v>
      </c>
      <c r="CO2" s="191" t="s">
        <v>80</v>
      </c>
      <c r="CP2" s="191" t="s">
        <v>81</v>
      </c>
      <c r="CR2" s="191" t="s">
        <v>82</v>
      </c>
      <c r="CS2" s="191" t="s">
        <v>83</v>
      </c>
      <c r="CT2" s="191" t="s">
        <v>84</v>
      </c>
      <c r="CU2" s="191" t="s">
        <v>85</v>
      </c>
      <c r="CV2" s="191" t="s">
        <v>86</v>
      </c>
      <c r="CW2" s="191" t="s">
        <v>87</v>
      </c>
      <c r="CX2" s="191" t="s">
        <v>88</v>
      </c>
      <c r="CY2" s="191" t="s">
        <v>89</v>
      </c>
      <c r="CZ2" s="191" t="s">
        <v>90</v>
      </c>
      <c r="DA2" s="191" t="s">
        <v>91</v>
      </c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</row>
    <row r="3" spans="2:127" ht="13.7" customHeight="1" thickBot="1">
      <c r="B3" s="303">
        <v>1</v>
      </c>
      <c r="C3" s="308" t="s">
        <v>186</v>
      </c>
      <c r="D3" s="309"/>
      <c r="E3" s="174" t="s">
        <v>194</v>
      </c>
      <c r="F3" s="175"/>
      <c r="G3" s="176"/>
      <c r="H3" s="168" t="s">
        <v>92</v>
      </c>
      <c r="I3" s="168" t="s">
        <v>92</v>
      </c>
      <c r="J3" s="168" t="s">
        <v>92</v>
      </c>
      <c r="K3" s="168" t="s">
        <v>92</v>
      </c>
      <c r="L3" s="12" t="s">
        <v>92</v>
      </c>
      <c r="M3" s="12" t="s">
        <v>92</v>
      </c>
      <c r="N3" s="12" t="s">
        <v>92</v>
      </c>
      <c r="O3" s="12" t="s">
        <v>92</v>
      </c>
      <c r="P3" s="12" t="s">
        <v>92</v>
      </c>
      <c r="Q3" s="12" t="s">
        <v>92</v>
      </c>
      <c r="R3" s="168" t="s">
        <v>92</v>
      </c>
      <c r="Y3" s="168" t="s">
        <v>92</v>
      </c>
      <c r="Z3" s="168" t="s">
        <v>92</v>
      </c>
      <c r="AA3" s="168" t="s">
        <v>92</v>
      </c>
      <c r="AB3" s="168" t="s">
        <v>92</v>
      </c>
      <c r="AC3" s="168" t="s">
        <v>92</v>
      </c>
      <c r="AD3" s="13" t="s">
        <v>92</v>
      </c>
      <c r="AE3" s="13" t="s">
        <v>92</v>
      </c>
      <c r="AF3" s="13" t="s">
        <v>92</v>
      </c>
      <c r="AG3" s="13" t="s">
        <v>92</v>
      </c>
      <c r="AH3" s="121" t="s">
        <v>92</v>
      </c>
      <c r="AK3" s="14" t="str">
        <f t="shared" ref="AK3:AT28" si="0">IFERROR(IF(I3="---","",IF(Y3="---","No Target Set",IF(BV3=BK3,"On Target",IF(BV3&gt;BK3,"Behind",IF(BV3&lt;BK3,"On Target"))))),"")</f>
        <v/>
      </c>
      <c r="AL3" s="14" t="str">
        <f t="shared" si="0"/>
        <v/>
      </c>
      <c r="AM3" s="14" t="str">
        <f t="shared" si="0"/>
        <v/>
      </c>
      <c r="AN3" s="14" t="str">
        <f t="shared" si="0"/>
        <v/>
      </c>
      <c r="AO3" s="14" t="str">
        <f t="shared" si="0"/>
        <v/>
      </c>
      <c r="AP3" s="14" t="str">
        <f t="shared" si="0"/>
        <v/>
      </c>
      <c r="AQ3" s="14" t="str">
        <f t="shared" si="0"/>
        <v/>
      </c>
      <c r="AR3" s="14" t="str">
        <f t="shared" si="0"/>
        <v/>
      </c>
      <c r="AS3" s="14" t="str">
        <f t="shared" si="0"/>
        <v/>
      </c>
      <c r="AT3" s="14" t="str">
        <f t="shared" si="0"/>
        <v/>
      </c>
      <c r="AV3" s="15"/>
      <c r="AW3" s="16" t="s">
        <v>93</v>
      </c>
      <c r="AX3" s="192" t="str">
        <f t="shared" ref="AX3:AX30" si="1">_xlfn.IFNA(LOOKUP(2,1/(H3:R3&lt;&gt;"---"),H3:R3),"---")</f>
        <v>---</v>
      </c>
      <c r="AY3" s="192" t="e">
        <f>VALUE(IF(AX3="---","",VLOOKUP(AX3,List16783[],2,FALSE)))</f>
        <v>#VALUE!</v>
      </c>
      <c r="AZ3" s="192" t="str">
        <f t="shared" ref="AZ3:AZ30" si="2">_xlfn.IFNA(LOOKUP(2,1/(H3:Q3&lt;&gt;"---"),X3:AF3),"---")</f>
        <v>---</v>
      </c>
      <c r="BA3" s="192" t="e">
        <f>VALUE(IF(AZ3="---","",VLOOKUP(AZ3,List16783[],2,FALSE)))</f>
        <v>#VALUE!</v>
      </c>
      <c r="BB3" s="192" t="str">
        <f t="shared" ref="BB3:BB30" si="3">_xlfn.IFNA(LOOKUP(2,1/(AK3:AT3&lt;&gt;""),AK3:AT3),"---")</f>
        <v>---</v>
      </c>
      <c r="BC3" s="192" t="str">
        <f t="shared" ref="BC3:BC30" si="4">_xlfn.IFNA(LOOKUP(2,1/(H3:R3&lt;&gt;"---"),H$2:R$2),"---")</f>
        <v>---</v>
      </c>
      <c r="BE3" s="17" t="s">
        <v>92</v>
      </c>
      <c r="BI3" s="16" t="s">
        <v>93</v>
      </c>
      <c r="BJ3" s="192" t="str">
        <f>IF(H3="---","",IF(H3="","",(VLOOKUP(H3,List16783[],2,FALSE))))</f>
        <v/>
      </c>
      <c r="BK3" s="192" t="str">
        <f>IF(I3="---","",IF(I3="","",(VLOOKUP(I3,List16783[],2,FALSE))))</f>
        <v/>
      </c>
      <c r="BL3" s="192" t="str">
        <f>IF(J3="---","",IF(J3="","",(VLOOKUP(J3,List16783[],2,FALSE))))</f>
        <v/>
      </c>
      <c r="BM3" s="192" t="str">
        <f>IF(K3="---","",IF(K3="","",(VLOOKUP(K3,List16783[],2,FALSE))))</f>
        <v/>
      </c>
      <c r="BN3" s="192" t="str">
        <f>IF(L3="---","",IF(L3="","",(VLOOKUP(L3,List16783[],2,FALSE))))</f>
        <v/>
      </c>
      <c r="BO3" s="192" t="str">
        <f>IF(M3="---","",IF(M3="","",(VLOOKUP(M3,List16783[],2,FALSE))))</f>
        <v/>
      </c>
      <c r="BP3" s="192" t="str">
        <f>IF(N3="---","",IF(N3="","",(VLOOKUP(N3,List16783[],2,FALSE))))</f>
        <v/>
      </c>
      <c r="BQ3" s="192" t="str">
        <f>IF(O3="---","",IF(O3="","",(VLOOKUP(O3,List16783[],2,FALSE))))</f>
        <v/>
      </c>
      <c r="BR3" s="192" t="str">
        <f>IF(P3="---","",IF(P3="","",(VLOOKUP(P3,List16783[],2,FALSE))))</f>
        <v/>
      </c>
      <c r="BS3" s="192" t="str">
        <f>IF(Q3="---","",IF(Q3="","",(VLOOKUP(Q3,List16783[],2,FALSE))))</f>
        <v/>
      </c>
      <c r="BT3" s="192" t="str">
        <f>IF(R3="---","",IF(R3="","",(VLOOKUP(R3,List16783[],2,FALSE))))</f>
        <v/>
      </c>
      <c r="BU3" s="16" t="s">
        <v>93</v>
      </c>
      <c r="BV3" s="192" t="str">
        <f>IF(Y3="---","",IF(Y3="","",VLOOKUP(Y3,List16783[],2,FALSE)))</f>
        <v/>
      </c>
      <c r="BW3" s="192" t="str">
        <f>IF(Z3="---","",IF(Z3="","",VLOOKUP(Z3,List16783[],2,FALSE)))</f>
        <v/>
      </c>
      <c r="BX3" s="192" t="str">
        <f>IF(AA3="---","",IF(AA3="","",VLOOKUP(AA3,List16783[],2,FALSE)))</f>
        <v/>
      </c>
      <c r="BY3" s="192" t="str">
        <f>IF(AB3="---","",IF(AB3="","",VLOOKUP(AB3,List16783[],2,FALSE)))</f>
        <v/>
      </c>
      <c r="BZ3" s="192" t="str">
        <f>IF(AC3="---","",IF(AC3="","",VLOOKUP(AC3,List16783[],2,FALSE)))</f>
        <v/>
      </c>
      <c r="CA3" s="192" t="str">
        <f>IF(AD3="---","",IF(AD3="","",VLOOKUP(AD3,List16783[],2,FALSE)))</f>
        <v/>
      </c>
      <c r="CB3" s="192" t="str">
        <f>IF(AE3="---","",IF(AE3="","",VLOOKUP(AE3,List16783[],2,FALSE)))</f>
        <v/>
      </c>
      <c r="CC3" s="192" t="str">
        <f>IF(AF3="---","",IF(AF3="","",VLOOKUP(AF3,List16783[],2,FALSE)))</f>
        <v/>
      </c>
      <c r="CD3" s="192" t="str">
        <f>IF(AG3="---","",IF(AG3="","",VLOOKUP(AG3,List16783[],2,FALSE)))</f>
        <v/>
      </c>
      <c r="CE3" s="192" t="str">
        <f>IF(AH3="---","",IF(AH3="","",VLOOKUP(AH3,List16783[],2,FALSE)))</f>
        <v/>
      </c>
      <c r="CF3" s="16" t="s">
        <v>93</v>
      </c>
      <c r="CG3" s="192" t="str">
        <f>IFERROR(
    IF(H3="---", "NA",
        IF(Y3="---", "NA",
            IF(BJ3 &gt; BK3,
                IF(BV3 &gt; BJ3, 1.1, 0.1),
                IF(BV3 &gt; BJ3, 1, 0)
            )
        )
    ),
    -1
)</f>
        <v>NA</v>
      </c>
      <c r="CH3" s="192" t="str">
        <f t="shared" ref="CH3:CP30" si="5">IFERROR(
    IF(I3="---", "NA",
        IF(Z3="---", "NA",IF(J3="---","NA",
            IF(BK3 &gt; BL3,
                IF(MIN(BV3, BK3) = BW3, 0.1,
                    IF(MIN(BV3, BK3) &lt; BW3, 1.1)
                ),
                IF(MIN(BV3, BK3) = BW3, 0,
                    IF(MIN(BV3, BK3) &lt; BW3, 1)
                )
            ))
        )
    ),
-5)</f>
        <v>NA</v>
      </c>
      <c r="CI3" s="192" t="str">
        <f t="shared" si="5"/>
        <v>NA</v>
      </c>
      <c r="CJ3" s="192" t="str">
        <f t="shared" si="5"/>
        <v>NA</v>
      </c>
      <c r="CK3" s="192" t="str">
        <f t="shared" si="5"/>
        <v>NA</v>
      </c>
      <c r="CL3" s="192" t="str">
        <f t="shared" si="5"/>
        <v>NA</v>
      </c>
      <c r="CM3" s="192" t="str">
        <f t="shared" si="5"/>
        <v>NA</v>
      </c>
      <c r="CN3" s="192" t="str">
        <f t="shared" si="5"/>
        <v>NA</v>
      </c>
      <c r="CO3" s="192" t="str">
        <f t="shared" si="5"/>
        <v>NA</v>
      </c>
      <c r="CP3" s="192" t="str">
        <f t="shared" si="5"/>
        <v>NA</v>
      </c>
      <c r="CQ3" s="16" t="s">
        <v>93</v>
      </c>
      <c r="CR3" s="192" t="str">
        <f>IF(BK3="", "NA", IF(AND(OR(CG3=1, CG3=1.1),BK3&gt;=BV3),"Achieved",IF(AND(OR(CG3=1, CG3=1.1),BK3&lt;BV3),"Not Achieved","NA")))</f>
        <v>NA</v>
      </c>
      <c r="CS3" s="192" t="str">
        <f t="shared" ref="CS3:DA18" si="6">IF(AND(OR(CH3=1, CH3=1.1),BL3&gt;=BW3),"Achieved",IF(AND(OR(CH3=1, CH3=1.1),BL3&lt;BW3),"Not Achieved","NA"))</f>
        <v>NA</v>
      </c>
      <c r="CT3" s="192" t="str">
        <f t="shared" si="6"/>
        <v>NA</v>
      </c>
      <c r="CU3" s="192" t="str">
        <f t="shared" si="6"/>
        <v>NA</v>
      </c>
      <c r="CV3" s="192" t="str">
        <f t="shared" si="6"/>
        <v>NA</v>
      </c>
      <c r="CW3" s="192" t="str">
        <f t="shared" si="6"/>
        <v>NA</v>
      </c>
      <c r="CX3" s="192" t="str">
        <f t="shared" si="6"/>
        <v>NA</v>
      </c>
      <c r="CY3" s="192" t="str">
        <f t="shared" si="6"/>
        <v>NA</v>
      </c>
      <c r="CZ3" s="192" t="str">
        <f t="shared" si="6"/>
        <v>NA</v>
      </c>
      <c r="DA3" s="192" t="str">
        <f t="shared" si="6"/>
        <v>NA</v>
      </c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</row>
    <row r="4" spans="2:127" ht="13.7" customHeight="1" thickBot="1">
      <c r="B4" s="304"/>
      <c r="C4" s="308"/>
      <c r="D4" s="309"/>
      <c r="E4" s="174" t="s">
        <v>195</v>
      </c>
      <c r="F4" s="175"/>
      <c r="G4" s="176"/>
      <c r="H4" s="13" t="s">
        <v>92</v>
      </c>
      <c r="I4" s="13" t="s">
        <v>92</v>
      </c>
      <c r="J4" s="13" t="s">
        <v>92</v>
      </c>
      <c r="K4" s="13" t="s">
        <v>92</v>
      </c>
      <c r="L4" s="13" t="s">
        <v>92</v>
      </c>
      <c r="M4" s="13" t="s">
        <v>92</v>
      </c>
      <c r="N4" s="13" t="s">
        <v>92</v>
      </c>
      <c r="O4" s="13" t="s">
        <v>92</v>
      </c>
      <c r="P4" s="13" t="s">
        <v>92</v>
      </c>
      <c r="Q4" s="13" t="s">
        <v>92</v>
      </c>
      <c r="R4" s="170" t="s">
        <v>92</v>
      </c>
      <c r="Y4" s="13" t="s">
        <v>92</v>
      </c>
      <c r="Z4" s="13" t="s">
        <v>92</v>
      </c>
      <c r="AA4" s="13" t="s">
        <v>92</v>
      </c>
      <c r="AB4" s="13" t="s">
        <v>92</v>
      </c>
      <c r="AC4" s="170" t="s">
        <v>92</v>
      </c>
      <c r="AD4" s="13" t="s">
        <v>92</v>
      </c>
      <c r="AE4" s="13" t="s">
        <v>92</v>
      </c>
      <c r="AF4" s="13" t="s">
        <v>92</v>
      </c>
      <c r="AG4" s="13" t="s">
        <v>92</v>
      </c>
      <c r="AH4" s="18" t="s">
        <v>92</v>
      </c>
      <c r="AK4" s="14" t="str">
        <f t="shared" si="0"/>
        <v/>
      </c>
      <c r="AL4" s="14" t="str">
        <f t="shared" si="0"/>
        <v/>
      </c>
      <c r="AM4" s="14" t="str">
        <f t="shared" si="0"/>
        <v/>
      </c>
      <c r="AN4" s="14" t="str">
        <f t="shared" si="0"/>
        <v/>
      </c>
      <c r="AO4" s="14" t="str">
        <f t="shared" si="0"/>
        <v/>
      </c>
      <c r="AP4" s="14" t="str">
        <f t="shared" si="0"/>
        <v/>
      </c>
      <c r="AQ4" s="14" t="str">
        <f t="shared" si="0"/>
        <v/>
      </c>
      <c r="AR4" s="14" t="str">
        <f t="shared" si="0"/>
        <v/>
      </c>
      <c r="AS4" s="14" t="str">
        <f t="shared" si="0"/>
        <v/>
      </c>
      <c r="AT4" s="14" t="str">
        <f t="shared" si="0"/>
        <v/>
      </c>
      <c r="AV4" s="15"/>
      <c r="AW4" s="16" t="s">
        <v>94</v>
      </c>
      <c r="AX4" s="192" t="str">
        <f t="shared" si="1"/>
        <v>---</v>
      </c>
      <c r="AY4" s="192" t="e">
        <f>VALUE(IF(AX4="---","",VLOOKUP(AX4,List16783[],2,FALSE)))</f>
        <v>#VALUE!</v>
      </c>
      <c r="AZ4" s="192" t="str">
        <f t="shared" si="2"/>
        <v>---</v>
      </c>
      <c r="BA4" s="192" t="e">
        <f>VALUE(IF(AZ4="---","",VLOOKUP(AZ4,List16783[],2,FALSE)))</f>
        <v>#VALUE!</v>
      </c>
      <c r="BB4" s="192" t="str">
        <f t="shared" si="3"/>
        <v>---</v>
      </c>
      <c r="BC4" s="192" t="str">
        <f t="shared" si="4"/>
        <v>---</v>
      </c>
      <c r="BE4" s="19" t="s">
        <v>95</v>
      </c>
      <c r="BF4" s="1">
        <v>1</v>
      </c>
      <c r="BI4" s="16" t="s">
        <v>94</v>
      </c>
      <c r="BJ4" s="192" t="str">
        <f>IF(H4="---","",IF(H4="","",(VLOOKUP(H4,List16783[],2,FALSE))))</f>
        <v/>
      </c>
      <c r="BK4" s="192" t="str">
        <f>IF(I4="---","",IF(I4="","",(VLOOKUP(I4,List16783[],2,FALSE))))</f>
        <v/>
      </c>
      <c r="BL4" s="192" t="str">
        <f>IF(J4="---","",IF(J4="","",(VLOOKUP(J4,List16783[],2,FALSE))))</f>
        <v/>
      </c>
      <c r="BM4" s="192" t="str">
        <f>IF(K4="---","",IF(K4="","",(VLOOKUP(K4,List16783[],2,FALSE))))</f>
        <v/>
      </c>
      <c r="BN4" s="192" t="str">
        <f>IF(L4="---","",IF(L4="","",(VLOOKUP(L4,List16783[],2,FALSE))))</f>
        <v/>
      </c>
      <c r="BO4" s="192" t="str">
        <f>IF(M4="---","",IF(M4="","",(VLOOKUP(M4,List16783[],2,FALSE))))</f>
        <v/>
      </c>
      <c r="BP4" s="192" t="str">
        <f>IF(N4="---","",IF(N4="","",(VLOOKUP(N4,List16783[],2,FALSE))))</f>
        <v/>
      </c>
      <c r="BQ4" s="192" t="str">
        <f>IF(O4="---","",IF(O4="","",(VLOOKUP(O4,List16783[],2,FALSE))))</f>
        <v/>
      </c>
      <c r="BR4" s="192" t="str">
        <f>IF(P4="---","",IF(P4="","",(VLOOKUP(P4,List16783[],2,FALSE))))</f>
        <v/>
      </c>
      <c r="BS4" s="192" t="str">
        <f>IF(Q4="---","",IF(Q4="","",(VLOOKUP(Q4,List16783[],2,FALSE))))</f>
        <v/>
      </c>
      <c r="BT4" s="192" t="str">
        <f>IF(R4="---","",IF(R4="","",(VLOOKUP(R4,List16783[],2,FALSE))))</f>
        <v/>
      </c>
      <c r="BU4" s="16" t="s">
        <v>94</v>
      </c>
      <c r="BV4" s="192" t="str">
        <f>IF(Y4="---","",IF(Y4="","",VLOOKUP(Y4,List16783[],2,FALSE)))</f>
        <v/>
      </c>
      <c r="BW4" s="192" t="str">
        <f>IF(Z4="---","",IF(Z4="","",VLOOKUP(Z4,List16783[],2,FALSE)))</f>
        <v/>
      </c>
      <c r="BX4" s="192" t="str">
        <f>IF(AA4="---","",IF(AA4="","",VLOOKUP(AA4,List16783[],2,FALSE)))</f>
        <v/>
      </c>
      <c r="BY4" s="192" t="str">
        <f>IF(AB4="---","",IF(AB4="","",VLOOKUP(AB4,List16783[],2,FALSE)))</f>
        <v/>
      </c>
      <c r="BZ4" s="192" t="str">
        <f>IF(AC4="---","",IF(AC4="","",VLOOKUP(AC4,List16783[],2,FALSE)))</f>
        <v/>
      </c>
      <c r="CA4" s="192" t="str">
        <f>IF(AD4="---","",IF(AD4="","",VLOOKUP(AD4,List16783[],2,FALSE)))</f>
        <v/>
      </c>
      <c r="CB4" s="192" t="str">
        <f>IF(AE4="---","",IF(AE4="","",VLOOKUP(AE4,List16783[],2,FALSE)))</f>
        <v/>
      </c>
      <c r="CC4" s="192" t="str">
        <f>IF(AF4="---","",IF(AF4="","",VLOOKUP(AF4,List16783[],2,FALSE)))</f>
        <v/>
      </c>
      <c r="CD4" s="192" t="str">
        <f>IF(AG4="---","",IF(AG4="","",VLOOKUP(AG4,List16783[],2,FALSE)))</f>
        <v/>
      </c>
      <c r="CE4" s="192" t="str">
        <f>IF(AH4="---","",IF(AH4="","",VLOOKUP(AH4,List16783[],2,FALSE)))</f>
        <v/>
      </c>
      <c r="CF4" s="16" t="s">
        <v>94</v>
      </c>
      <c r="CG4" s="192" t="str">
        <f t="shared" ref="CG4:CG30" si="7">IFERROR(
    IF(H4="---", "NA",
        IF(Y4="---", "NA",
            IF(BJ4 &gt; BK4,
                IF(BV4 &gt; BJ4, 1.1, 0.1),
                IF(BV4 &gt; BJ4, 1, 0)
            )
        )
    ),
    -1
)</f>
        <v>NA</v>
      </c>
      <c r="CH4" s="192" t="str">
        <f t="shared" si="5"/>
        <v>NA</v>
      </c>
      <c r="CI4" s="192" t="str">
        <f t="shared" si="5"/>
        <v>NA</v>
      </c>
      <c r="CJ4" s="192" t="str">
        <f t="shared" si="5"/>
        <v>NA</v>
      </c>
      <c r="CK4" s="192" t="str">
        <f t="shared" si="5"/>
        <v>NA</v>
      </c>
      <c r="CL4" s="192" t="str">
        <f t="shared" si="5"/>
        <v>NA</v>
      </c>
      <c r="CM4" s="192" t="str">
        <f t="shared" si="5"/>
        <v>NA</v>
      </c>
      <c r="CN4" s="192" t="str">
        <f t="shared" si="5"/>
        <v>NA</v>
      </c>
      <c r="CO4" s="192" t="str">
        <f t="shared" si="5"/>
        <v>NA</v>
      </c>
      <c r="CP4" s="192" t="str">
        <f t="shared" si="5"/>
        <v>NA</v>
      </c>
      <c r="CQ4" s="16" t="s">
        <v>94</v>
      </c>
      <c r="CR4" s="192" t="str">
        <f t="shared" ref="CR4:CR30" si="8">IF(BK4="", "NA", IF(AND(OR(CG4=1, CG4=1.1),BK4&gt;=BV4),"Achieved",IF(AND(OR(CG4=1, CG4=1.1),BK4&lt;BV4),"Not Achieved","NA")))</f>
        <v>NA</v>
      </c>
      <c r="CS4" s="192" t="str">
        <f t="shared" si="6"/>
        <v>NA</v>
      </c>
      <c r="CT4" s="192" t="str">
        <f t="shared" si="6"/>
        <v>NA</v>
      </c>
      <c r="CU4" s="192" t="str">
        <f t="shared" si="6"/>
        <v>NA</v>
      </c>
      <c r="CV4" s="192" t="str">
        <f t="shared" si="6"/>
        <v>NA</v>
      </c>
      <c r="CW4" s="192" t="str">
        <f t="shared" si="6"/>
        <v>NA</v>
      </c>
      <c r="CX4" s="192" t="str">
        <f t="shared" si="6"/>
        <v>NA</v>
      </c>
      <c r="CY4" s="192" t="str">
        <f t="shared" si="6"/>
        <v>NA</v>
      </c>
      <c r="CZ4" s="192" t="str">
        <f t="shared" si="6"/>
        <v>NA</v>
      </c>
      <c r="DA4" s="192" t="str">
        <f t="shared" si="6"/>
        <v>NA</v>
      </c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</row>
    <row r="5" spans="2:127" ht="13.7" customHeight="1" thickBot="1">
      <c r="B5" s="304"/>
      <c r="C5" s="308" t="s">
        <v>187</v>
      </c>
      <c r="D5" s="309"/>
      <c r="E5" s="174" t="s">
        <v>196</v>
      </c>
      <c r="F5" s="175"/>
      <c r="G5" s="176"/>
      <c r="H5" s="13" t="s">
        <v>92</v>
      </c>
      <c r="I5" s="13" t="s">
        <v>92</v>
      </c>
      <c r="J5" s="13" t="s">
        <v>92</v>
      </c>
      <c r="K5" s="13" t="s">
        <v>92</v>
      </c>
      <c r="L5" s="13" t="s">
        <v>92</v>
      </c>
      <c r="M5" s="13" t="s">
        <v>92</v>
      </c>
      <c r="N5" s="13" t="s">
        <v>92</v>
      </c>
      <c r="O5" s="13" t="s">
        <v>92</v>
      </c>
      <c r="P5" s="13" t="s">
        <v>92</v>
      </c>
      <c r="Q5" s="13" t="s">
        <v>92</v>
      </c>
      <c r="R5" s="170" t="s">
        <v>92</v>
      </c>
      <c r="Y5" s="13" t="s">
        <v>92</v>
      </c>
      <c r="Z5" s="13" t="s">
        <v>92</v>
      </c>
      <c r="AA5" s="13" t="s">
        <v>92</v>
      </c>
      <c r="AB5" s="13" t="s">
        <v>92</v>
      </c>
      <c r="AC5" s="170" t="s">
        <v>92</v>
      </c>
      <c r="AD5" s="13" t="s">
        <v>92</v>
      </c>
      <c r="AE5" s="13" t="s">
        <v>92</v>
      </c>
      <c r="AF5" s="13" t="s">
        <v>92</v>
      </c>
      <c r="AG5" s="13" t="s">
        <v>92</v>
      </c>
      <c r="AH5" s="18" t="s">
        <v>92</v>
      </c>
      <c r="AK5" s="14" t="str">
        <f t="shared" si="0"/>
        <v/>
      </c>
      <c r="AL5" s="14" t="str">
        <f t="shared" si="0"/>
        <v/>
      </c>
      <c r="AM5" s="14" t="str">
        <f t="shared" si="0"/>
        <v/>
      </c>
      <c r="AN5" s="14" t="str">
        <f t="shared" si="0"/>
        <v/>
      </c>
      <c r="AO5" s="14" t="str">
        <f t="shared" si="0"/>
        <v/>
      </c>
      <c r="AP5" s="14" t="str">
        <f t="shared" si="0"/>
        <v/>
      </c>
      <c r="AQ5" s="14" t="str">
        <f t="shared" si="0"/>
        <v/>
      </c>
      <c r="AR5" s="14" t="str">
        <f t="shared" si="0"/>
        <v/>
      </c>
      <c r="AS5" s="14" t="str">
        <f t="shared" si="0"/>
        <v/>
      </c>
      <c r="AT5" s="14" t="str">
        <f t="shared" si="0"/>
        <v/>
      </c>
      <c r="AV5" s="15"/>
      <c r="AW5" s="16" t="s">
        <v>96</v>
      </c>
      <c r="AX5" s="192" t="str">
        <f t="shared" si="1"/>
        <v>---</v>
      </c>
      <c r="AY5" s="192" t="e">
        <f>VALUE(IF(AX5="---","",VLOOKUP(AX5,List16783[],2,FALSE)))</f>
        <v>#VALUE!</v>
      </c>
      <c r="AZ5" s="192" t="str">
        <f t="shared" si="2"/>
        <v>---</v>
      </c>
      <c r="BA5" s="192" t="e">
        <f>VALUE(IF(AZ5="---","",VLOOKUP(AZ5,List16783[],2,FALSE)))</f>
        <v>#VALUE!</v>
      </c>
      <c r="BB5" s="192" t="str">
        <f t="shared" si="3"/>
        <v>---</v>
      </c>
      <c r="BC5" s="192" t="str">
        <f t="shared" si="4"/>
        <v>---</v>
      </c>
      <c r="BE5" s="20" t="s">
        <v>97</v>
      </c>
      <c r="BF5" s="1">
        <v>0.5</v>
      </c>
      <c r="BI5" s="16" t="s">
        <v>96</v>
      </c>
      <c r="BJ5" s="192" t="str">
        <f>IF(H5="---","",IF(H5="","",(VLOOKUP(H5,List16783[],2,FALSE))))</f>
        <v/>
      </c>
      <c r="BK5" s="192" t="str">
        <f>IF(I5="---","",IF(I5="","",(VLOOKUP(I5,List16783[],2,FALSE))))</f>
        <v/>
      </c>
      <c r="BL5" s="192" t="str">
        <f>IF(J5="---","",IF(J5="","",(VLOOKUP(J5,List16783[],2,FALSE))))</f>
        <v/>
      </c>
      <c r="BM5" s="192" t="str">
        <f>IF(K5="---","",IF(K5="","",(VLOOKUP(K5,List16783[],2,FALSE))))</f>
        <v/>
      </c>
      <c r="BN5" s="192" t="str">
        <f>IF(L5="---","",IF(L5="","",(VLOOKUP(L5,List16783[],2,FALSE))))</f>
        <v/>
      </c>
      <c r="BO5" s="192" t="str">
        <f>IF(M5="---","",IF(M5="","",(VLOOKUP(M5,List16783[],2,FALSE))))</f>
        <v/>
      </c>
      <c r="BP5" s="192" t="str">
        <f>IF(N5="---","",IF(N5="","",(VLOOKUP(N5,List16783[],2,FALSE))))</f>
        <v/>
      </c>
      <c r="BQ5" s="192" t="str">
        <f>IF(O5="---","",IF(O5="","",(VLOOKUP(O5,List16783[],2,FALSE))))</f>
        <v/>
      </c>
      <c r="BR5" s="192" t="str">
        <f>IF(P5="---","",IF(P5="","",(VLOOKUP(P5,List16783[],2,FALSE))))</f>
        <v/>
      </c>
      <c r="BS5" s="192" t="str">
        <f>IF(Q5="---","",IF(Q5="","",(VLOOKUP(Q5,List16783[],2,FALSE))))</f>
        <v/>
      </c>
      <c r="BT5" s="192" t="str">
        <f>IF(R5="---","",IF(R5="","",(VLOOKUP(R5,List16783[],2,FALSE))))</f>
        <v/>
      </c>
      <c r="BU5" s="16" t="s">
        <v>96</v>
      </c>
      <c r="BV5" s="192" t="str">
        <f>IF(Y5="---","",IF(Y5="","",VLOOKUP(Y5,List16783[],2,FALSE)))</f>
        <v/>
      </c>
      <c r="BW5" s="192" t="str">
        <f>IF(Z5="---","",IF(Z5="","",VLOOKUP(Z5,List16783[],2,FALSE)))</f>
        <v/>
      </c>
      <c r="BX5" s="192" t="str">
        <f>IF(AA5="---","",IF(AA5="","",VLOOKUP(AA5,List16783[],2,FALSE)))</f>
        <v/>
      </c>
      <c r="BY5" s="192" t="str">
        <f>IF(AB5="---","",IF(AB5="","",VLOOKUP(AB5,List16783[],2,FALSE)))</f>
        <v/>
      </c>
      <c r="BZ5" s="192" t="str">
        <f>IF(AC5="---","",IF(AC5="","",VLOOKUP(AC5,List16783[],2,FALSE)))</f>
        <v/>
      </c>
      <c r="CA5" s="192" t="str">
        <f>IF(AD5="---","",IF(AD5="","",VLOOKUP(AD5,List16783[],2,FALSE)))</f>
        <v/>
      </c>
      <c r="CB5" s="192" t="str">
        <f>IF(AE5="---","",IF(AE5="","",VLOOKUP(AE5,List16783[],2,FALSE)))</f>
        <v/>
      </c>
      <c r="CC5" s="192" t="str">
        <f>IF(AF5="---","",IF(AF5="","",VLOOKUP(AF5,List16783[],2,FALSE)))</f>
        <v/>
      </c>
      <c r="CD5" s="192" t="str">
        <f>IF(AG5="---","",IF(AG5="","",VLOOKUP(AG5,List16783[],2,FALSE)))</f>
        <v/>
      </c>
      <c r="CE5" s="192" t="str">
        <f>IF(AH5="---","",IF(AH5="","",VLOOKUP(AH5,List16783[],2,FALSE)))</f>
        <v/>
      </c>
      <c r="CF5" s="16" t="s">
        <v>96</v>
      </c>
      <c r="CG5" s="192" t="str">
        <f t="shared" si="7"/>
        <v>NA</v>
      </c>
      <c r="CH5" s="192" t="str">
        <f t="shared" si="5"/>
        <v>NA</v>
      </c>
      <c r="CI5" s="192" t="str">
        <f t="shared" si="5"/>
        <v>NA</v>
      </c>
      <c r="CJ5" s="192" t="str">
        <f t="shared" si="5"/>
        <v>NA</v>
      </c>
      <c r="CK5" s="192" t="str">
        <f t="shared" si="5"/>
        <v>NA</v>
      </c>
      <c r="CL5" s="192" t="str">
        <f t="shared" si="5"/>
        <v>NA</v>
      </c>
      <c r="CM5" s="192" t="str">
        <f t="shared" si="5"/>
        <v>NA</v>
      </c>
      <c r="CN5" s="192" t="str">
        <f t="shared" si="5"/>
        <v>NA</v>
      </c>
      <c r="CO5" s="192" t="str">
        <f t="shared" si="5"/>
        <v>NA</v>
      </c>
      <c r="CP5" s="192" t="str">
        <f t="shared" si="5"/>
        <v>NA</v>
      </c>
      <c r="CQ5" s="16" t="s">
        <v>96</v>
      </c>
      <c r="CR5" s="192" t="str">
        <f t="shared" si="8"/>
        <v>NA</v>
      </c>
      <c r="CS5" s="192" t="str">
        <f t="shared" si="6"/>
        <v>NA</v>
      </c>
      <c r="CT5" s="192" t="str">
        <f t="shared" si="6"/>
        <v>NA</v>
      </c>
      <c r="CU5" s="192" t="str">
        <f t="shared" si="6"/>
        <v>NA</v>
      </c>
      <c r="CV5" s="192" t="str">
        <f t="shared" si="6"/>
        <v>NA</v>
      </c>
      <c r="CW5" s="192" t="str">
        <f t="shared" si="6"/>
        <v>NA</v>
      </c>
      <c r="CX5" s="192" t="str">
        <f t="shared" si="6"/>
        <v>NA</v>
      </c>
      <c r="CY5" s="192" t="str">
        <f t="shared" si="6"/>
        <v>NA</v>
      </c>
      <c r="CZ5" s="192" t="str">
        <f t="shared" si="6"/>
        <v>NA</v>
      </c>
      <c r="DA5" s="192" t="str">
        <f t="shared" si="6"/>
        <v>NA</v>
      </c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</row>
    <row r="6" spans="2:127" ht="13.7" customHeight="1" thickBot="1">
      <c r="B6" s="304"/>
      <c r="C6" s="308"/>
      <c r="D6" s="309"/>
      <c r="E6" s="174" t="s">
        <v>197</v>
      </c>
      <c r="F6" s="175"/>
      <c r="G6" s="176"/>
      <c r="H6" s="13" t="s">
        <v>92</v>
      </c>
      <c r="I6" s="13" t="s">
        <v>92</v>
      </c>
      <c r="J6" s="13" t="s">
        <v>92</v>
      </c>
      <c r="K6" s="13" t="s">
        <v>92</v>
      </c>
      <c r="L6" s="13" t="s">
        <v>92</v>
      </c>
      <c r="M6" s="13" t="s">
        <v>92</v>
      </c>
      <c r="N6" s="13" t="s">
        <v>92</v>
      </c>
      <c r="O6" s="13" t="s">
        <v>92</v>
      </c>
      <c r="P6" s="13" t="s">
        <v>92</v>
      </c>
      <c r="Q6" s="13" t="s">
        <v>92</v>
      </c>
      <c r="R6" s="170" t="s">
        <v>92</v>
      </c>
      <c r="Y6" s="13" t="s">
        <v>92</v>
      </c>
      <c r="Z6" s="13" t="s">
        <v>92</v>
      </c>
      <c r="AA6" s="13" t="s">
        <v>92</v>
      </c>
      <c r="AB6" s="13" t="s">
        <v>92</v>
      </c>
      <c r="AC6" s="170" t="s">
        <v>92</v>
      </c>
      <c r="AD6" s="13" t="s">
        <v>92</v>
      </c>
      <c r="AE6" s="13" t="s">
        <v>92</v>
      </c>
      <c r="AF6" s="13" t="s">
        <v>92</v>
      </c>
      <c r="AG6" s="13" t="s">
        <v>92</v>
      </c>
      <c r="AH6" s="18" t="s">
        <v>92</v>
      </c>
      <c r="AK6" s="14" t="str">
        <f t="shared" si="0"/>
        <v/>
      </c>
      <c r="AL6" s="14" t="str">
        <f t="shared" si="0"/>
        <v/>
      </c>
      <c r="AM6" s="14" t="str">
        <f t="shared" si="0"/>
        <v/>
      </c>
      <c r="AN6" s="14" t="str">
        <f t="shared" si="0"/>
        <v/>
      </c>
      <c r="AO6" s="14" t="str">
        <f t="shared" si="0"/>
        <v/>
      </c>
      <c r="AP6" s="14" t="str">
        <f t="shared" si="0"/>
        <v/>
      </c>
      <c r="AQ6" s="14" t="str">
        <f t="shared" si="0"/>
        <v/>
      </c>
      <c r="AR6" s="14" t="str">
        <f t="shared" si="0"/>
        <v/>
      </c>
      <c r="AS6" s="14" t="str">
        <f t="shared" si="0"/>
        <v/>
      </c>
      <c r="AT6" s="14" t="str">
        <f t="shared" si="0"/>
        <v/>
      </c>
      <c r="AV6" s="15"/>
      <c r="AW6" s="16" t="s">
        <v>98</v>
      </c>
      <c r="AX6" s="192" t="str">
        <f t="shared" si="1"/>
        <v>---</v>
      </c>
      <c r="AY6" s="192" t="e">
        <f>VALUE(IF(AX6="---","",VLOOKUP(AX6,List16783[],2,FALSE)))</f>
        <v>#VALUE!</v>
      </c>
      <c r="AZ6" s="192" t="str">
        <f t="shared" si="2"/>
        <v>---</v>
      </c>
      <c r="BA6" s="192" t="e">
        <f>VALUE(IF(AZ6="---","",VLOOKUP(AZ6,List16783[],2,FALSE)))</f>
        <v>#VALUE!</v>
      </c>
      <c r="BB6" s="192" t="str">
        <f t="shared" si="3"/>
        <v>---</v>
      </c>
      <c r="BC6" s="192" t="str">
        <f t="shared" si="4"/>
        <v>---</v>
      </c>
      <c r="BE6" s="21" t="s">
        <v>99</v>
      </c>
      <c r="BF6" s="1">
        <v>0</v>
      </c>
      <c r="BI6" s="16" t="s">
        <v>98</v>
      </c>
      <c r="BJ6" s="192" t="str">
        <f>IF(H6="---","",IF(H6="","",(VLOOKUP(H6,List16783[],2,FALSE))))</f>
        <v/>
      </c>
      <c r="BK6" s="192" t="str">
        <f>IF(I6="---","",IF(I6="","",(VLOOKUP(I6,List16783[],2,FALSE))))</f>
        <v/>
      </c>
      <c r="BL6" s="192" t="str">
        <f>IF(J6="---","",IF(J6="","",(VLOOKUP(J6,List16783[],2,FALSE))))</f>
        <v/>
      </c>
      <c r="BM6" s="192" t="str">
        <f>IF(K6="---","",IF(K6="","",(VLOOKUP(K6,List16783[],2,FALSE))))</f>
        <v/>
      </c>
      <c r="BN6" s="192" t="str">
        <f>IF(L6="---","",IF(L6="","",(VLOOKUP(L6,List16783[],2,FALSE))))</f>
        <v/>
      </c>
      <c r="BO6" s="192" t="str">
        <f>IF(M6="---","",IF(M6="","",(VLOOKUP(M6,List16783[],2,FALSE))))</f>
        <v/>
      </c>
      <c r="BP6" s="192" t="str">
        <f>IF(N6="---","",IF(N6="","",(VLOOKUP(N6,List16783[],2,FALSE))))</f>
        <v/>
      </c>
      <c r="BQ6" s="192" t="str">
        <f>IF(O6="---","",IF(O6="","",(VLOOKUP(O6,List16783[],2,FALSE))))</f>
        <v/>
      </c>
      <c r="BR6" s="192" t="str">
        <f>IF(P6="---","",IF(P6="","",(VLOOKUP(P6,List16783[],2,FALSE))))</f>
        <v/>
      </c>
      <c r="BS6" s="192" t="str">
        <f>IF(Q6="---","",IF(Q6="","",(VLOOKUP(Q6,List16783[],2,FALSE))))</f>
        <v/>
      </c>
      <c r="BT6" s="192" t="str">
        <f>IF(R6="---","",IF(R6="","",(VLOOKUP(R6,List16783[],2,FALSE))))</f>
        <v/>
      </c>
      <c r="BU6" s="16" t="s">
        <v>98</v>
      </c>
      <c r="BV6" s="192" t="str">
        <f>IF(Y6="---","",IF(Y6="","",VLOOKUP(Y6,List16783[],2,FALSE)))</f>
        <v/>
      </c>
      <c r="BW6" s="192" t="str">
        <f>IF(Z6="---","",IF(Z6="","",VLOOKUP(Z6,List16783[],2,FALSE)))</f>
        <v/>
      </c>
      <c r="BX6" s="192" t="str">
        <f>IF(AA6="---","",IF(AA6="","",VLOOKUP(AA6,List16783[],2,FALSE)))</f>
        <v/>
      </c>
      <c r="BY6" s="192" t="str">
        <f>IF(AB6="---","",IF(AB6="","",VLOOKUP(AB6,List16783[],2,FALSE)))</f>
        <v/>
      </c>
      <c r="BZ6" s="192" t="str">
        <f>IF(AC6="---","",IF(AC6="","",VLOOKUP(AC6,List16783[],2,FALSE)))</f>
        <v/>
      </c>
      <c r="CA6" s="192" t="str">
        <f>IF(AD6="---","",IF(AD6="","",VLOOKUP(AD6,List16783[],2,FALSE)))</f>
        <v/>
      </c>
      <c r="CB6" s="192" t="str">
        <f>IF(AE6="---","",IF(AE6="","",VLOOKUP(AE6,List16783[],2,FALSE)))</f>
        <v/>
      </c>
      <c r="CC6" s="192" t="str">
        <f>IF(AF6="---","",IF(AF6="","",VLOOKUP(AF6,List16783[],2,FALSE)))</f>
        <v/>
      </c>
      <c r="CD6" s="192" t="str">
        <f>IF(AG6="---","",IF(AG6="","",VLOOKUP(AG6,List16783[],2,FALSE)))</f>
        <v/>
      </c>
      <c r="CE6" s="192" t="str">
        <f>IF(AH6="---","",IF(AH6="","",VLOOKUP(AH6,List16783[],2,FALSE)))</f>
        <v/>
      </c>
      <c r="CF6" s="16" t="s">
        <v>98</v>
      </c>
      <c r="CG6" s="192" t="str">
        <f t="shared" si="7"/>
        <v>NA</v>
      </c>
      <c r="CH6" s="192" t="str">
        <f t="shared" si="5"/>
        <v>NA</v>
      </c>
      <c r="CI6" s="192" t="str">
        <f t="shared" si="5"/>
        <v>NA</v>
      </c>
      <c r="CJ6" s="192" t="str">
        <f t="shared" si="5"/>
        <v>NA</v>
      </c>
      <c r="CK6" s="192" t="str">
        <f t="shared" si="5"/>
        <v>NA</v>
      </c>
      <c r="CL6" s="192" t="str">
        <f t="shared" si="5"/>
        <v>NA</v>
      </c>
      <c r="CM6" s="192" t="str">
        <f t="shared" si="5"/>
        <v>NA</v>
      </c>
      <c r="CN6" s="192" t="str">
        <f t="shared" si="5"/>
        <v>NA</v>
      </c>
      <c r="CO6" s="192" t="str">
        <f t="shared" si="5"/>
        <v>NA</v>
      </c>
      <c r="CP6" s="192" t="str">
        <f t="shared" si="5"/>
        <v>NA</v>
      </c>
      <c r="CQ6" s="16" t="s">
        <v>98</v>
      </c>
      <c r="CR6" s="192" t="str">
        <f t="shared" si="8"/>
        <v>NA</v>
      </c>
      <c r="CS6" s="192" t="str">
        <f t="shared" si="6"/>
        <v>NA</v>
      </c>
      <c r="CT6" s="192" t="str">
        <f t="shared" si="6"/>
        <v>NA</v>
      </c>
      <c r="CU6" s="192" t="str">
        <f t="shared" si="6"/>
        <v>NA</v>
      </c>
      <c r="CV6" s="192" t="str">
        <f t="shared" si="6"/>
        <v>NA</v>
      </c>
      <c r="CW6" s="192" t="str">
        <f t="shared" si="6"/>
        <v>NA</v>
      </c>
      <c r="CX6" s="192" t="str">
        <f t="shared" si="6"/>
        <v>NA</v>
      </c>
      <c r="CY6" s="192" t="str">
        <f t="shared" si="6"/>
        <v>NA</v>
      </c>
      <c r="CZ6" s="192" t="str">
        <f t="shared" si="6"/>
        <v>NA</v>
      </c>
      <c r="DA6" s="192" t="str">
        <f t="shared" si="6"/>
        <v>NA</v>
      </c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</row>
    <row r="7" spans="2:127" ht="13.7" customHeight="1" thickBot="1">
      <c r="B7" s="304"/>
      <c r="C7" s="308"/>
      <c r="D7" s="309"/>
      <c r="E7" s="174" t="s">
        <v>198</v>
      </c>
      <c r="F7" s="175"/>
      <c r="G7" s="176"/>
      <c r="H7" s="13" t="s">
        <v>92</v>
      </c>
      <c r="I7" s="13" t="s">
        <v>92</v>
      </c>
      <c r="J7" s="13" t="s">
        <v>92</v>
      </c>
      <c r="K7" s="13" t="s">
        <v>92</v>
      </c>
      <c r="L7" s="13" t="s">
        <v>92</v>
      </c>
      <c r="M7" s="13" t="s">
        <v>92</v>
      </c>
      <c r="N7" s="13" t="s">
        <v>92</v>
      </c>
      <c r="O7" s="13" t="s">
        <v>92</v>
      </c>
      <c r="P7" s="13" t="s">
        <v>92</v>
      </c>
      <c r="Q7" s="13" t="s">
        <v>92</v>
      </c>
      <c r="R7" s="170" t="s">
        <v>92</v>
      </c>
      <c r="Y7" s="13" t="s">
        <v>92</v>
      </c>
      <c r="Z7" s="13" t="s">
        <v>92</v>
      </c>
      <c r="AA7" s="13" t="s">
        <v>92</v>
      </c>
      <c r="AB7" s="13" t="s">
        <v>92</v>
      </c>
      <c r="AC7" s="170" t="s">
        <v>92</v>
      </c>
      <c r="AD7" s="13" t="s">
        <v>92</v>
      </c>
      <c r="AE7" s="13" t="s">
        <v>92</v>
      </c>
      <c r="AF7" s="13" t="s">
        <v>92</v>
      </c>
      <c r="AG7" s="13" t="s">
        <v>92</v>
      </c>
      <c r="AH7" s="18" t="s">
        <v>92</v>
      </c>
      <c r="AK7" s="14" t="str">
        <f t="shared" si="0"/>
        <v/>
      </c>
      <c r="AL7" s="14" t="str">
        <f t="shared" si="0"/>
        <v/>
      </c>
      <c r="AM7" s="14" t="str">
        <f t="shared" si="0"/>
        <v/>
      </c>
      <c r="AN7" s="14" t="str">
        <f t="shared" si="0"/>
        <v/>
      </c>
      <c r="AO7" s="14" t="str">
        <f t="shared" si="0"/>
        <v/>
      </c>
      <c r="AP7" s="14" t="str">
        <f t="shared" si="0"/>
        <v/>
      </c>
      <c r="AQ7" s="14" t="str">
        <f t="shared" si="0"/>
        <v/>
      </c>
      <c r="AR7" s="14" t="str">
        <f t="shared" si="0"/>
        <v/>
      </c>
      <c r="AS7" s="14" t="str">
        <f t="shared" si="0"/>
        <v/>
      </c>
      <c r="AT7" s="14" t="str">
        <f t="shared" si="0"/>
        <v/>
      </c>
      <c r="AV7" s="15"/>
      <c r="AW7" s="16" t="s">
        <v>100</v>
      </c>
      <c r="AX7" s="192" t="str">
        <f t="shared" si="1"/>
        <v>---</v>
      </c>
      <c r="AY7" s="192" t="e">
        <f>VALUE(IF(AX7="---","",VLOOKUP(AX7,List16783[],2,FALSE)))</f>
        <v>#VALUE!</v>
      </c>
      <c r="AZ7" s="192" t="str">
        <f t="shared" si="2"/>
        <v>---</v>
      </c>
      <c r="BA7" s="192" t="e">
        <f>VALUE(IF(AZ7="---","",VLOOKUP(AZ7,List16783[],2,FALSE)))</f>
        <v>#VALUE!</v>
      </c>
      <c r="BB7" s="192" t="str">
        <f t="shared" si="3"/>
        <v>---</v>
      </c>
      <c r="BC7" s="192" t="str">
        <f t="shared" si="4"/>
        <v>---</v>
      </c>
      <c r="BI7" s="16" t="s">
        <v>100</v>
      </c>
      <c r="BJ7" s="192" t="str">
        <f>IF(H7="---","",IF(H7="","",(VLOOKUP(H7,List16783[],2,FALSE))))</f>
        <v/>
      </c>
      <c r="BK7" s="192" t="str">
        <f>IF(I7="---","",IF(I7="","",(VLOOKUP(I7,List16783[],2,FALSE))))</f>
        <v/>
      </c>
      <c r="BL7" s="192" t="str">
        <f>IF(J7="---","",IF(J7="","",(VLOOKUP(J7,List16783[],2,FALSE))))</f>
        <v/>
      </c>
      <c r="BM7" s="192" t="str">
        <f>IF(K7="---","",IF(K7="","",(VLOOKUP(K7,List16783[],2,FALSE))))</f>
        <v/>
      </c>
      <c r="BN7" s="192" t="str">
        <f>IF(L7="---","",IF(L7="","",(VLOOKUP(L7,List16783[],2,FALSE))))</f>
        <v/>
      </c>
      <c r="BO7" s="192" t="str">
        <f>IF(M7="---","",IF(M7="","",(VLOOKUP(M7,List16783[],2,FALSE))))</f>
        <v/>
      </c>
      <c r="BP7" s="192" t="str">
        <f>IF(N7="---","",IF(N7="","",(VLOOKUP(N7,List16783[],2,FALSE))))</f>
        <v/>
      </c>
      <c r="BQ7" s="192" t="str">
        <f>IF(O7="---","",IF(O7="","",(VLOOKUP(O7,List16783[],2,FALSE))))</f>
        <v/>
      </c>
      <c r="BR7" s="192" t="str">
        <f>IF(P7="---","",IF(P7="","",(VLOOKUP(P7,List16783[],2,FALSE))))</f>
        <v/>
      </c>
      <c r="BS7" s="192" t="str">
        <f>IF(Q7="---","",IF(Q7="","",(VLOOKUP(Q7,List16783[],2,FALSE))))</f>
        <v/>
      </c>
      <c r="BT7" s="192" t="str">
        <f>IF(R7="---","",IF(R7="","",(VLOOKUP(R7,List16783[],2,FALSE))))</f>
        <v/>
      </c>
      <c r="BU7" s="16" t="s">
        <v>100</v>
      </c>
      <c r="BV7" s="192" t="str">
        <f>IF(Y7="---","",IF(Y7="","",VLOOKUP(Y7,List16783[],2,FALSE)))</f>
        <v/>
      </c>
      <c r="BW7" s="192" t="str">
        <f>IF(Z7="---","",IF(Z7="","",VLOOKUP(Z7,List16783[],2,FALSE)))</f>
        <v/>
      </c>
      <c r="BX7" s="192" t="str">
        <f>IF(AA7="---","",IF(AA7="","",VLOOKUP(AA7,List16783[],2,FALSE)))</f>
        <v/>
      </c>
      <c r="BY7" s="192" t="str">
        <f>IF(AB7="---","",IF(AB7="","",VLOOKUP(AB7,List16783[],2,FALSE)))</f>
        <v/>
      </c>
      <c r="BZ7" s="192" t="str">
        <f>IF(AC7="---","",IF(AC7="","",VLOOKUP(AC7,List16783[],2,FALSE)))</f>
        <v/>
      </c>
      <c r="CA7" s="192" t="str">
        <f>IF(AD7="---","",IF(AD7="","",VLOOKUP(AD7,List16783[],2,FALSE)))</f>
        <v/>
      </c>
      <c r="CB7" s="192" t="str">
        <f>IF(AE7="---","",IF(AE7="","",VLOOKUP(AE7,List16783[],2,FALSE)))</f>
        <v/>
      </c>
      <c r="CC7" s="192" t="str">
        <f>IF(AF7="---","",IF(AF7="","",VLOOKUP(AF7,List16783[],2,FALSE)))</f>
        <v/>
      </c>
      <c r="CD7" s="192" t="str">
        <f>IF(AG7="---","",IF(AG7="","",VLOOKUP(AG7,List16783[],2,FALSE)))</f>
        <v/>
      </c>
      <c r="CE7" s="192" t="str">
        <f>IF(AH7="---","",IF(AH7="","",VLOOKUP(AH7,List16783[],2,FALSE)))</f>
        <v/>
      </c>
      <c r="CF7" s="16" t="s">
        <v>100</v>
      </c>
      <c r="CG7" s="192" t="str">
        <f t="shared" si="7"/>
        <v>NA</v>
      </c>
      <c r="CH7" s="192" t="str">
        <f t="shared" si="5"/>
        <v>NA</v>
      </c>
      <c r="CI7" s="192" t="str">
        <f t="shared" si="5"/>
        <v>NA</v>
      </c>
      <c r="CJ7" s="192" t="str">
        <f t="shared" si="5"/>
        <v>NA</v>
      </c>
      <c r="CK7" s="192" t="str">
        <f t="shared" si="5"/>
        <v>NA</v>
      </c>
      <c r="CL7" s="192" t="str">
        <f t="shared" si="5"/>
        <v>NA</v>
      </c>
      <c r="CM7" s="192" t="str">
        <f t="shared" si="5"/>
        <v>NA</v>
      </c>
      <c r="CN7" s="192" t="str">
        <f t="shared" si="5"/>
        <v>NA</v>
      </c>
      <c r="CO7" s="192" t="str">
        <f t="shared" si="5"/>
        <v>NA</v>
      </c>
      <c r="CP7" s="192" t="str">
        <f t="shared" si="5"/>
        <v>NA</v>
      </c>
      <c r="CQ7" s="16" t="s">
        <v>100</v>
      </c>
      <c r="CR7" s="192" t="str">
        <f t="shared" si="8"/>
        <v>NA</v>
      </c>
      <c r="CS7" s="192" t="str">
        <f t="shared" si="6"/>
        <v>NA</v>
      </c>
      <c r="CT7" s="192" t="str">
        <f t="shared" si="6"/>
        <v>NA</v>
      </c>
      <c r="CU7" s="192" t="str">
        <f t="shared" si="6"/>
        <v>NA</v>
      </c>
      <c r="CV7" s="192" t="str">
        <f t="shared" si="6"/>
        <v>NA</v>
      </c>
      <c r="CW7" s="192" t="str">
        <f t="shared" si="6"/>
        <v>NA</v>
      </c>
      <c r="CX7" s="192" t="str">
        <f t="shared" si="6"/>
        <v>NA</v>
      </c>
      <c r="CY7" s="192" t="str">
        <f t="shared" si="6"/>
        <v>NA</v>
      </c>
      <c r="CZ7" s="192" t="str">
        <f t="shared" si="6"/>
        <v>NA</v>
      </c>
      <c r="DA7" s="192" t="str">
        <f t="shared" si="6"/>
        <v>NA</v>
      </c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</row>
    <row r="8" spans="2:127" ht="13.7" customHeight="1" thickBot="1">
      <c r="B8" s="305"/>
      <c r="C8" s="308"/>
      <c r="D8" s="309"/>
      <c r="E8" s="174" t="s">
        <v>199</v>
      </c>
      <c r="F8" s="175"/>
      <c r="G8" s="176"/>
      <c r="H8" s="13" t="s">
        <v>92</v>
      </c>
      <c r="I8" s="13" t="s">
        <v>92</v>
      </c>
      <c r="J8" s="13" t="s">
        <v>92</v>
      </c>
      <c r="K8" s="13" t="s">
        <v>92</v>
      </c>
      <c r="L8" s="13" t="s">
        <v>92</v>
      </c>
      <c r="M8" s="13" t="s">
        <v>92</v>
      </c>
      <c r="N8" s="13" t="s">
        <v>92</v>
      </c>
      <c r="O8" s="13" t="s">
        <v>92</v>
      </c>
      <c r="P8" s="13" t="s">
        <v>92</v>
      </c>
      <c r="Q8" s="13" t="s">
        <v>92</v>
      </c>
      <c r="R8" s="170" t="s">
        <v>92</v>
      </c>
      <c r="Y8" s="13" t="s">
        <v>92</v>
      </c>
      <c r="Z8" s="13" t="s">
        <v>92</v>
      </c>
      <c r="AA8" s="13" t="s">
        <v>92</v>
      </c>
      <c r="AB8" s="13" t="s">
        <v>92</v>
      </c>
      <c r="AC8" s="170" t="s">
        <v>92</v>
      </c>
      <c r="AD8" s="13" t="s">
        <v>92</v>
      </c>
      <c r="AE8" s="13" t="s">
        <v>92</v>
      </c>
      <c r="AF8" s="13" t="s">
        <v>92</v>
      </c>
      <c r="AG8" s="13" t="s">
        <v>92</v>
      </c>
      <c r="AH8" s="18" t="s">
        <v>92</v>
      </c>
      <c r="AK8" s="14" t="str">
        <f t="shared" si="0"/>
        <v/>
      </c>
      <c r="AL8" s="14" t="str">
        <f t="shared" si="0"/>
        <v/>
      </c>
      <c r="AM8" s="14" t="str">
        <f t="shared" si="0"/>
        <v/>
      </c>
      <c r="AN8" s="14" t="str">
        <f t="shared" si="0"/>
        <v/>
      </c>
      <c r="AO8" s="14" t="str">
        <f t="shared" si="0"/>
        <v/>
      </c>
      <c r="AP8" s="14" t="str">
        <f t="shared" si="0"/>
        <v/>
      </c>
      <c r="AQ8" s="14" t="str">
        <f t="shared" si="0"/>
        <v/>
      </c>
      <c r="AR8" s="14" t="str">
        <f t="shared" si="0"/>
        <v/>
      </c>
      <c r="AS8" s="14" t="str">
        <f t="shared" si="0"/>
        <v/>
      </c>
      <c r="AT8" s="14" t="str">
        <f t="shared" si="0"/>
        <v/>
      </c>
      <c r="AV8" s="15"/>
      <c r="AW8" s="16" t="s">
        <v>101</v>
      </c>
      <c r="AX8" s="192" t="str">
        <f t="shared" si="1"/>
        <v>---</v>
      </c>
      <c r="AY8" s="192" t="e">
        <f>VALUE(IF(AX8="---","",VLOOKUP(AX8,List16783[],2,FALSE)))</f>
        <v>#VALUE!</v>
      </c>
      <c r="AZ8" s="192" t="str">
        <f t="shared" si="2"/>
        <v>---</v>
      </c>
      <c r="BA8" s="192" t="e">
        <f>VALUE(IF(AZ8="---","",VLOOKUP(AZ8,List16783[],2,FALSE)))</f>
        <v>#VALUE!</v>
      </c>
      <c r="BB8" s="192" t="str">
        <f t="shared" si="3"/>
        <v>---</v>
      </c>
      <c r="BC8" s="192" t="str">
        <f t="shared" si="4"/>
        <v>---</v>
      </c>
      <c r="BI8" s="16" t="s">
        <v>101</v>
      </c>
      <c r="BJ8" s="192" t="str">
        <f>IF(H8="---","",IF(H8="","",(VLOOKUP(H8,List16783[],2,FALSE))))</f>
        <v/>
      </c>
      <c r="BK8" s="192" t="str">
        <f>IF(I8="---","",IF(I8="","",(VLOOKUP(I8,List16783[],2,FALSE))))</f>
        <v/>
      </c>
      <c r="BL8" s="192" t="str">
        <f>IF(J8="---","",IF(J8="","",(VLOOKUP(J8,List16783[],2,FALSE))))</f>
        <v/>
      </c>
      <c r="BM8" s="192" t="str">
        <f>IF(K8="---","",IF(K8="","",(VLOOKUP(K8,List16783[],2,FALSE))))</f>
        <v/>
      </c>
      <c r="BN8" s="192" t="str">
        <f>IF(L8="---","",IF(L8="","",(VLOOKUP(L8,List16783[],2,FALSE))))</f>
        <v/>
      </c>
      <c r="BO8" s="192" t="str">
        <f>IF(M8="---","",IF(M8="","",(VLOOKUP(M8,List16783[],2,FALSE))))</f>
        <v/>
      </c>
      <c r="BP8" s="192" t="str">
        <f>IF(N8="---","",IF(N8="","",(VLOOKUP(N8,List16783[],2,FALSE))))</f>
        <v/>
      </c>
      <c r="BQ8" s="192" t="str">
        <f>IF(O8="---","",IF(O8="","",(VLOOKUP(O8,List16783[],2,FALSE))))</f>
        <v/>
      </c>
      <c r="BR8" s="192" t="str">
        <f>IF(P8="---","",IF(P8="","",(VLOOKUP(P8,List16783[],2,FALSE))))</f>
        <v/>
      </c>
      <c r="BS8" s="192" t="str">
        <f>IF(Q8="---","",IF(Q8="","",(VLOOKUP(Q8,List16783[],2,FALSE))))</f>
        <v/>
      </c>
      <c r="BT8" s="192" t="str">
        <f>IF(R8="---","",IF(R8="","",(VLOOKUP(R8,List16783[],2,FALSE))))</f>
        <v/>
      </c>
      <c r="BU8" s="16" t="s">
        <v>101</v>
      </c>
      <c r="BV8" s="192" t="str">
        <f>IF(Y8="---","",IF(Y8="","",VLOOKUP(Y8,List16783[],2,FALSE)))</f>
        <v/>
      </c>
      <c r="BW8" s="192" t="str">
        <f>IF(Z8="---","",IF(Z8="","",VLOOKUP(Z8,List16783[],2,FALSE)))</f>
        <v/>
      </c>
      <c r="BX8" s="192" t="str">
        <f>IF(AA8="---","",IF(AA8="","",VLOOKUP(AA8,List16783[],2,FALSE)))</f>
        <v/>
      </c>
      <c r="BY8" s="192" t="str">
        <f>IF(AB8="---","",IF(AB8="","",VLOOKUP(AB8,List16783[],2,FALSE)))</f>
        <v/>
      </c>
      <c r="BZ8" s="192" t="str">
        <f>IF(AC8="---","",IF(AC8="","",VLOOKUP(AC8,List16783[],2,FALSE)))</f>
        <v/>
      </c>
      <c r="CA8" s="192" t="str">
        <f>IF(AD8="---","",IF(AD8="","",VLOOKUP(AD8,List16783[],2,FALSE)))</f>
        <v/>
      </c>
      <c r="CB8" s="192" t="str">
        <f>IF(AE8="---","",IF(AE8="","",VLOOKUP(AE8,List16783[],2,FALSE)))</f>
        <v/>
      </c>
      <c r="CC8" s="192" t="str">
        <f>IF(AF8="---","",IF(AF8="","",VLOOKUP(AF8,List16783[],2,FALSE)))</f>
        <v/>
      </c>
      <c r="CD8" s="192" t="str">
        <f>IF(AG8="---","",IF(AG8="","",VLOOKUP(AG8,List16783[],2,FALSE)))</f>
        <v/>
      </c>
      <c r="CE8" s="192" t="str">
        <f>IF(AH8="---","",IF(AH8="","",VLOOKUP(AH8,List16783[],2,FALSE)))</f>
        <v/>
      </c>
      <c r="CF8" s="16" t="s">
        <v>101</v>
      </c>
      <c r="CG8" s="192" t="str">
        <f t="shared" si="7"/>
        <v>NA</v>
      </c>
      <c r="CH8" s="192" t="str">
        <f t="shared" si="5"/>
        <v>NA</v>
      </c>
      <c r="CI8" s="192" t="str">
        <f t="shared" si="5"/>
        <v>NA</v>
      </c>
      <c r="CJ8" s="192" t="str">
        <f t="shared" si="5"/>
        <v>NA</v>
      </c>
      <c r="CK8" s="192" t="str">
        <f t="shared" si="5"/>
        <v>NA</v>
      </c>
      <c r="CL8" s="192" t="str">
        <f t="shared" si="5"/>
        <v>NA</v>
      </c>
      <c r="CM8" s="192" t="str">
        <f t="shared" si="5"/>
        <v>NA</v>
      </c>
      <c r="CN8" s="192" t="str">
        <f t="shared" si="5"/>
        <v>NA</v>
      </c>
      <c r="CO8" s="192" t="str">
        <f t="shared" si="5"/>
        <v>NA</v>
      </c>
      <c r="CP8" s="192" t="str">
        <f t="shared" si="5"/>
        <v>NA</v>
      </c>
      <c r="CQ8" s="16" t="s">
        <v>101</v>
      </c>
      <c r="CR8" s="192" t="str">
        <f t="shared" si="8"/>
        <v>NA</v>
      </c>
      <c r="CS8" s="192" t="str">
        <f t="shared" si="6"/>
        <v>NA</v>
      </c>
      <c r="CT8" s="192" t="str">
        <f t="shared" si="6"/>
        <v>NA</v>
      </c>
      <c r="CU8" s="192" t="str">
        <f t="shared" si="6"/>
        <v>NA</v>
      </c>
      <c r="CV8" s="192" t="str">
        <f t="shared" si="6"/>
        <v>NA</v>
      </c>
      <c r="CW8" s="192" t="str">
        <f t="shared" si="6"/>
        <v>NA</v>
      </c>
      <c r="CX8" s="192" t="str">
        <f t="shared" si="6"/>
        <v>NA</v>
      </c>
      <c r="CY8" s="192" t="str">
        <f t="shared" si="6"/>
        <v>NA</v>
      </c>
      <c r="CZ8" s="192" t="str">
        <f t="shared" si="6"/>
        <v>NA</v>
      </c>
      <c r="DA8" s="192" t="str">
        <f t="shared" si="6"/>
        <v>NA</v>
      </c>
      <c r="DI8" s="30"/>
      <c r="DJ8" s="30"/>
      <c r="DK8" s="30"/>
      <c r="DL8" s="30"/>
      <c r="DM8" s="30"/>
      <c r="DN8" s="30"/>
      <c r="DO8" s="30"/>
      <c r="DP8" s="30"/>
      <c r="DQ8" s="30"/>
      <c r="DR8" s="30"/>
      <c r="DS8" s="30"/>
      <c r="DT8" s="30"/>
      <c r="DU8" s="30"/>
      <c r="DV8" s="30"/>
      <c r="DW8" s="30"/>
    </row>
    <row r="9" spans="2:127" ht="13.7" customHeight="1" thickBot="1">
      <c r="B9" s="303">
        <v>2</v>
      </c>
      <c r="C9" s="308" t="s">
        <v>188</v>
      </c>
      <c r="D9" s="309"/>
      <c r="E9" s="174" t="s">
        <v>200</v>
      </c>
      <c r="F9" s="175"/>
      <c r="G9" s="176"/>
      <c r="H9" s="13" t="s">
        <v>92</v>
      </c>
      <c r="I9" s="13" t="s">
        <v>92</v>
      </c>
      <c r="J9" s="13" t="s">
        <v>92</v>
      </c>
      <c r="K9" s="13" t="s">
        <v>92</v>
      </c>
      <c r="L9" s="13" t="s">
        <v>92</v>
      </c>
      <c r="M9" s="13" t="s">
        <v>92</v>
      </c>
      <c r="N9" s="13" t="s">
        <v>92</v>
      </c>
      <c r="O9" s="13" t="s">
        <v>92</v>
      </c>
      <c r="P9" s="13" t="s">
        <v>92</v>
      </c>
      <c r="Q9" s="13" t="s">
        <v>92</v>
      </c>
      <c r="R9" s="170" t="s">
        <v>92</v>
      </c>
      <c r="Y9" s="13" t="s">
        <v>92</v>
      </c>
      <c r="Z9" s="13" t="s">
        <v>92</v>
      </c>
      <c r="AA9" s="13" t="s">
        <v>92</v>
      </c>
      <c r="AB9" s="13" t="s">
        <v>92</v>
      </c>
      <c r="AC9" s="170" t="s">
        <v>92</v>
      </c>
      <c r="AD9" s="13" t="s">
        <v>92</v>
      </c>
      <c r="AE9" s="13" t="s">
        <v>92</v>
      </c>
      <c r="AF9" s="13" t="s">
        <v>92</v>
      </c>
      <c r="AG9" s="13" t="s">
        <v>92</v>
      </c>
      <c r="AH9" s="18" t="s">
        <v>92</v>
      </c>
      <c r="AK9" s="14" t="str">
        <f t="shared" si="0"/>
        <v/>
      </c>
      <c r="AL9" s="14" t="str">
        <f t="shared" si="0"/>
        <v/>
      </c>
      <c r="AM9" s="14" t="str">
        <f t="shared" si="0"/>
        <v/>
      </c>
      <c r="AN9" s="14" t="str">
        <f t="shared" si="0"/>
        <v/>
      </c>
      <c r="AO9" s="14" t="str">
        <f t="shared" si="0"/>
        <v/>
      </c>
      <c r="AP9" s="14" t="str">
        <f t="shared" si="0"/>
        <v/>
      </c>
      <c r="AQ9" s="14" t="str">
        <f t="shared" si="0"/>
        <v/>
      </c>
      <c r="AR9" s="14" t="str">
        <f t="shared" si="0"/>
        <v/>
      </c>
      <c r="AS9" s="14" t="str">
        <f t="shared" si="0"/>
        <v/>
      </c>
      <c r="AT9" s="14" t="str">
        <f t="shared" si="0"/>
        <v/>
      </c>
      <c r="AV9" s="15"/>
      <c r="AW9" s="16" t="s">
        <v>102</v>
      </c>
      <c r="AX9" s="193" t="str">
        <f t="shared" si="1"/>
        <v>---</v>
      </c>
      <c r="AY9" s="193" t="e">
        <f>VALUE(IF(AX9="---","",VLOOKUP(AX9,List16783[],2,FALSE)))</f>
        <v>#VALUE!</v>
      </c>
      <c r="AZ9" s="193" t="str">
        <f t="shared" si="2"/>
        <v>---</v>
      </c>
      <c r="BA9" s="193" t="e">
        <f>VALUE(IF(AZ9="---","",VLOOKUP(AZ9,List16783[],2,FALSE)))</f>
        <v>#VALUE!</v>
      </c>
      <c r="BB9" s="193" t="str">
        <f t="shared" si="3"/>
        <v>---</v>
      </c>
      <c r="BC9" s="193" t="str">
        <f t="shared" si="4"/>
        <v>---</v>
      </c>
      <c r="BE9" s="1" t="s">
        <v>103</v>
      </c>
      <c r="BI9" s="16" t="s">
        <v>102</v>
      </c>
      <c r="BJ9" s="193" t="str">
        <f>IF(H9="---","",IF(H9="","",(VLOOKUP(H9,List16783[],2,FALSE))))</f>
        <v/>
      </c>
      <c r="BK9" s="193" t="str">
        <f>IF(I9="---","",IF(I9="","",(VLOOKUP(I9,List16783[],2,FALSE))))</f>
        <v/>
      </c>
      <c r="BL9" s="193" t="str">
        <f>IF(J9="---","",IF(J9="","",(VLOOKUP(J9,List16783[],2,FALSE))))</f>
        <v/>
      </c>
      <c r="BM9" s="193" t="str">
        <f>IF(K9="---","",IF(K9="","",(VLOOKUP(K9,List16783[],2,FALSE))))</f>
        <v/>
      </c>
      <c r="BN9" s="193" t="str">
        <f>IF(L9="---","",IF(L9="","",(VLOOKUP(L9,List16783[],2,FALSE))))</f>
        <v/>
      </c>
      <c r="BO9" s="193" t="str">
        <f>IF(M9="---","",IF(M9="","",(VLOOKUP(M9,List16783[],2,FALSE))))</f>
        <v/>
      </c>
      <c r="BP9" s="193" t="str">
        <f>IF(N9="---","",IF(N9="","",(VLOOKUP(N9,List16783[],2,FALSE))))</f>
        <v/>
      </c>
      <c r="BQ9" s="193" t="str">
        <f>IF(O9="---","",IF(O9="","",(VLOOKUP(O9,List16783[],2,FALSE))))</f>
        <v/>
      </c>
      <c r="BR9" s="193" t="str">
        <f>IF(P9="---","",IF(P9="","",(VLOOKUP(P9,List16783[],2,FALSE))))</f>
        <v/>
      </c>
      <c r="BS9" s="193" t="str">
        <f>IF(Q9="---","",IF(Q9="","",(VLOOKUP(Q9,List16783[],2,FALSE))))</f>
        <v/>
      </c>
      <c r="BT9" s="193" t="str">
        <f>IF(R9="---","",IF(R9="","",(VLOOKUP(R9,List16783[],2,FALSE))))</f>
        <v/>
      </c>
      <c r="BU9" s="16" t="s">
        <v>102</v>
      </c>
      <c r="BV9" s="193" t="str">
        <f>IF(Y9="---","",IF(Y9="","",VLOOKUP(Y9,List16783[],2,FALSE)))</f>
        <v/>
      </c>
      <c r="BW9" s="193" t="str">
        <f>IF(Z9="---","",IF(Z9="","",VLOOKUP(Z9,List16783[],2,FALSE)))</f>
        <v/>
      </c>
      <c r="BX9" s="193" t="str">
        <f>IF(AA9="---","",IF(AA9="","",VLOOKUP(AA9,List16783[],2,FALSE)))</f>
        <v/>
      </c>
      <c r="BY9" s="193" t="str">
        <f>IF(AB9="---","",IF(AB9="","",VLOOKUP(AB9,List16783[],2,FALSE)))</f>
        <v/>
      </c>
      <c r="BZ9" s="193" t="str">
        <f>IF(AC9="---","",IF(AC9="","",VLOOKUP(AC9,List16783[],2,FALSE)))</f>
        <v/>
      </c>
      <c r="CA9" s="193" t="str">
        <f>IF(AD9="---","",IF(AD9="","",VLOOKUP(AD9,List16783[],2,FALSE)))</f>
        <v/>
      </c>
      <c r="CB9" s="193" t="str">
        <f>IF(AE9="---","",IF(AE9="","",VLOOKUP(AE9,List16783[],2,FALSE)))</f>
        <v/>
      </c>
      <c r="CC9" s="193" t="str">
        <f>IF(AF9="---","",IF(AF9="","",VLOOKUP(AF9,List16783[],2,FALSE)))</f>
        <v/>
      </c>
      <c r="CD9" s="193" t="str">
        <f>IF(AG9="---","",IF(AG9="","",VLOOKUP(AG9,List16783[],2,FALSE)))</f>
        <v/>
      </c>
      <c r="CE9" s="193" t="str">
        <f>IF(AH9="---","",IF(AH9="","",VLOOKUP(AH9,List16783[],2,FALSE)))</f>
        <v/>
      </c>
      <c r="CF9" s="16" t="s">
        <v>102</v>
      </c>
      <c r="CG9" s="193" t="str">
        <f t="shared" si="7"/>
        <v>NA</v>
      </c>
      <c r="CH9" s="193" t="str">
        <f t="shared" si="5"/>
        <v>NA</v>
      </c>
      <c r="CI9" s="193" t="str">
        <f t="shared" si="5"/>
        <v>NA</v>
      </c>
      <c r="CJ9" s="193" t="str">
        <f t="shared" si="5"/>
        <v>NA</v>
      </c>
      <c r="CK9" s="193" t="str">
        <f t="shared" si="5"/>
        <v>NA</v>
      </c>
      <c r="CL9" s="193" t="str">
        <f t="shared" si="5"/>
        <v>NA</v>
      </c>
      <c r="CM9" s="193" t="str">
        <f t="shared" si="5"/>
        <v>NA</v>
      </c>
      <c r="CN9" s="193" t="str">
        <f t="shared" si="5"/>
        <v>NA</v>
      </c>
      <c r="CO9" s="193" t="str">
        <f t="shared" si="5"/>
        <v>NA</v>
      </c>
      <c r="CP9" s="193" t="str">
        <f t="shared" si="5"/>
        <v>NA</v>
      </c>
      <c r="CQ9" s="16" t="s">
        <v>102</v>
      </c>
      <c r="CR9" s="193" t="str">
        <f t="shared" si="8"/>
        <v>NA</v>
      </c>
      <c r="CS9" s="193" t="str">
        <f t="shared" si="6"/>
        <v>NA</v>
      </c>
      <c r="CT9" s="193" t="str">
        <f t="shared" si="6"/>
        <v>NA</v>
      </c>
      <c r="CU9" s="193" t="str">
        <f t="shared" si="6"/>
        <v>NA</v>
      </c>
      <c r="CV9" s="193" t="str">
        <f t="shared" si="6"/>
        <v>NA</v>
      </c>
      <c r="CW9" s="193" t="str">
        <f t="shared" si="6"/>
        <v>NA</v>
      </c>
      <c r="CX9" s="193" t="str">
        <f t="shared" si="6"/>
        <v>NA</v>
      </c>
      <c r="CY9" s="193" t="str">
        <f t="shared" si="6"/>
        <v>NA</v>
      </c>
      <c r="CZ9" s="193" t="str">
        <f t="shared" si="6"/>
        <v>NA</v>
      </c>
      <c r="DA9" s="193" t="str">
        <f t="shared" si="6"/>
        <v>NA</v>
      </c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</row>
    <row r="10" spans="2:127" ht="13.7" customHeight="1" thickBot="1">
      <c r="B10" s="304"/>
      <c r="C10" s="308"/>
      <c r="D10" s="309"/>
      <c r="E10" s="174" t="s">
        <v>205</v>
      </c>
      <c r="F10" s="175"/>
      <c r="G10" s="176"/>
      <c r="H10" s="13" t="s">
        <v>92</v>
      </c>
      <c r="I10" s="13" t="s">
        <v>92</v>
      </c>
      <c r="J10" s="13" t="s">
        <v>92</v>
      </c>
      <c r="K10" s="13" t="s">
        <v>92</v>
      </c>
      <c r="L10" s="13" t="s">
        <v>92</v>
      </c>
      <c r="M10" s="13" t="s">
        <v>92</v>
      </c>
      <c r="N10" s="13" t="s">
        <v>92</v>
      </c>
      <c r="O10" s="13" t="s">
        <v>92</v>
      </c>
      <c r="P10" s="13" t="s">
        <v>92</v>
      </c>
      <c r="Q10" s="13" t="s">
        <v>92</v>
      </c>
      <c r="R10" s="170" t="s">
        <v>92</v>
      </c>
      <c r="Y10" s="13" t="s">
        <v>92</v>
      </c>
      <c r="Z10" s="13" t="s">
        <v>92</v>
      </c>
      <c r="AA10" s="13" t="s">
        <v>92</v>
      </c>
      <c r="AB10" s="13" t="s">
        <v>92</v>
      </c>
      <c r="AC10" s="170" t="s">
        <v>92</v>
      </c>
      <c r="AD10" s="13" t="s">
        <v>92</v>
      </c>
      <c r="AE10" s="13" t="s">
        <v>92</v>
      </c>
      <c r="AF10" s="13" t="s">
        <v>92</v>
      </c>
      <c r="AG10" s="13" t="s">
        <v>92</v>
      </c>
      <c r="AH10" s="18" t="s">
        <v>92</v>
      </c>
      <c r="AK10" s="14" t="str">
        <f t="shared" si="0"/>
        <v/>
      </c>
      <c r="AL10" s="14" t="str">
        <f t="shared" si="0"/>
        <v/>
      </c>
      <c r="AM10" s="14" t="str">
        <f t="shared" si="0"/>
        <v/>
      </c>
      <c r="AN10" s="14" t="str">
        <f t="shared" si="0"/>
        <v/>
      </c>
      <c r="AO10" s="14" t="str">
        <f t="shared" si="0"/>
        <v/>
      </c>
      <c r="AP10" s="14" t="str">
        <f t="shared" si="0"/>
        <v/>
      </c>
      <c r="AQ10" s="14" t="str">
        <f t="shared" si="0"/>
        <v/>
      </c>
      <c r="AR10" s="14" t="str">
        <f t="shared" si="0"/>
        <v/>
      </c>
      <c r="AS10" s="14" t="str">
        <f t="shared" si="0"/>
        <v/>
      </c>
      <c r="AT10" s="14" t="str">
        <f t="shared" si="0"/>
        <v/>
      </c>
      <c r="AV10" s="15"/>
      <c r="AW10" s="16" t="s">
        <v>104</v>
      </c>
      <c r="AX10" s="193" t="str">
        <f t="shared" si="1"/>
        <v>---</v>
      </c>
      <c r="AY10" s="193" t="e">
        <f>VALUE(IF(AX10="---","",VLOOKUP(AX10,List16783[],2,FALSE)))</f>
        <v>#VALUE!</v>
      </c>
      <c r="AZ10" s="193" t="str">
        <f t="shared" si="2"/>
        <v>---</v>
      </c>
      <c r="BA10" s="193" t="e">
        <f>VALUE(IF(AZ10="---","",VLOOKUP(AZ10,List16783[],2,FALSE)))</f>
        <v>#VALUE!</v>
      </c>
      <c r="BB10" s="193" t="str">
        <f t="shared" si="3"/>
        <v>---</v>
      </c>
      <c r="BC10" s="193" t="str">
        <f t="shared" si="4"/>
        <v>---</v>
      </c>
      <c r="BE10" s="17" t="s">
        <v>92</v>
      </c>
      <c r="BI10" s="16" t="s">
        <v>104</v>
      </c>
      <c r="BJ10" s="193" t="str">
        <f>IF(H10="---","",IF(H10="","",(VLOOKUP(H10,List16783[],2,FALSE))))</f>
        <v/>
      </c>
      <c r="BK10" s="193" t="str">
        <f>IF(I10="---","",IF(I10="","",(VLOOKUP(I10,List16783[],2,FALSE))))</f>
        <v/>
      </c>
      <c r="BL10" s="193" t="str">
        <f>IF(J10="---","",IF(J10="","",(VLOOKUP(J10,List16783[],2,FALSE))))</f>
        <v/>
      </c>
      <c r="BM10" s="193" t="str">
        <f>IF(K10="---","",IF(K10="","",(VLOOKUP(K10,List16783[],2,FALSE))))</f>
        <v/>
      </c>
      <c r="BN10" s="193" t="str">
        <f>IF(L10="---","",IF(L10="","",(VLOOKUP(L10,List16783[],2,FALSE))))</f>
        <v/>
      </c>
      <c r="BO10" s="193" t="str">
        <f>IF(M10="---","",IF(M10="","",(VLOOKUP(M10,List16783[],2,FALSE))))</f>
        <v/>
      </c>
      <c r="BP10" s="193" t="str">
        <f>IF(N10="---","",IF(N10="","",(VLOOKUP(N10,List16783[],2,FALSE))))</f>
        <v/>
      </c>
      <c r="BQ10" s="193" t="str">
        <f>IF(O10="---","",IF(O10="","",(VLOOKUP(O10,List16783[],2,FALSE))))</f>
        <v/>
      </c>
      <c r="BR10" s="193" t="str">
        <f>IF(P10="---","",IF(P10="","",(VLOOKUP(P10,List16783[],2,FALSE))))</f>
        <v/>
      </c>
      <c r="BS10" s="193" t="str">
        <f>IF(Q10="---","",IF(Q10="","",(VLOOKUP(Q10,List16783[],2,FALSE))))</f>
        <v/>
      </c>
      <c r="BT10" s="193" t="str">
        <f>IF(R10="---","",IF(R10="","",(VLOOKUP(R10,List16783[],2,FALSE))))</f>
        <v/>
      </c>
      <c r="BU10" s="16" t="s">
        <v>104</v>
      </c>
      <c r="BV10" s="193" t="str">
        <f>IF(Y10="---","",IF(Y10="","",VLOOKUP(Y10,List16783[],2,FALSE)))</f>
        <v/>
      </c>
      <c r="BW10" s="193" t="str">
        <f>IF(Z10="---","",IF(Z10="","",VLOOKUP(Z10,List16783[],2,FALSE)))</f>
        <v/>
      </c>
      <c r="BX10" s="193" t="str">
        <f>IF(AA10="---","",IF(AA10="","",VLOOKUP(AA10,List16783[],2,FALSE)))</f>
        <v/>
      </c>
      <c r="BY10" s="193" t="str">
        <f>IF(AB10="---","",IF(AB10="","",VLOOKUP(AB10,List16783[],2,FALSE)))</f>
        <v/>
      </c>
      <c r="BZ10" s="193" t="str">
        <f>IF(AC10="---","",IF(AC10="","",VLOOKUP(AC10,List16783[],2,FALSE)))</f>
        <v/>
      </c>
      <c r="CA10" s="193" t="str">
        <f>IF(AD10="---","",IF(AD10="","",VLOOKUP(AD10,List16783[],2,FALSE)))</f>
        <v/>
      </c>
      <c r="CB10" s="193" t="str">
        <f>IF(AE10="---","",IF(AE10="","",VLOOKUP(AE10,List16783[],2,FALSE)))</f>
        <v/>
      </c>
      <c r="CC10" s="193" t="str">
        <f>IF(AF10="---","",IF(AF10="","",VLOOKUP(AF10,List16783[],2,FALSE)))</f>
        <v/>
      </c>
      <c r="CD10" s="193" t="str">
        <f>IF(AG10="---","",IF(AG10="","",VLOOKUP(AG10,List16783[],2,FALSE)))</f>
        <v/>
      </c>
      <c r="CE10" s="193" t="str">
        <f>IF(AH10="---","",IF(AH10="","",VLOOKUP(AH10,List16783[],2,FALSE)))</f>
        <v/>
      </c>
      <c r="CF10" s="16" t="s">
        <v>104</v>
      </c>
      <c r="CG10" s="193" t="str">
        <f t="shared" si="7"/>
        <v>NA</v>
      </c>
      <c r="CH10" s="193" t="str">
        <f t="shared" si="5"/>
        <v>NA</v>
      </c>
      <c r="CI10" s="193" t="str">
        <f t="shared" si="5"/>
        <v>NA</v>
      </c>
      <c r="CJ10" s="193" t="str">
        <f t="shared" si="5"/>
        <v>NA</v>
      </c>
      <c r="CK10" s="193" t="str">
        <f t="shared" si="5"/>
        <v>NA</v>
      </c>
      <c r="CL10" s="193" t="str">
        <f t="shared" si="5"/>
        <v>NA</v>
      </c>
      <c r="CM10" s="193" t="str">
        <f t="shared" si="5"/>
        <v>NA</v>
      </c>
      <c r="CN10" s="193" t="str">
        <f t="shared" si="5"/>
        <v>NA</v>
      </c>
      <c r="CO10" s="193" t="str">
        <f t="shared" si="5"/>
        <v>NA</v>
      </c>
      <c r="CP10" s="193" t="str">
        <f t="shared" si="5"/>
        <v>NA</v>
      </c>
      <c r="CQ10" s="16" t="s">
        <v>104</v>
      </c>
      <c r="CR10" s="193" t="str">
        <f t="shared" si="8"/>
        <v>NA</v>
      </c>
      <c r="CS10" s="193" t="str">
        <f t="shared" si="6"/>
        <v>NA</v>
      </c>
      <c r="CT10" s="193" t="str">
        <f t="shared" si="6"/>
        <v>NA</v>
      </c>
      <c r="CU10" s="193" t="str">
        <f t="shared" si="6"/>
        <v>NA</v>
      </c>
      <c r="CV10" s="193" t="str">
        <f t="shared" si="6"/>
        <v>NA</v>
      </c>
      <c r="CW10" s="193" t="str">
        <f t="shared" si="6"/>
        <v>NA</v>
      </c>
      <c r="CX10" s="193" t="str">
        <f t="shared" si="6"/>
        <v>NA</v>
      </c>
      <c r="CY10" s="193" t="str">
        <f t="shared" si="6"/>
        <v>NA</v>
      </c>
      <c r="CZ10" s="193" t="str">
        <f t="shared" si="6"/>
        <v>NA</v>
      </c>
      <c r="DA10" s="193" t="str">
        <f t="shared" si="6"/>
        <v>NA</v>
      </c>
      <c r="DI10" s="30"/>
      <c r="DJ10" s="30"/>
      <c r="DK10" s="30"/>
      <c r="DL10" s="30"/>
      <c r="DM10" s="30"/>
      <c r="DN10" s="30"/>
      <c r="DO10" s="30"/>
      <c r="DP10" s="30"/>
      <c r="DQ10" s="30"/>
      <c r="DR10" s="30"/>
      <c r="DS10" s="30"/>
      <c r="DT10" s="30"/>
      <c r="DU10" s="30"/>
      <c r="DV10" s="30"/>
      <c r="DW10" s="30"/>
    </row>
    <row r="11" spans="2:127" ht="13.7" customHeight="1" thickBot="1">
      <c r="B11" s="304"/>
      <c r="C11" s="308"/>
      <c r="D11" s="309"/>
      <c r="E11" s="174" t="s">
        <v>210</v>
      </c>
      <c r="F11" s="175"/>
      <c r="G11" s="176"/>
      <c r="H11" s="13" t="s">
        <v>92</v>
      </c>
      <c r="I11" s="13" t="s">
        <v>92</v>
      </c>
      <c r="J11" s="13" t="s">
        <v>92</v>
      </c>
      <c r="K11" s="13" t="s">
        <v>92</v>
      </c>
      <c r="L11" s="13" t="s">
        <v>92</v>
      </c>
      <c r="M11" s="13" t="s">
        <v>92</v>
      </c>
      <c r="N11" s="13" t="s">
        <v>92</v>
      </c>
      <c r="O11" s="13" t="s">
        <v>92</v>
      </c>
      <c r="P11" s="13" t="s">
        <v>92</v>
      </c>
      <c r="Q11" s="13" t="s">
        <v>92</v>
      </c>
      <c r="R11" s="170" t="s">
        <v>92</v>
      </c>
      <c r="Y11" s="13" t="s">
        <v>92</v>
      </c>
      <c r="Z11" s="13" t="s">
        <v>92</v>
      </c>
      <c r="AA11" s="13" t="s">
        <v>92</v>
      </c>
      <c r="AB11" s="13" t="s">
        <v>92</v>
      </c>
      <c r="AC11" s="170" t="s">
        <v>92</v>
      </c>
      <c r="AD11" s="13" t="s">
        <v>92</v>
      </c>
      <c r="AE11" s="13" t="s">
        <v>92</v>
      </c>
      <c r="AF11" s="13" t="s">
        <v>92</v>
      </c>
      <c r="AG11" s="13" t="s">
        <v>92</v>
      </c>
      <c r="AH11" s="18" t="s">
        <v>92</v>
      </c>
      <c r="AK11" s="14" t="str">
        <f t="shared" si="0"/>
        <v/>
      </c>
      <c r="AL11" s="14" t="str">
        <f t="shared" si="0"/>
        <v/>
      </c>
      <c r="AM11" s="14" t="str">
        <f t="shared" si="0"/>
        <v/>
      </c>
      <c r="AN11" s="14" t="str">
        <f t="shared" si="0"/>
        <v/>
      </c>
      <c r="AO11" s="14" t="str">
        <f t="shared" si="0"/>
        <v/>
      </c>
      <c r="AP11" s="14" t="str">
        <f t="shared" si="0"/>
        <v/>
      </c>
      <c r="AQ11" s="14" t="str">
        <f t="shared" si="0"/>
        <v/>
      </c>
      <c r="AR11" s="14" t="str">
        <f t="shared" si="0"/>
        <v/>
      </c>
      <c r="AS11" s="14" t="str">
        <f t="shared" si="0"/>
        <v/>
      </c>
      <c r="AT11" s="14" t="str">
        <f t="shared" si="0"/>
        <v/>
      </c>
      <c r="AV11" s="15"/>
      <c r="AW11" s="16" t="s">
        <v>105</v>
      </c>
      <c r="AX11" s="193" t="str">
        <f t="shared" si="1"/>
        <v>---</v>
      </c>
      <c r="AY11" s="193" t="e">
        <f>VALUE(IF(AX11="---","",VLOOKUP(AX11,List16783[],2,FALSE)))</f>
        <v>#VALUE!</v>
      </c>
      <c r="AZ11" s="193" t="str">
        <f t="shared" si="2"/>
        <v>---</v>
      </c>
      <c r="BA11" s="193" t="e">
        <f>VALUE(IF(AZ11="---","",VLOOKUP(AZ11,List16783[],2,FALSE)))</f>
        <v>#VALUE!</v>
      </c>
      <c r="BB11" s="193" t="str">
        <f t="shared" si="3"/>
        <v>---</v>
      </c>
      <c r="BC11" s="193" t="str">
        <f t="shared" si="4"/>
        <v>---</v>
      </c>
      <c r="BE11" s="1" t="s">
        <v>106</v>
      </c>
      <c r="BI11" s="16" t="s">
        <v>105</v>
      </c>
      <c r="BJ11" s="193" t="str">
        <f>IF(H11="---","",IF(H11="","",(VLOOKUP(H11,List16783[],2,FALSE))))</f>
        <v/>
      </c>
      <c r="BK11" s="193" t="str">
        <f>IF(I11="---","",IF(I11="","",(VLOOKUP(I11,List16783[],2,FALSE))))</f>
        <v/>
      </c>
      <c r="BL11" s="193" t="str">
        <f>IF(J11="---","",IF(J11="","",(VLOOKUP(J11,List16783[],2,FALSE))))</f>
        <v/>
      </c>
      <c r="BM11" s="193" t="str">
        <f>IF(K11="---","",IF(K11="","",(VLOOKUP(K11,List16783[],2,FALSE))))</f>
        <v/>
      </c>
      <c r="BN11" s="193" t="str">
        <f>IF(L11="---","",IF(L11="","",(VLOOKUP(L11,List16783[],2,FALSE))))</f>
        <v/>
      </c>
      <c r="BO11" s="193" t="str">
        <f>IF(M11="---","",IF(M11="","",(VLOOKUP(M11,List16783[],2,FALSE))))</f>
        <v/>
      </c>
      <c r="BP11" s="193" t="str">
        <f>IF(N11="---","",IF(N11="","",(VLOOKUP(N11,List16783[],2,FALSE))))</f>
        <v/>
      </c>
      <c r="BQ11" s="193" t="str">
        <f>IF(O11="---","",IF(O11="","",(VLOOKUP(O11,List16783[],2,FALSE))))</f>
        <v/>
      </c>
      <c r="BR11" s="193" t="str">
        <f>IF(P11="---","",IF(P11="","",(VLOOKUP(P11,List16783[],2,FALSE))))</f>
        <v/>
      </c>
      <c r="BS11" s="193" t="str">
        <f>IF(Q11="---","",IF(Q11="","",(VLOOKUP(Q11,List16783[],2,FALSE))))</f>
        <v/>
      </c>
      <c r="BT11" s="193" t="str">
        <f>IF(R11="---","",IF(R11="","",(VLOOKUP(R11,List16783[],2,FALSE))))</f>
        <v/>
      </c>
      <c r="BU11" s="16" t="s">
        <v>105</v>
      </c>
      <c r="BV11" s="193" t="str">
        <f>IF(Y11="---","",IF(Y11="","",VLOOKUP(Y11,List16783[],2,FALSE)))</f>
        <v/>
      </c>
      <c r="BW11" s="193" t="str">
        <f>IF(Z11="---","",IF(Z11="","",VLOOKUP(Z11,List16783[],2,FALSE)))</f>
        <v/>
      </c>
      <c r="BX11" s="193" t="str">
        <f>IF(AA11="---","",IF(AA11="","",VLOOKUP(AA11,List16783[],2,FALSE)))</f>
        <v/>
      </c>
      <c r="BY11" s="193" t="str">
        <f>IF(AB11="---","",IF(AB11="","",VLOOKUP(AB11,List16783[],2,FALSE)))</f>
        <v/>
      </c>
      <c r="BZ11" s="193" t="str">
        <f>IF(AC11="---","",IF(AC11="","",VLOOKUP(AC11,List16783[],2,FALSE)))</f>
        <v/>
      </c>
      <c r="CA11" s="193" t="str">
        <f>IF(AD11="---","",IF(AD11="","",VLOOKUP(AD11,List16783[],2,FALSE)))</f>
        <v/>
      </c>
      <c r="CB11" s="193" t="str">
        <f>IF(AE11="---","",IF(AE11="","",VLOOKUP(AE11,List16783[],2,FALSE)))</f>
        <v/>
      </c>
      <c r="CC11" s="193" t="str">
        <f>IF(AF11="---","",IF(AF11="","",VLOOKUP(AF11,List16783[],2,FALSE)))</f>
        <v/>
      </c>
      <c r="CD11" s="193" t="str">
        <f>IF(AG11="---","",IF(AG11="","",VLOOKUP(AG11,List16783[],2,FALSE)))</f>
        <v/>
      </c>
      <c r="CE11" s="193" t="str">
        <f>IF(AH11="---","",IF(AH11="","",VLOOKUP(AH11,List16783[],2,FALSE)))</f>
        <v/>
      </c>
      <c r="CF11" s="16" t="s">
        <v>105</v>
      </c>
      <c r="CG11" s="193" t="str">
        <f t="shared" si="7"/>
        <v>NA</v>
      </c>
      <c r="CH11" s="193" t="str">
        <f t="shared" si="5"/>
        <v>NA</v>
      </c>
      <c r="CI11" s="193" t="str">
        <f t="shared" si="5"/>
        <v>NA</v>
      </c>
      <c r="CJ11" s="193" t="str">
        <f t="shared" si="5"/>
        <v>NA</v>
      </c>
      <c r="CK11" s="193" t="str">
        <f t="shared" si="5"/>
        <v>NA</v>
      </c>
      <c r="CL11" s="193" t="str">
        <f t="shared" si="5"/>
        <v>NA</v>
      </c>
      <c r="CM11" s="193" t="str">
        <f t="shared" si="5"/>
        <v>NA</v>
      </c>
      <c r="CN11" s="193" t="str">
        <f t="shared" si="5"/>
        <v>NA</v>
      </c>
      <c r="CO11" s="193" t="str">
        <f t="shared" si="5"/>
        <v>NA</v>
      </c>
      <c r="CP11" s="193" t="str">
        <f t="shared" si="5"/>
        <v>NA</v>
      </c>
      <c r="CQ11" s="16" t="s">
        <v>105</v>
      </c>
      <c r="CR11" s="193" t="str">
        <f t="shared" si="8"/>
        <v>NA</v>
      </c>
      <c r="CS11" s="193" t="str">
        <f t="shared" si="6"/>
        <v>NA</v>
      </c>
      <c r="CT11" s="193" t="str">
        <f t="shared" si="6"/>
        <v>NA</v>
      </c>
      <c r="CU11" s="193" t="str">
        <f t="shared" si="6"/>
        <v>NA</v>
      </c>
      <c r="CV11" s="193" t="str">
        <f t="shared" si="6"/>
        <v>NA</v>
      </c>
      <c r="CW11" s="193" t="str">
        <f t="shared" si="6"/>
        <v>NA</v>
      </c>
      <c r="CX11" s="193" t="str">
        <f t="shared" si="6"/>
        <v>NA</v>
      </c>
      <c r="CY11" s="193" t="str">
        <f t="shared" si="6"/>
        <v>NA</v>
      </c>
      <c r="CZ11" s="193" t="str">
        <f t="shared" si="6"/>
        <v>NA</v>
      </c>
      <c r="DA11" s="193" t="str">
        <f t="shared" si="6"/>
        <v>NA</v>
      </c>
      <c r="DI11" s="30"/>
      <c r="DJ11" s="30"/>
      <c r="DK11" s="30"/>
      <c r="DL11" s="30"/>
      <c r="DM11" s="30"/>
      <c r="DN11" s="30"/>
      <c r="DO11" s="30"/>
      <c r="DP11" s="30"/>
      <c r="DQ11" s="30"/>
      <c r="DR11" s="30"/>
      <c r="DS11" s="30"/>
      <c r="DT11" s="30"/>
      <c r="DU11" s="30"/>
      <c r="DV11" s="30"/>
      <c r="DW11" s="30"/>
    </row>
    <row r="12" spans="2:127" ht="13.7" customHeight="1" thickBot="1">
      <c r="B12" s="304"/>
      <c r="C12" s="308" t="s">
        <v>189</v>
      </c>
      <c r="D12" s="309"/>
      <c r="E12" s="174" t="s">
        <v>201</v>
      </c>
      <c r="F12" s="175"/>
      <c r="G12" s="176"/>
      <c r="H12" s="13" t="s">
        <v>92</v>
      </c>
      <c r="I12" s="13" t="s">
        <v>92</v>
      </c>
      <c r="J12" s="13" t="s">
        <v>92</v>
      </c>
      <c r="K12" s="13" t="s">
        <v>92</v>
      </c>
      <c r="L12" s="13" t="s">
        <v>92</v>
      </c>
      <c r="M12" s="13" t="s">
        <v>92</v>
      </c>
      <c r="N12" s="13" t="s">
        <v>92</v>
      </c>
      <c r="O12" s="13" t="s">
        <v>92</v>
      </c>
      <c r="P12" s="13" t="s">
        <v>92</v>
      </c>
      <c r="Q12" s="13" t="s">
        <v>92</v>
      </c>
      <c r="R12" s="170" t="s">
        <v>92</v>
      </c>
      <c r="Y12" s="13" t="s">
        <v>92</v>
      </c>
      <c r="Z12" s="13" t="s">
        <v>92</v>
      </c>
      <c r="AA12" s="13" t="s">
        <v>92</v>
      </c>
      <c r="AB12" s="13" t="s">
        <v>92</v>
      </c>
      <c r="AC12" s="170" t="s">
        <v>92</v>
      </c>
      <c r="AD12" s="13" t="s">
        <v>92</v>
      </c>
      <c r="AE12" s="13" t="s">
        <v>92</v>
      </c>
      <c r="AF12" s="13" t="s">
        <v>92</v>
      </c>
      <c r="AG12" s="13" t="s">
        <v>92</v>
      </c>
      <c r="AH12" s="18" t="s">
        <v>92</v>
      </c>
      <c r="AK12" s="14" t="str">
        <f t="shared" si="0"/>
        <v/>
      </c>
      <c r="AL12" s="14" t="str">
        <f t="shared" si="0"/>
        <v/>
      </c>
      <c r="AM12" s="14" t="str">
        <f t="shared" si="0"/>
        <v/>
      </c>
      <c r="AN12" s="14" t="str">
        <f t="shared" si="0"/>
        <v/>
      </c>
      <c r="AO12" s="14" t="str">
        <f t="shared" si="0"/>
        <v/>
      </c>
      <c r="AP12" s="14" t="str">
        <f t="shared" si="0"/>
        <v/>
      </c>
      <c r="AQ12" s="14" t="str">
        <f t="shared" si="0"/>
        <v/>
      </c>
      <c r="AR12" s="14" t="str">
        <f t="shared" si="0"/>
        <v/>
      </c>
      <c r="AS12" s="14" t="str">
        <f t="shared" si="0"/>
        <v/>
      </c>
      <c r="AT12" s="14" t="str">
        <f t="shared" si="0"/>
        <v/>
      </c>
      <c r="AV12" s="15"/>
      <c r="AW12" s="16" t="s">
        <v>107</v>
      </c>
      <c r="AX12" s="193" t="str">
        <f t="shared" si="1"/>
        <v>---</v>
      </c>
      <c r="AY12" s="193" t="e">
        <f>VALUE(IF(AX12="---","",VLOOKUP(AX12,List16783[],2,FALSE)))</f>
        <v>#VALUE!</v>
      </c>
      <c r="AZ12" s="193" t="str">
        <f t="shared" si="2"/>
        <v>---</v>
      </c>
      <c r="BA12" s="193" t="e">
        <f>VALUE(IF(AZ12="---","",VLOOKUP(AZ12,List16783[],2,FALSE)))</f>
        <v>#VALUE!</v>
      </c>
      <c r="BB12" s="193" t="str">
        <f t="shared" si="3"/>
        <v>---</v>
      </c>
      <c r="BC12" s="193" t="str">
        <f t="shared" si="4"/>
        <v>---</v>
      </c>
      <c r="BE12" s="1" t="s">
        <v>108</v>
      </c>
      <c r="BI12" s="16" t="s">
        <v>107</v>
      </c>
      <c r="BJ12" s="193" t="str">
        <f>IF(H12="---","",IF(H12="","",(VLOOKUP(H12,List16783[],2,FALSE))))</f>
        <v/>
      </c>
      <c r="BK12" s="193" t="str">
        <f>IF(I12="---","",IF(I12="","",(VLOOKUP(I12,List16783[],2,FALSE))))</f>
        <v/>
      </c>
      <c r="BL12" s="193" t="str">
        <f>IF(J12="---","",IF(J12="","",(VLOOKUP(J12,List16783[],2,FALSE))))</f>
        <v/>
      </c>
      <c r="BM12" s="193" t="str">
        <f>IF(K12="---","",IF(K12="","",(VLOOKUP(K12,List16783[],2,FALSE))))</f>
        <v/>
      </c>
      <c r="BN12" s="193" t="str">
        <f>IF(L12="---","",IF(L12="","",(VLOOKUP(L12,List16783[],2,FALSE))))</f>
        <v/>
      </c>
      <c r="BO12" s="193" t="str">
        <f>IF(M12="---","",IF(M12="","",(VLOOKUP(M12,List16783[],2,FALSE))))</f>
        <v/>
      </c>
      <c r="BP12" s="193" t="str">
        <f>IF(N12="---","",IF(N12="","",(VLOOKUP(N12,List16783[],2,FALSE))))</f>
        <v/>
      </c>
      <c r="BQ12" s="193" t="str">
        <f>IF(O12="---","",IF(O12="","",(VLOOKUP(O12,List16783[],2,FALSE))))</f>
        <v/>
      </c>
      <c r="BR12" s="193" t="str">
        <f>IF(P12="---","",IF(P12="","",(VLOOKUP(P12,List16783[],2,FALSE))))</f>
        <v/>
      </c>
      <c r="BS12" s="193" t="str">
        <f>IF(Q12="---","",IF(Q12="","",(VLOOKUP(Q12,List16783[],2,FALSE))))</f>
        <v/>
      </c>
      <c r="BT12" s="193" t="str">
        <f>IF(R12="---","",IF(R12="","",(VLOOKUP(R12,List16783[],2,FALSE))))</f>
        <v/>
      </c>
      <c r="BU12" s="16" t="s">
        <v>107</v>
      </c>
      <c r="BV12" s="193" t="str">
        <f>IF(Y12="---","",IF(Y12="","",VLOOKUP(Y12,List16783[],2,FALSE)))</f>
        <v/>
      </c>
      <c r="BW12" s="193" t="str">
        <f>IF(Z12="---","",IF(Z12="","",VLOOKUP(Z12,List16783[],2,FALSE)))</f>
        <v/>
      </c>
      <c r="BX12" s="193" t="str">
        <f>IF(AA12="---","",IF(AA12="","",VLOOKUP(AA12,List16783[],2,FALSE)))</f>
        <v/>
      </c>
      <c r="BY12" s="193" t="str">
        <f>IF(AB12="---","",IF(AB12="","",VLOOKUP(AB12,List16783[],2,FALSE)))</f>
        <v/>
      </c>
      <c r="BZ12" s="193" t="str">
        <f>IF(AC12="---","",IF(AC12="","",VLOOKUP(AC12,List16783[],2,FALSE)))</f>
        <v/>
      </c>
      <c r="CA12" s="193" t="str">
        <f>IF(AD12="---","",IF(AD12="","",VLOOKUP(AD12,List16783[],2,FALSE)))</f>
        <v/>
      </c>
      <c r="CB12" s="193" t="str">
        <f>IF(AE12="---","",IF(AE12="","",VLOOKUP(AE12,List16783[],2,FALSE)))</f>
        <v/>
      </c>
      <c r="CC12" s="193" t="str">
        <f>IF(AF12="---","",IF(AF12="","",VLOOKUP(AF12,List16783[],2,FALSE)))</f>
        <v/>
      </c>
      <c r="CD12" s="193" t="str">
        <f>IF(AG12="---","",IF(AG12="","",VLOOKUP(AG12,List16783[],2,FALSE)))</f>
        <v/>
      </c>
      <c r="CE12" s="193" t="str">
        <f>IF(AH12="---","",IF(AH12="","",VLOOKUP(AH12,List16783[],2,FALSE)))</f>
        <v/>
      </c>
      <c r="CF12" s="16" t="s">
        <v>107</v>
      </c>
      <c r="CG12" s="193" t="str">
        <f t="shared" si="7"/>
        <v>NA</v>
      </c>
      <c r="CH12" s="193" t="str">
        <f t="shared" si="5"/>
        <v>NA</v>
      </c>
      <c r="CI12" s="193" t="str">
        <f t="shared" si="5"/>
        <v>NA</v>
      </c>
      <c r="CJ12" s="193" t="str">
        <f t="shared" si="5"/>
        <v>NA</v>
      </c>
      <c r="CK12" s="193" t="str">
        <f t="shared" si="5"/>
        <v>NA</v>
      </c>
      <c r="CL12" s="193" t="str">
        <f t="shared" si="5"/>
        <v>NA</v>
      </c>
      <c r="CM12" s="193" t="str">
        <f t="shared" si="5"/>
        <v>NA</v>
      </c>
      <c r="CN12" s="193" t="str">
        <f t="shared" si="5"/>
        <v>NA</v>
      </c>
      <c r="CO12" s="193" t="str">
        <f t="shared" si="5"/>
        <v>NA</v>
      </c>
      <c r="CP12" s="193" t="str">
        <f t="shared" si="5"/>
        <v>NA</v>
      </c>
      <c r="CQ12" s="16" t="s">
        <v>107</v>
      </c>
      <c r="CR12" s="193" t="str">
        <f t="shared" si="8"/>
        <v>NA</v>
      </c>
      <c r="CS12" s="193" t="str">
        <f t="shared" si="6"/>
        <v>NA</v>
      </c>
      <c r="CT12" s="193" t="str">
        <f t="shared" si="6"/>
        <v>NA</v>
      </c>
      <c r="CU12" s="193" t="str">
        <f t="shared" si="6"/>
        <v>NA</v>
      </c>
      <c r="CV12" s="193" t="str">
        <f t="shared" si="6"/>
        <v>NA</v>
      </c>
      <c r="CW12" s="193" t="str">
        <f t="shared" si="6"/>
        <v>NA</v>
      </c>
      <c r="CX12" s="193" t="str">
        <f t="shared" si="6"/>
        <v>NA</v>
      </c>
      <c r="CY12" s="193" t="str">
        <f t="shared" si="6"/>
        <v>NA</v>
      </c>
      <c r="CZ12" s="193" t="str">
        <f t="shared" si="6"/>
        <v>NA</v>
      </c>
      <c r="DA12" s="193" t="str">
        <f t="shared" si="6"/>
        <v>NA</v>
      </c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</row>
    <row r="13" spans="2:127" ht="13.7" customHeight="1" thickBot="1">
      <c r="B13" s="304"/>
      <c r="C13" s="308"/>
      <c r="D13" s="309"/>
      <c r="E13" s="174" t="s">
        <v>206</v>
      </c>
      <c r="F13" s="175"/>
      <c r="G13" s="176"/>
      <c r="H13" s="13" t="s">
        <v>92</v>
      </c>
      <c r="I13" s="13" t="s">
        <v>92</v>
      </c>
      <c r="J13" s="13" t="s">
        <v>92</v>
      </c>
      <c r="K13" s="13" t="s">
        <v>92</v>
      </c>
      <c r="L13" s="13" t="s">
        <v>92</v>
      </c>
      <c r="M13" s="13" t="s">
        <v>92</v>
      </c>
      <c r="N13" s="13" t="s">
        <v>92</v>
      </c>
      <c r="O13" s="13" t="s">
        <v>92</v>
      </c>
      <c r="P13" s="13" t="s">
        <v>92</v>
      </c>
      <c r="Q13" s="13" t="s">
        <v>92</v>
      </c>
      <c r="R13" s="170" t="s">
        <v>92</v>
      </c>
      <c r="Y13" s="13" t="s">
        <v>92</v>
      </c>
      <c r="Z13" s="13" t="s">
        <v>92</v>
      </c>
      <c r="AA13" s="13" t="s">
        <v>92</v>
      </c>
      <c r="AB13" s="13" t="s">
        <v>92</v>
      </c>
      <c r="AC13" s="170" t="s">
        <v>92</v>
      </c>
      <c r="AD13" s="13" t="s">
        <v>92</v>
      </c>
      <c r="AE13" s="13" t="s">
        <v>92</v>
      </c>
      <c r="AF13" s="13" t="s">
        <v>92</v>
      </c>
      <c r="AG13" s="13" t="s">
        <v>92</v>
      </c>
      <c r="AH13" s="18" t="s">
        <v>92</v>
      </c>
      <c r="AK13" s="14" t="str">
        <f t="shared" si="0"/>
        <v/>
      </c>
      <c r="AL13" s="14" t="str">
        <f t="shared" si="0"/>
        <v/>
      </c>
      <c r="AM13" s="14" t="str">
        <f t="shared" si="0"/>
        <v/>
      </c>
      <c r="AN13" s="14" t="str">
        <f t="shared" si="0"/>
        <v/>
      </c>
      <c r="AO13" s="14" t="str">
        <f t="shared" si="0"/>
        <v/>
      </c>
      <c r="AP13" s="14" t="str">
        <f t="shared" si="0"/>
        <v/>
      </c>
      <c r="AQ13" s="14" t="str">
        <f t="shared" si="0"/>
        <v/>
      </c>
      <c r="AR13" s="14" t="str">
        <f t="shared" si="0"/>
        <v/>
      </c>
      <c r="AS13" s="14" t="str">
        <f t="shared" si="0"/>
        <v/>
      </c>
      <c r="AT13" s="14" t="str">
        <f t="shared" si="0"/>
        <v/>
      </c>
      <c r="AV13" s="15"/>
      <c r="AW13" s="16" t="s">
        <v>109</v>
      </c>
      <c r="AX13" s="193" t="str">
        <f t="shared" si="1"/>
        <v>---</v>
      </c>
      <c r="AY13" s="193" t="e">
        <f>VALUE(IF(AX13="---","",VLOOKUP(AX13,List16783[],2,FALSE)))</f>
        <v>#VALUE!</v>
      </c>
      <c r="AZ13" s="193" t="str">
        <f t="shared" si="2"/>
        <v>---</v>
      </c>
      <c r="BA13" s="193" t="e">
        <f>VALUE(IF(AZ13="---","",VLOOKUP(AZ13,List16783[],2,FALSE)))</f>
        <v>#VALUE!</v>
      </c>
      <c r="BB13" s="193" t="str">
        <f t="shared" si="3"/>
        <v>---</v>
      </c>
      <c r="BC13" s="193" t="str">
        <f t="shared" si="4"/>
        <v>---</v>
      </c>
      <c r="BI13" s="16" t="s">
        <v>109</v>
      </c>
      <c r="BJ13" s="193" t="str">
        <f>IF(H13="---","",IF(H13="","",(VLOOKUP(H13,List16783[],2,FALSE))))</f>
        <v/>
      </c>
      <c r="BK13" s="193" t="str">
        <f>IF(I13="---","",IF(I13="","",(VLOOKUP(I13,List16783[],2,FALSE))))</f>
        <v/>
      </c>
      <c r="BL13" s="193" t="str">
        <f>IF(J13="---","",IF(J13="","",(VLOOKUP(J13,List16783[],2,FALSE))))</f>
        <v/>
      </c>
      <c r="BM13" s="193" t="str">
        <f>IF(K13="---","",IF(K13="","",(VLOOKUP(K13,List16783[],2,FALSE))))</f>
        <v/>
      </c>
      <c r="BN13" s="193" t="str">
        <f>IF(L13="---","",IF(L13="","",(VLOOKUP(L13,List16783[],2,FALSE))))</f>
        <v/>
      </c>
      <c r="BO13" s="193" t="str">
        <f>IF(M13="---","",IF(M13="","",(VLOOKUP(M13,List16783[],2,FALSE))))</f>
        <v/>
      </c>
      <c r="BP13" s="193" t="str">
        <f>IF(N13="---","",IF(N13="","",(VLOOKUP(N13,List16783[],2,FALSE))))</f>
        <v/>
      </c>
      <c r="BQ13" s="193" t="str">
        <f>IF(O13="---","",IF(O13="","",(VLOOKUP(O13,List16783[],2,FALSE))))</f>
        <v/>
      </c>
      <c r="BR13" s="193" t="str">
        <f>IF(P13="---","",IF(P13="","",(VLOOKUP(P13,List16783[],2,FALSE))))</f>
        <v/>
      </c>
      <c r="BS13" s="193" t="str">
        <f>IF(Q13="---","",IF(Q13="","",(VLOOKUP(Q13,List16783[],2,FALSE))))</f>
        <v/>
      </c>
      <c r="BT13" s="193" t="str">
        <f>IF(R13="---","",IF(R13="","",(VLOOKUP(R13,List16783[],2,FALSE))))</f>
        <v/>
      </c>
      <c r="BU13" s="16" t="s">
        <v>109</v>
      </c>
      <c r="BV13" s="193" t="str">
        <f>IF(Y13="---","",IF(Y13="","",VLOOKUP(Y13,List16783[],2,FALSE)))</f>
        <v/>
      </c>
      <c r="BW13" s="193" t="str">
        <f>IF(Z13="---","",IF(Z13="","",VLOOKUP(Z13,List16783[],2,FALSE)))</f>
        <v/>
      </c>
      <c r="BX13" s="193" t="str">
        <f>IF(AA13="---","",IF(AA13="","",VLOOKUP(AA13,List16783[],2,FALSE)))</f>
        <v/>
      </c>
      <c r="BY13" s="193" t="str">
        <f>IF(AB13="---","",IF(AB13="","",VLOOKUP(AB13,List16783[],2,FALSE)))</f>
        <v/>
      </c>
      <c r="BZ13" s="193" t="str">
        <f>IF(AC13="---","",IF(AC13="","",VLOOKUP(AC13,List16783[],2,FALSE)))</f>
        <v/>
      </c>
      <c r="CA13" s="193" t="str">
        <f>IF(AD13="---","",IF(AD13="","",VLOOKUP(AD13,List16783[],2,FALSE)))</f>
        <v/>
      </c>
      <c r="CB13" s="193" t="str">
        <f>IF(AE13="---","",IF(AE13="","",VLOOKUP(AE13,List16783[],2,FALSE)))</f>
        <v/>
      </c>
      <c r="CC13" s="193" t="str">
        <f>IF(AF13="---","",IF(AF13="","",VLOOKUP(AF13,List16783[],2,FALSE)))</f>
        <v/>
      </c>
      <c r="CD13" s="193" t="str">
        <f>IF(AG13="---","",IF(AG13="","",VLOOKUP(AG13,List16783[],2,FALSE)))</f>
        <v/>
      </c>
      <c r="CE13" s="193" t="str">
        <f>IF(AH13="---","",IF(AH13="","",VLOOKUP(AH13,List16783[],2,FALSE)))</f>
        <v/>
      </c>
      <c r="CF13" s="16" t="s">
        <v>109</v>
      </c>
      <c r="CG13" s="193" t="str">
        <f t="shared" si="7"/>
        <v>NA</v>
      </c>
      <c r="CH13" s="193" t="str">
        <f t="shared" si="5"/>
        <v>NA</v>
      </c>
      <c r="CI13" s="193" t="str">
        <f t="shared" si="5"/>
        <v>NA</v>
      </c>
      <c r="CJ13" s="193" t="str">
        <f t="shared" si="5"/>
        <v>NA</v>
      </c>
      <c r="CK13" s="193" t="str">
        <f t="shared" si="5"/>
        <v>NA</v>
      </c>
      <c r="CL13" s="193" t="str">
        <f t="shared" si="5"/>
        <v>NA</v>
      </c>
      <c r="CM13" s="193" t="str">
        <f t="shared" si="5"/>
        <v>NA</v>
      </c>
      <c r="CN13" s="193" t="str">
        <f t="shared" si="5"/>
        <v>NA</v>
      </c>
      <c r="CO13" s="193" t="str">
        <f t="shared" si="5"/>
        <v>NA</v>
      </c>
      <c r="CP13" s="193" t="str">
        <f t="shared" si="5"/>
        <v>NA</v>
      </c>
      <c r="CQ13" s="16" t="s">
        <v>109</v>
      </c>
      <c r="CR13" s="193" t="str">
        <f t="shared" si="8"/>
        <v>NA</v>
      </c>
      <c r="CS13" s="193" t="str">
        <f t="shared" si="6"/>
        <v>NA</v>
      </c>
      <c r="CT13" s="193" t="str">
        <f t="shared" si="6"/>
        <v>NA</v>
      </c>
      <c r="CU13" s="193" t="str">
        <f t="shared" si="6"/>
        <v>NA</v>
      </c>
      <c r="CV13" s="193" t="str">
        <f t="shared" si="6"/>
        <v>NA</v>
      </c>
      <c r="CW13" s="193" t="str">
        <f t="shared" si="6"/>
        <v>NA</v>
      </c>
      <c r="CX13" s="193" t="str">
        <f t="shared" si="6"/>
        <v>NA</v>
      </c>
      <c r="CY13" s="193" t="str">
        <f t="shared" si="6"/>
        <v>NA</v>
      </c>
      <c r="CZ13" s="193" t="str">
        <f t="shared" si="6"/>
        <v>NA</v>
      </c>
      <c r="DA13" s="193" t="str">
        <f t="shared" si="6"/>
        <v>NA</v>
      </c>
      <c r="DI13" s="30"/>
      <c r="DJ13" s="30"/>
      <c r="DK13" s="30"/>
      <c r="DL13" s="30"/>
      <c r="DM13" s="30"/>
      <c r="DN13" s="30"/>
      <c r="DO13" s="30"/>
      <c r="DP13" s="30"/>
      <c r="DQ13" s="30"/>
      <c r="DR13" s="30"/>
      <c r="DS13" s="30"/>
      <c r="DT13" s="30"/>
      <c r="DU13" s="30"/>
      <c r="DV13" s="30"/>
      <c r="DW13" s="30"/>
    </row>
    <row r="14" spans="2:127" ht="13.7" customHeight="1" thickBot="1">
      <c r="B14" s="304"/>
      <c r="C14" s="308"/>
      <c r="D14" s="309"/>
      <c r="E14" s="174" t="s">
        <v>211</v>
      </c>
      <c r="F14" s="175"/>
      <c r="G14" s="176"/>
      <c r="H14" s="13" t="s">
        <v>92</v>
      </c>
      <c r="I14" s="13" t="s">
        <v>92</v>
      </c>
      <c r="J14" s="13" t="s">
        <v>92</v>
      </c>
      <c r="K14" s="13" t="s">
        <v>92</v>
      </c>
      <c r="L14" s="13" t="s">
        <v>92</v>
      </c>
      <c r="M14" s="13" t="s">
        <v>92</v>
      </c>
      <c r="N14" s="13" t="s">
        <v>92</v>
      </c>
      <c r="O14" s="13" t="s">
        <v>92</v>
      </c>
      <c r="P14" s="13" t="s">
        <v>92</v>
      </c>
      <c r="Q14" s="13" t="s">
        <v>92</v>
      </c>
      <c r="R14" s="170" t="s">
        <v>92</v>
      </c>
      <c r="Y14" s="13" t="s">
        <v>92</v>
      </c>
      <c r="Z14" s="13" t="s">
        <v>92</v>
      </c>
      <c r="AA14" s="13" t="s">
        <v>92</v>
      </c>
      <c r="AB14" s="13" t="s">
        <v>92</v>
      </c>
      <c r="AC14" s="170" t="s">
        <v>92</v>
      </c>
      <c r="AD14" s="13" t="s">
        <v>92</v>
      </c>
      <c r="AE14" s="13" t="s">
        <v>92</v>
      </c>
      <c r="AF14" s="13" t="s">
        <v>92</v>
      </c>
      <c r="AG14" s="13" t="s">
        <v>92</v>
      </c>
      <c r="AH14" s="18" t="s">
        <v>92</v>
      </c>
      <c r="AK14" s="14" t="str">
        <f t="shared" si="0"/>
        <v/>
      </c>
      <c r="AL14" s="14" t="str">
        <f t="shared" si="0"/>
        <v/>
      </c>
      <c r="AM14" s="14" t="str">
        <f t="shared" si="0"/>
        <v/>
      </c>
      <c r="AN14" s="14" t="str">
        <f t="shared" si="0"/>
        <v/>
      </c>
      <c r="AO14" s="14" t="str">
        <f t="shared" si="0"/>
        <v/>
      </c>
      <c r="AP14" s="14" t="str">
        <f t="shared" si="0"/>
        <v/>
      </c>
      <c r="AQ14" s="14" t="str">
        <f t="shared" si="0"/>
        <v/>
      </c>
      <c r="AR14" s="14" t="str">
        <f t="shared" si="0"/>
        <v/>
      </c>
      <c r="AS14" s="14" t="str">
        <f t="shared" si="0"/>
        <v/>
      </c>
      <c r="AT14" s="14" t="str">
        <f t="shared" si="0"/>
        <v/>
      </c>
      <c r="AV14" s="15"/>
      <c r="AW14" s="16" t="s">
        <v>110</v>
      </c>
      <c r="AX14" s="193" t="str">
        <f t="shared" si="1"/>
        <v>---</v>
      </c>
      <c r="AY14" s="193" t="e">
        <f>VALUE(IF(AX14="---","",VLOOKUP(AX14,List16783[],2,FALSE)))</f>
        <v>#VALUE!</v>
      </c>
      <c r="AZ14" s="193" t="str">
        <f t="shared" si="2"/>
        <v>---</v>
      </c>
      <c r="BA14" s="193" t="e">
        <f>VALUE(IF(AZ14="---","",VLOOKUP(AZ14,List16783[],2,FALSE)))</f>
        <v>#VALUE!</v>
      </c>
      <c r="BB14" s="193" t="str">
        <f t="shared" si="3"/>
        <v>---</v>
      </c>
      <c r="BC14" s="193" t="str">
        <f t="shared" si="4"/>
        <v>---</v>
      </c>
      <c r="BI14" s="16" t="s">
        <v>110</v>
      </c>
      <c r="BJ14" s="193" t="str">
        <f>IF(H14="---","",IF(H14="","",(VLOOKUP(H14,List16783[],2,FALSE))))</f>
        <v/>
      </c>
      <c r="BK14" s="193" t="str">
        <f>IF(I14="---","",IF(I14="","",(VLOOKUP(I14,List16783[],2,FALSE))))</f>
        <v/>
      </c>
      <c r="BL14" s="193" t="str">
        <f>IF(J14="---","",IF(J14="","",(VLOOKUP(J14,List16783[],2,FALSE))))</f>
        <v/>
      </c>
      <c r="BM14" s="193" t="str">
        <f>IF(K14="---","",IF(K14="","",(VLOOKUP(K14,List16783[],2,FALSE))))</f>
        <v/>
      </c>
      <c r="BN14" s="193" t="str">
        <f>IF(L14="---","",IF(L14="","",(VLOOKUP(L14,List16783[],2,FALSE))))</f>
        <v/>
      </c>
      <c r="BO14" s="193" t="str">
        <f>IF(M14="---","",IF(M14="","",(VLOOKUP(M14,List16783[],2,FALSE))))</f>
        <v/>
      </c>
      <c r="BP14" s="193" t="str">
        <f>IF(N14="---","",IF(N14="","",(VLOOKUP(N14,List16783[],2,FALSE))))</f>
        <v/>
      </c>
      <c r="BQ14" s="193" t="str">
        <f>IF(O14="---","",IF(O14="","",(VLOOKUP(O14,List16783[],2,FALSE))))</f>
        <v/>
      </c>
      <c r="BR14" s="193" t="str">
        <f>IF(P14="---","",IF(P14="","",(VLOOKUP(P14,List16783[],2,FALSE))))</f>
        <v/>
      </c>
      <c r="BS14" s="193" t="str">
        <f>IF(Q14="---","",IF(Q14="","",(VLOOKUP(Q14,List16783[],2,FALSE))))</f>
        <v/>
      </c>
      <c r="BT14" s="193" t="str">
        <f>IF(R14="---","",IF(R14="","",(VLOOKUP(R14,List16783[],2,FALSE))))</f>
        <v/>
      </c>
      <c r="BU14" s="16" t="s">
        <v>110</v>
      </c>
      <c r="BV14" s="193" t="str">
        <f>IF(Y14="---","",IF(Y14="","",VLOOKUP(Y14,List16783[],2,FALSE)))</f>
        <v/>
      </c>
      <c r="BW14" s="193" t="str">
        <f>IF(Z14="---","",IF(Z14="","",VLOOKUP(Z14,List16783[],2,FALSE)))</f>
        <v/>
      </c>
      <c r="BX14" s="193" t="str">
        <f>IF(AA14="---","",IF(AA14="","",VLOOKUP(AA14,List16783[],2,FALSE)))</f>
        <v/>
      </c>
      <c r="BY14" s="193" t="str">
        <f>IF(AB14="---","",IF(AB14="","",VLOOKUP(AB14,List16783[],2,FALSE)))</f>
        <v/>
      </c>
      <c r="BZ14" s="193" t="str">
        <f>IF(AC14="---","",IF(AC14="","",VLOOKUP(AC14,List16783[],2,FALSE)))</f>
        <v/>
      </c>
      <c r="CA14" s="193" t="str">
        <f>IF(AD14="---","",IF(AD14="","",VLOOKUP(AD14,List16783[],2,FALSE)))</f>
        <v/>
      </c>
      <c r="CB14" s="193" t="str">
        <f>IF(AE14="---","",IF(AE14="","",VLOOKUP(AE14,List16783[],2,FALSE)))</f>
        <v/>
      </c>
      <c r="CC14" s="193" t="str">
        <f>IF(AF14="---","",IF(AF14="","",VLOOKUP(AF14,List16783[],2,FALSE)))</f>
        <v/>
      </c>
      <c r="CD14" s="193" t="str">
        <f>IF(AG14="---","",IF(AG14="","",VLOOKUP(AG14,List16783[],2,FALSE)))</f>
        <v/>
      </c>
      <c r="CE14" s="193" t="str">
        <f>IF(AH14="---","",IF(AH14="","",VLOOKUP(AH14,List16783[],2,FALSE)))</f>
        <v/>
      </c>
      <c r="CF14" s="16" t="s">
        <v>110</v>
      </c>
      <c r="CG14" s="193" t="str">
        <f t="shared" si="7"/>
        <v>NA</v>
      </c>
      <c r="CH14" s="193" t="str">
        <f t="shared" si="5"/>
        <v>NA</v>
      </c>
      <c r="CI14" s="193" t="str">
        <f t="shared" si="5"/>
        <v>NA</v>
      </c>
      <c r="CJ14" s="193" t="str">
        <f t="shared" si="5"/>
        <v>NA</v>
      </c>
      <c r="CK14" s="193" t="str">
        <f t="shared" si="5"/>
        <v>NA</v>
      </c>
      <c r="CL14" s="193" t="str">
        <f t="shared" si="5"/>
        <v>NA</v>
      </c>
      <c r="CM14" s="193" t="str">
        <f t="shared" si="5"/>
        <v>NA</v>
      </c>
      <c r="CN14" s="193" t="str">
        <f t="shared" si="5"/>
        <v>NA</v>
      </c>
      <c r="CO14" s="193" t="str">
        <f t="shared" si="5"/>
        <v>NA</v>
      </c>
      <c r="CP14" s="193" t="str">
        <f t="shared" si="5"/>
        <v>NA</v>
      </c>
      <c r="CQ14" s="16" t="s">
        <v>110</v>
      </c>
      <c r="CR14" s="193" t="str">
        <f t="shared" si="8"/>
        <v>NA</v>
      </c>
      <c r="CS14" s="193" t="str">
        <f t="shared" si="6"/>
        <v>NA</v>
      </c>
      <c r="CT14" s="193" t="str">
        <f t="shared" si="6"/>
        <v>NA</v>
      </c>
      <c r="CU14" s="193" t="str">
        <f t="shared" si="6"/>
        <v>NA</v>
      </c>
      <c r="CV14" s="193" t="str">
        <f t="shared" si="6"/>
        <v>NA</v>
      </c>
      <c r="CW14" s="193" t="str">
        <f t="shared" si="6"/>
        <v>NA</v>
      </c>
      <c r="CX14" s="193" t="str">
        <f t="shared" si="6"/>
        <v>NA</v>
      </c>
      <c r="CY14" s="193" t="str">
        <f t="shared" si="6"/>
        <v>NA</v>
      </c>
      <c r="CZ14" s="193" t="str">
        <f t="shared" si="6"/>
        <v>NA</v>
      </c>
      <c r="DA14" s="193" t="str">
        <f t="shared" si="6"/>
        <v>NA</v>
      </c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0"/>
      <c r="DT14" s="30"/>
      <c r="DU14" s="30"/>
      <c r="DV14" s="30"/>
      <c r="DW14" s="30"/>
    </row>
    <row r="15" spans="2:127" ht="13.7" customHeight="1" thickBot="1">
      <c r="B15" s="304"/>
      <c r="C15" s="308" t="s">
        <v>190</v>
      </c>
      <c r="D15" s="309"/>
      <c r="E15" s="174" t="s">
        <v>202</v>
      </c>
      <c r="F15" s="175"/>
      <c r="G15" s="176"/>
      <c r="H15" s="13" t="s">
        <v>92</v>
      </c>
      <c r="I15" s="13" t="s">
        <v>92</v>
      </c>
      <c r="J15" s="13" t="s">
        <v>92</v>
      </c>
      <c r="K15" s="13" t="s">
        <v>92</v>
      </c>
      <c r="L15" s="13" t="s">
        <v>92</v>
      </c>
      <c r="M15" s="13" t="s">
        <v>92</v>
      </c>
      <c r="N15" s="13" t="s">
        <v>92</v>
      </c>
      <c r="O15" s="13" t="s">
        <v>92</v>
      </c>
      <c r="P15" s="13" t="s">
        <v>92</v>
      </c>
      <c r="Q15" s="13" t="s">
        <v>92</v>
      </c>
      <c r="R15" s="170" t="s">
        <v>92</v>
      </c>
      <c r="Y15" s="13" t="s">
        <v>92</v>
      </c>
      <c r="Z15" s="13" t="s">
        <v>92</v>
      </c>
      <c r="AA15" s="13" t="s">
        <v>92</v>
      </c>
      <c r="AB15" s="13" t="s">
        <v>92</v>
      </c>
      <c r="AC15" s="170" t="s">
        <v>92</v>
      </c>
      <c r="AD15" s="13" t="s">
        <v>92</v>
      </c>
      <c r="AE15" s="13" t="s">
        <v>92</v>
      </c>
      <c r="AF15" s="13" t="s">
        <v>92</v>
      </c>
      <c r="AG15" s="13" t="s">
        <v>92</v>
      </c>
      <c r="AH15" s="18" t="s">
        <v>92</v>
      </c>
      <c r="AK15" s="14" t="str">
        <f t="shared" si="0"/>
        <v/>
      </c>
      <c r="AL15" s="14" t="str">
        <f t="shared" si="0"/>
        <v/>
      </c>
      <c r="AM15" s="14" t="str">
        <f t="shared" si="0"/>
        <v/>
      </c>
      <c r="AN15" s="14" t="str">
        <f t="shared" si="0"/>
        <v/>
      </c>
      <c r="AO15" s="14" t="str">
        <f t="shared" si="0"/>
        <v/>
      </c>
      <c r="AP15" s="14" t="str">
        <f t="shared" si="0"/>
        <v/>
      </c>
      <c r="AQ15" s="14" t="str">
        <f t="shared" si="0"/>
        <v/>
      </c>
      <c r="AR15" s="14" t="str">
        <f t="shared" si="0"/>
        <v/>
      </c>
      <c r="AS15" s="14" t="str">
        <f t="shared" si="0"/>
        <v/>
      </c>
      <c r="AT15" s="14" t="str">
        <f t="shared" si="0"/>
        <v/>
      </c>
      <c r="AV15" s="15"/>
      <c r="AW15" s="16" t="s">
        <v>111</v>
      </c>
      <c r="AX15" s="193" t="str">
        <f t="shared" si="1"/>
        <v>---</v>
      </c>
      <c r="AY15" s="193" t="e">
        <f>VALUE(IF(AX15="---","",VLOOKUP(AX15,List16783[],2,FALSE)))</f>
        <v>#VALUE!</v>
      </c>
      <c r="AZ15" s="193" t="str">
        <f t="shared" si="2"/>
        <v>---</v>
      </c>
      <c r="BA15" s="193" t="e">
        <f>VALUE(IF(AZ15="---","",VLOOKUP(AZ15,List16783[],2,FALSE)))</f>
        <v>#VALUE!</v>
      </c>
      <c r="BB15" s="193" t="str">
        <f t="shared" si="3"/>
        <v>---</v>
      </c>
      <c r="BC15" s="193" t="str">
        <f t="shared" si="4"/>
        <v>---</v>
      </c>
      <c r="BI15" s="16" t="s">
        <v>111</v>
      </c>
      <c r="BJ15" s="193" t="str">
        <f>IF(H15="---","",IF(H15="","",(VLOOKUP(H15,List16783[],2,FALSE))))</f>
        <v/>
      </c>
      <c r="BK15" s="193" t="str">
        <f>IF(I15="---","",IF(I15="","",(VLOOKUP(I15,List16783[],2,FALSE))))</f>
        <v/>
      </c>
      <c r="BL15" s="193" t="str">
        <f>IF(J15="---","",IF(J15="","",(VLOOKUP(J15,List16783[],2,FALSE))))</f>
        <v/>
      </c>
      <c r="BM15" s="193" t="str">
        <f>IF(K15="---","",IF(K15="","",(VLOOKUP(K15,List16783[],2,FALSE))))</f>
        <v/>
      </c>
      <c r="BN15" s="193" t="str">
        <f>IF(L15="---","",IF(L15="","",(VLOOKUP(L15,List16783[],2,FALSE))))</f>
        <v/>
      </c>
      <c r="BO15" s="193" t="str">
        <f>IF(M15="---","",IF(M15="","",(VLOOKUP(M15,List16783[],2,FALSE))))</f>
        <v/>
      </c>
      <c r="BP15" s="193" t="str">
        <f>IF(N15="---","",IF(N15="","",(VLOOKUP(N15,List16783[],2,FALSE))))</f>
        <v/>
      </c>
      <c r="BQ15" s="193" t="str">
        <f>IF(O15="---","",IF(O15="","",(VLOOKUP(O15,List16783[],2,FALSE))))</f>
        <v/>
      </c>
      <c r="BR15" s="193" t="str">
        <f>IF(P15="---","",IF(P15="","",(VLOOKUP(P15,List16783[],2,FALSE))))</f>
        <v/>
      </c>
      <c r="BS15" s="193" t="str">
        <f>IF(Q15="---","",IF(Q15="","",(VLOOKUP(Q15,List16783[],2,FALSE))))</f>
        <v/>
      </c>
      <c r="BT15" s="193" t="str">
        <f>IF(R15="---","",IF(R15="","",(VLOOKUP(R15,List16783[],2,FALSE))))</f>
        <v/>
      </c>
      <c r="BU15" s="16" t="s">
        <v>111</v>
      </c>
      <c r="BV15" s="193" t="str">
        <f>IF(Y15="---","",IF(Y15="","",VLOOKUP(Y15,List16783[],2,FALSE)))</f>
        <v/>
      </c>
      <c r="BW15" s="193" t="str">
        <f>IF(Z15="---","",IF(Z15="","",VLOOKUP(Z15,List16783[],2,FALSE)))</f>
        <v/>
      </c>
      <c r="BX15" s="193" t="str">
        <f>IF(AA15="---","",IF(AA15="","",VLOOKUP(AA15,List16783[],2,FALSE)))</f>
        <v/>
      </c>
      <c r="BY15" s="193" t="str">
        <f>IF(AB15="---","",IF(AB15="","",VLOOKUP(AB15,List16783[],2,FALSE)))</f>
        <v/>
      </c>
      <c r="BZ15" s="193" t="str">
        <f>IF(AC15="---","",IF(AC15="","",VLOOKUP(AC15,List16783[],2,FALSE)))</f>
        <v/>
      </c>
      <c r="CA15" s="193" t="str">
        <f>IF(AD15="---","",IF(AD15="","",VLOOKUP(AD15,List16783[],2,FALSE)))</f>
        <v/>
      </c>
      <c r="CB15" s="193" t="str">
        <f>IF(AE15="---","",IF(AE15="","",VLOOKUP(AE15,List16783[],2,FALSE)))</f>
        <v/>
      </c>
      <c r="CC15" s="193" t="str">
        <f>IF(AF15="---","",IF(AF15="","",VLOOKUP(AF15,List16783[],2,FALSE)))</f>
        <v/>
      </c>
      <c r="CD15" s="193" t="str">
        <f>IF(AG15="---","",IF(AG15="","",VLOOKUP(AG15,List16783[],2,FALSE)))</f>
        <v/>
      </c>
      <c r="CE15" s="193" t="str">
        <f>IF(AH15="---","",IF(AH15="","",VLOOKUP(AH15,List16783[],2,FALSE)))</f>
        <v/>
      </c>
      <c r="CF15" s="16" t="s">
        <v>111</v>
      </c>
      <c r="CG15" s="193" t="str">
        <f t="shared" si="7"/>
        <v>NA</v>
      </c>
      <c r="CH15" s="193" t="str">
        <f t="shared" si="5"/>
        <v>NA</v>
      </c>
      <c r="CI15" s="193" t="str">
        <f t="shared" si="5"/>
        <v>NA</v>
      </c>
      <c r="CJ15" s="193" t="str">
        <f t="shared" si="5"/>
        <v>NA</v>
      </c>
      <c r="CK15" s="193" t="str">
        <f t="shared" si="5"/>
        <v>NA</v>
      </c>
      <c r="CL15" s="193" t="str">
        <f t="shared" si="5"/>
        <v>NA</v>
      </c>
      <c r="CM15" s="193" t="str">
        <f t="shared" si="5"/>
        <v>NA</v>
      </c>
      <c r="CN15" s="193" t="str">
        <f t="shared" si="5"/>
        <v>NA</v>
      </c>
      <c r="CO15" s="193" t="str">
        <f t="shared" si="5"/>
        <v>NA</v>
      </c>
      <c r="CP15" s="193" t="str">
        <f t="shared" si="5"/>
        <v>NA</v>
      </c>
      <c r="CQ15" s="16" t="s">
        <v>111</v>
      </c>
      <c r="CR15" s="193" t="str">
        <f t="shared" si="8"/>
        <v>NA</v>
      </c>
      <c r="CS15" s="193" t="str">
        <f t="shared" si="6"/>
        <v>NA</v>
      </c>
      <c r="CT15" s="193" t="str">
        <f t="shared" si="6"/>
        <v>NA</v>
      </c>
      <c r="CU15" s="193" t="str">
        <f t="shared" si="6"/>
        <v>NA</v>
      </c>
      <c r="CV15" s="193" t="str">
        <f t="shared" si="6"/>
        <v>NA</v>
      </c>
      <c r="CW15" s="193" t="str">
        <f t="shared" si="6"/>
        <v>NA</v>
      </c>
      <c r="CX15" s="193" t="str">
        <f t="shared" si="6"/>
        <v>NA</v>
      </c>
      <c r="CY15" s="193" t="str">
        <f t="shared" si="6"/>
        <v>NA</v>
      </c>
      <c r="CZ15" s="193" t="str">
        <f t="shared" si="6"/>
        <v>NA</v>
      </c>
      <c r="DA15" s="193" t="str">
        <f t="shared" si="6"/>
        <v>NA</v>
      </c>
      <c r="DI15" s="30"/>
      <c r="DJ15" s="30"/>
      <c r="DK15" s="30"/>
      <c r="DL15" s="30"/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</row>
    <row r="16" spans="2:127" ht="13.7" customHeight="1" thickBot="1">
      <c r="B16" s="304"/>
      <c r="C16" s="308"/>
      <c r="D16" s="309"/>
      <c r="E16" s="174" t="s">
        <v>207</v>
      </c>
      <c r="F16" s="175"/>
      <c r="G16" s="176"/>
      <c r="H16" s="13" t="s">
        <v>92</v>
      </c>
      <c r="I16" s="13" t="s">
        <v>92</v>
      </c>
      <c r="J16" s="13" t="s">
        <v>92</v>
      </c>
      <c r="K16" s="13" t="s">
        <v>92</v>
      </c>
      <c r="L16" s="13" t="s">
        <v>92</v>
      </c>
      <c r="M16" s="13" t="s">
        <v>92</v>
      </c>
      <c r="N16" s="13" t="s">
        <v>92</v>
      </c>
      <c r="O16" s="13" t="s">
        <v>92</v>
      </c>
      <c r="P16" s="13" t="s">
        <v>92</v>
      </c>
      <c r="Q16" s="13" t="s">
        <v>92</v>
      </c>
      <c r="R16" s="170" t="s">
        <v>92</v>
      </c>
      <c r="Y16" s="13" t="s">
        <v>92</v>
      </c>
      <c r="Z16" s="13" t="s">
        <v>92</v>
      </c>
      <c r="AA16" s="13" t="s">
        <v>92</v>
      </c>
      <c r="AB16" s="13" t="s">
        <v>92</v>
      </c>
      <c r="AC16" s="170" t="s">
        <v>92</v>
      </c>
      <c r="AD16" s="13" t="s">
        <v>92</v>
      </c>
      <c r="AE16" s="13" t="s">
        <v>92</v>
      </c>
      <c r="AF16" s="13" t="s">
        <v>92</v>
      </c>
      <c r="AG16" s="13" t="s">
        <v>92</v>
      </c>
      <c r="AH16" s="18" t="s">
        <v>92</v>
      </c>
      <c r="AK16" s="14" t="str">
        <f t="shared" si="0"/>
        <v/>
      </c>
      <c r="AL16" s="14" t="str">
        <f t="shared" si="0"/>
        <v/>
      </c>
      <c r="AM16" s="14" t="str">
        <f t="shared" si="0"/>
        <v/>
      </c>
      <c r="AN16" s="14" t="str">
        <f t="shared" si="0"/>
        <v/>
      </c>
      <c r="AO16" s="14" t="str">
        <f t="shared" si="0"/>
        <v/>
      </c>
      <c r="AP16" s="14" t="str">
        <f t="shared" si="0"/>
        <v/>
      </c>
      <c r="AQ16" s="14" t="str">
        <f t="shared" si="0"/>
        <v/>
      </c>
      <c r="AR16" s="14" t="str">
        <f t="shared" si="0"/>
        <v/>
      </c>
      <c r="AS16" s="14" t="str">
        <f t="shared" si="0"/>
        <v/>
      </c>
      <c r="AT16" s="14" t="str">
        <f t="shared" si="0"/>
        <v/>
      </c>
      <c r="AV16" s="15"/>
      <c r="AW16" s="16" t="s">
        <v>112</v>
      </c>
      <c r="AX16" s="193" t="str">
        <f t="shared" si="1"/>
        <v>---</v>
      </c>
      <c r="AY16" s="193" t="e">
        <f>VALUE(IF(AX16="---","",VLOOKUP(AX16,List16783[],2,FALSE)))</f>
        <v>#VALUE!</v>
      </c>
      <c r="AZ16" s="193" t="str">
        <f t="shared" si="2"/>
        <v>---</v>
      </c>
      <c r="BA16" s="193" t="e">
        <f>VALUE(IF(AZ16="---","",VLOOKUP(AZ16,List16783[],2,FALSE)))</f>
        <v>#VALUE!</v>
      </c>
      <c r="BB16" s="193" t="str">
        <f t="shared" si="3"/>
        <v>---</v>
      </c>
      <c r="BC16" s="193" t="str">
        <f t="shared" si="4"/>
        <v>---</v>
      </c>
      <c r="BI16" s="16" t="s">
        <v>112</v>
      </c>
      <c r="BJ16" s="193" t="str">
        <f>IF(H16="---","",IF(H16="","",(VLOOKUP(H16,List16783[],2,FALSE))))</f>
        <v/>
      </c>
      <c r="BK16" s="193" t="str">
        <f>IF(I16="---","",IF(I16="","",(VLOOKUP(I16,List16783[],2,FALSE))))</f>
        <v/>
      </c>
      <c r="BL16" s="193" t="str">
        <f>IF(J16="---","",IF(J16="","",(VLOOKUP(J16,List16783[],2,FALSE))))</f>
        <v/>
      </c>
      <c r="BM16" s="193" t="str">
        <f>IF(K16="---","",IF(K16="","",(VLOOKUP(K16,List16783[],2,FALSE))))</f>
        <v/>
      </c>
      <c r="BN16" s="193" t="str">
        <f>IF(L16="---","",IF(L16="","",(VLOOKUP(L16,List16783[],2,FALSE))))</f>
        <v/>
      </c>
      <c r="BO16" s="193" t="str">
        <f>IF(M16="---","",IF(M16="","",(VLOOKUP(M16,List16783[],2,FALSE))))</f>
        <v/>
      </c>
      <c r="BP16" s="193" t="str">
        <f>IF(N16="---","",IF(N16="","",(VLOOKUP(N16,List16783[],2,FALSE))))</f>
        <v/>
      </c>
      <c r="BQ16" s="193" t="str">
        <f>IF(O16="---","",IF(O16="","",(VLOOKUP(O16,List16783[],2,FALSE))))</f>
        <v/>
      </c>
      <c r="BR16" s="193" t="str">
        <f>IF(P16="---","",IF(P16="","",(VLOOKUP(P16,List16783[],2,FALSE))))</f>
        <v/>
      </c>
      <c r="BS16" s="193" t="str">
        <f>IF(Q16="---","",IF(Q16="","",(VLOOKUP(Q16,List16783[],2,FALSE))))</f>
        <v/>
      </c>
      <c r="BT16" s="193" t="str">
        <f>IF(R16="---","",IF(R16="","",(VLOOKUP(R16,List16783[],2,FALSE))))</f>
        <v/>
      </c>
      <c r="BU16" s="16" t="s">
        <v>112</v>
      </c>
      <c r="BV16" s="193" t="str">
        <f>IF(Y16="---","",IF(Y16="","",VLOOKUP(Y16,List16783[],2,FALSE)))</f>
        <v/>
      </c>
      <c r="BW16" s="193" t="str">
        <f>IF(Z16="---","",IF(Z16="","",VLOOKUP(Z16,List16783[],2,FALSE)))</f>
        <v/>
      </c>
      <c r="BX16" s="193" t="str">
        <f>IF(AA16="---","",IF(AA16="","",VLOOKUP(AA16,List16783[],2,FALSE)))</f>
        <v/>
      </c>
      <c r="BY16" s="193" t="str">
        <f>IF(AB16="---","",IF(AB16="","",VLOOKUP(AB16,List16783[],2,FALSE)))</f>
        <v/>
      </c>
      <c r="BZ16" s="193" t="str">
        <f>IF(AC16="---","",IF(AC16="","",VLOOKUP(AC16,List16783[],2,FALSE)))</f>
        <v/>
      </c>
      <c r="CA16" s="193" t="str">
        <f>IF(AD16="---","",IF(AD16="","",VLOOKUP(AD16,List16783[],2,FALSE)))</f>
        <v/>
      </c>
      <c r="CB16" s="193" t="str">
        <f>IF(AE16="---","",IF(AE16="","",VLOOKUP(AE16,List16783[],2,FALSE)))</f>
        <v/>
      </c>
      <c r="CC16" s="193" t="str">
        <f>IF(AF16="---","",IF(AF16="","",VLOOKUP(AF16,List16783[],2,FALSE)))</f>
        <v/>
      </c>
      <c r="CD16" s="193" t="str">
        <f>IF(AG16="---","",IF(AG16="","",VLOOKUP(AG16,List16783[],2,FALSE)))</f>
        <v/>
      </c>
      <c r="CE16" s="193" t="str">
        <f>IF(AH16="---","",IF(AH16="","",VLOOKUP(AH16,List16783[],2,FALSE)))</f>
        <v/>
      </c>
      <c r="CF16" s="16" t="s">
        <v>112</v>
      </c>
      <c r="CG16" s="193" t="str">
        <f t="shared" si="7"/>
        <v>NA</v>
      </c>
      <c r="CH16" s="193" t="str">
        <f t="shared" si="5"/>
        <v>NA</v>
      </c>
      <c r="CI16" s="193" t="str">
        <f t="shared" si="5"/>
        <v>NA</v>
      </c>
      <c r="CJ16" s="193" t="str">
        <f t="shared" si="5"/>
        <v>NA</v>
      </c>
      <c r="CK16" s="193" t="str">
        <f t="shared" si="5"/>
        <v>NA</v>
      </c>
      <c r="CL16" s="193" t="str">
        <f t="shared" si="5"/>
        <v>NA</v>
      </c>
      <c r="CM16" s="193" t="str">
        <f t="shared" si="5"/>
        <v>NA</v>
      </c>
      <c r="CN16" s="193" t="str">
        <f t="shared" si="5"/>
        <v>NA</v>
      </c>
      <c r="CO16" s="193" t="str">
        <f t="shared" si="5"/>
        <v>NA</v>
      </c>
      <c r="CP16" s="193" t="str">
        <f t="shared" si="5"/>
        <v>NA</v>
      </c>
      <c r="CQ16" s="16" t="s">
        <v>112</v>
      </c>
      <c r="CR16" s="193" t="str">
        <f t="shared" si="8"/>
        <v>NA</v>
      </c>
      <c r="CS16" s="193" t="str">
        <f t="shared" si="6"/>
        <v>NA</v>
      </c>
      <c r="CT16" s="193" t="str">
        <f t="shared" si="6"/>
        <v>NA</v>
      </c>
      <c r="CU16" s="193" t="str">
        <f t="shared" si="6"/>
        <v>NA</v>
      </c>
      <c r="CV16" s="193" t="str">
        <f t="shared" si="6"/>
        <v>NA</v>
      </c>
      <c r="CW16" s="193" t="str">
        <f t="shared" si="6"/>
        <v>NA</v>
      </c>
      <c r="CX16" s="193" t="str">
        <f t="shared" si="6"/>
        <v>NA</v>
      </c>
      <c r="CY16" s="193" t="str">
        <f t="shared" si="6"/>
        <v>NA</v>
      </c>
      <c r="CZ16" s="193" t="str">
        <f t="shared" si="6"/>
        <v>NA</v>
      </c>
      <c r="DA16" s="193" t="str">
        <f t="shared" si="6"/>
        <v>NA</v>
      </c>
      <c r="DI16" s="30"/>
      <c r="DJ16" s="30"/>
      <c r="DK16" s="30"/>
      <c r="DL16" s="30"/>
      <c r="DM16" s="30"/>
      <c r="DN16" s="30"/>
      <c r="DO16" s="30"/>
      <c r="DP16" s="30"/>
      <c r="DQ16" s="30"/>
      <c r="DR16" s="30"/>
      <c r="DS16" s="30"/>
      <c r="DT16" s="30"/>
      <c r="DU16" s="30"/>
      <c r="DV16" s="30"/>
      <c r="DW16" s="30"/>
    </row>
    <row r="17" spans="2:127" s="7" customFormat="1" ht="13.7" customHeight="1" thickBot="1">
      <c r="B17" s="304"/>
      <c r="C17" s="308"/>
      <c r="D17" s="309"/>
      <c r="E17" s="174" t="s">
        <v>212</v>
      </c>
      <c r="F17" s="175"/>
      <c r="G17" s="176"/>
      <c r="H17" s="13" t="s">
        <v>92</v>
      </c>
      <c r="I17" s="13" t="s">
        <v>92</v>
      </c>
      <c r="J17" s="13" t="s">
        <v>92</v>
      </c>
      <c r="K17" s="13" t="s">
        <v>92</v>
      </c>
      <c r="L17" s="13" t="s">
        <v>92</v>
      </c>
      <c r="M17" s="13" t="s">
        <v>92</v>
      </c>
      <c r="N17" s="13" t="s">
        <v>92</v>
      </c>
      <c r="O17" s="13" t="s">
        <v>92</v>
      </c>
      <c r="P17" s="13" t="s">
        <v>92</v>
      </c>
      <c r="Q17" s="13" t="s">
        <v>92</v>
      </c>
      <c r="R17" s="170" t="s">
        <v>92</v>
      </c>
      <c r="S17" s="1"/>
      <c r="T17" s="1"/>
      <c r="U17" s="1"/>
      <c r="V17" s="1"/>
      <c r="W17" s="1"/>
      <c r="X17" s="1"/>
      <c r="Y17" s="13" t="s">
        <v>92</v>
      </c>
      <c r="Z17" s="13" t="s">
        <v>92</v>
      </c>
      <c r="AA17" s="13" t="s">
        <v>92</v>
      </c>
      <c r="AB17" s="13" t="s">
        <v>92</v>
      </c>
      <c r="AC17" s="170" t="s">
        <v>92</v>
      </c>
      <c r="AD17" s="13" t="s">
        <v>92</v>
      </c>
      <c r="AE17" s="13" t="s">
        <v>92</v>
      </c>
      <c r="AF17" s="13" t="s">
        <v>92</v>
      </c>
      <c r="AG17" s="13" t="s">
        <v>92</v>
      </c>
      <c r="AH17" s="18" t="s">
        <v>92</v>
      </c>
      <c r="AK17" s="14" t="str">
        <f t="shared" si="0"/>
        <v/>
      </c>
      <c r="AL17" s="14" t="str">
        <f t="shared" si="0"/>
        <v/>
      </c>
      <c r="AM17" s="14" t="str">
        <f t="shared" si="0"/>
        <v/>
      </c>
      <c r="AN17" s="14" t="str">
        <f t="shared" si="0"/>
        <v/>
      </c>
      <c r="AO17" s="14" t="str">
        <f t="shared" si="0"/>
        <v/>
      </c>
      <c r="AP17" s="14" t="str">
        <f t="shared" si="0"/>
        <v/>
      </c>
      <c r="AQ17" s="14" t="str">
        <f t="shared" si="0"/>
        <v/>
      </c>
      <c r="AR17" s="14" t="str">
        <f t="shared" si="0"/>
        <v/>
      </c>
      <c r="AS17" s="14" t="str">
        <f t="shared" si="0"/>
        <v/>
      </c>
      <c r="AT17" s="14" t="str">
        <f t="shared" si="0"/>
        <v/>
      </c>
      <c r="AU17" s="1"/>
      <c r="AV17" s="15"/>
      <c r="AW17" s="16" t="s">
        <v>113</v>
      </c>
      <c r="AX17" s="193" t="str">
        <f t="shared" si="1"/>
        <v>---</v>
      </c>
      <c r="AY17" s="193" t="e">
        <f>VALUE(IF(AX17="---","",VLOOKUP(AX17,List16783[],2,FALSE)))</f>
        <v>#VALUE!</v>
      </c>
      <c r="AZ17" s="193" t="str">
        <f t="shared" si="2"/>
        <v>---</v>
      </c>
      <c r="BA17" s="193" t="e">
        <f>VALUE(IF(AZ17="---","",VLOOKUP(AZ17,List16783[],2,FALSE)))</f>
        <v>#VALUE!</v>
      </c>
      <c r="BB17" s="193" t="str">
        <f t="shared" si="3"/>
        <v>---</v>
      </c>
      <c r="BC17" s="193" t="str">
        <f t="shared" si="4"/>
        <v>---</v>
      </c>
      <c r="BD17" s="1"/>
      <c r="BE17" s="1"/>
      <c r="BF17" s="1"/>
      <c r="BG17" s="1"/>
      <c r="BH17" s="1"/>
      <c r="BI17" s="16" t="s">
        <v>113</v>
      </c>
      <c r="BJ17" s="193" t="str">
        <f>IF(H17="---","",IF(H17="","",(VLOOKUP(H17,List16783[],2,FALSE))))</f>
        <v/>
      </c>
      <c r="BK17" s="193" t="str">
        <f>IF(I17="---","",IF(I17="","",(VLOOKUP(I17,List16783[],2,FALSE))))</f>
        <v/>
      </c>
      <c r="BL17" s="193" t="str">
        <f>IF(J17="---","",IF(J17="","",(VLOOKUP(J17,List16783[],2,FALSE))))</f>
        <v/>
      </c>
      <c r="BM17" s="193" t="str">
        <f>IF(K17="---","",IF(K17="","",(VLOOKUP(K17,List16783[],2,FALSE))))</f>
        <v/>
      </c>
      <c r="BN17" s="193" t="str">
        <f>IF(L17="---","",IF(L17="","",(VLOOKUP(L17,List16783[],2,FALSE))))</f>
        <v/>
      </c>
      <c r="BO17" s="193" t="str">
        <f>IF(M17="---","",IF(M17="","",(VLOOKUP(M17,List16783[],2,FALSE))))</f>
        <v/>
      </c>
      <c r="BP17" s="193" t="str">
        <f>IF(N17="---","",IF(N17="","",(VLOOKUP(N17,List16783[],2,FALSE))))</f>
        <v/>
      </c>
      <c r="BQ17" s="193" t="str">
        <f>IF(O17="---","",IF(O17="","",(VLOOKUP(O17,List16783[],2,FALSE))))</f>
        <v/>
      </c>
      <c r="BR17" s="193" t="str">
        <f>IF(P17="---","",IF(P17="","",(VLOOKUP(P17,List16783[],2,FALSE))))</f>
        <v/>
      </c>
      <c r="BS17" s="193" t="str">
        <f>IF(Q17="---","",IF(Q17="","",(VLOOKUP(Q17,List16783[],2,FALSE))))</f>
        <v/>
      </c>
      <c r="BT17" s="193" t="str">
        <f>IF(R17="---","",IF(R17="","",(VLOOKUP(R17,List16783[],2,FALSE))))</f>
        <v/>
      </c>
      <c r="BU17" s="16" t="s">
        <v>113</v>
      </c>
      <c r="BV17" s="193" t="str">
        <f>IF(Y17="---","",IF(Y17="","",VLOOKUP(Y17,List16783[],2,FALSE)))</f>
        <v/>
      </c>
      <c r="BW17" s="193" t="str">
        <f>IF(Z17="---","",IF(Z17="","",VLOOKUP(Z17,List16783[],2,FALSE)))</f>
        <v/>
      </c>
      <c r="BX17" s="193" t="str">
        <f>IF(AA17="---","",IF(AA17="","",VLOOKUP(AA17,List16783[],2,FALSE)))</f>
        <v/>
      </c>
      <c r="BY17" s="193" t="str">
        <f>IF(AB17="---","",IF(AB17="","",VLOOKUP(AB17,List16783[],2,FALSE)))</f>
        <v/>
      </c>
      <c r="BZ17" s="193" t="str">
        <f>IF(AC17="---","",IF(AC17="","",VLOOKUP(AC17,List16783[],2,FALSE)))</f>
        <v/>
      </c>
      <c r="CA17" s="193" t="str">
        <f>IF(AD17="---","",IF(AD17="","",VLOOKUP(AD17,List16783[],2,FALSE)))</f>
        <v/>
      </c>
      <c r="CB17" s="193" t="str">
        <f>IF(AE17="---","",IF(AE17="","",VLOOKUP(AE17,List16783[],2,FALSE)))</f>
        <v/>
      </c>
      <c r="CC17" s="193" t="str">
        <f>IF(AF17="---","",IF(AF17="","",VLOOKUP(AF17,List16783[],2,FALSE)))</f>
        <v/>
      </c>
      <c r="CD17" s="193" t="str">
        <f>IF(AG17="---","",IF(AG17="","",VLOOKUP(AG17,List16783[],2,FALSE)))</f>
        <v/>
      </c>
      <c r="CE17" s="193" t="str">
        <f>IF(AH17="---","",IF(AH17="","",VLOOKUP(AH17,List16783[],2,FALSE)))</f>
        <v/>
      </c>
      <c r="CF17" s="16" t="s">
        <v>113</v>
      </c>
      <c r="CG17" s="193" t="str">
        <f t="shared" si="7"/>
        <v>NA</v>
      </c>
      <c r="CH17" s="193" t="str">
        <f t="shared" si="5"/>
        <v>NA</v>
      </c>
      <c r="CI17" s="193" t="str">
        <f t="shared" si="5"/>
        <v>NA</v>
      </c>
      <c r="CJ17" s="193" t="str">
        <f t="shared" si="5"/>
        <v>NA</v>
      </c>
      <c r="CK17" s="193" t="str">
        <f t="shared" si="5"/>
        <v>NA</v>
      </c>
      <c r="CL17" s="193" t="str">
        <f t="shared" si="5"/>
        <v>NA</v>
      </c>
      <c r="CM17" s="193" t="str">
        <f t="shared" si="5"/>
        <v>NA</v>
      </c>
      <c r="CN17" s="193" t="str">
        <f t="shared" si="5"/>
        <v>NA</v>
      </c>
      <c r="CO17" s="193" t="str">
        <f t="shared" si="5"/>
        <v>NA</v>
      </c>
      <c r="CP17" s="193" t="str">
        <f t="shared" si="5"/>
        <v>NA</v>
      </c>
      <c r="CQ17" s="16" t="s">
        <v>113</v>
      </c>
      <c r="CR17" s="193" t="str">
        <f t="shared" si="8"/>
        <v>NA</v>
      </c>
      <c r="CS17" s="193" t="str">
        <f t="shared" si="6"/>
        <v>NA</v>
      </c>
      <c r="CT17" s="193" t="str">
        <f t="shared" si="6"/>
        <v>NA</v>
      </c>
      <c r="CU17" s="193" t="str">
        <f t="shared" si="6"/>
        <v>NA</v>
      </c>
      <c r="CV17" s="193" t="str">
        <f t="shared" si="6"/>
        <v>NA</v>
      </c>
      <c r="CW17" s="193" t="str">
        <f t="shared" si="6"/>
        <v>NA</v>
      </c>
      <c r="CX17" s="193" t="str">
        <f t="shared" si="6"/>
        <v>NA</v>
      </c>
      <c r="CY17" s="193" t="str">
        <f t="shared" si="6"/>
        <v>NA</v>
      </c>
      <c r="CZ17" s="193" t="str">
        <f t="shared" si="6"/>
        <v>NA</v>
      </c>
      <c r="DA17" s="193" t="str">
        <f t="shared" si="6"/>
        <v>NA</v>
      </c>
      <c r="DI17" s="177"/>
      <c r="DJ17" s="177"/>
      <c r="DK17" s="177"/>
      <c r="DL17" s="177"/>
      <c r="DM17" s="177"/>
      <c r="DN17" s="177"/>
      <c r="DO17" s="177"/>
      <c r="DP17" s="177"/>
      <c r="DQ17" s="177"/>
      <c r="DR17" s="177"/>
      <c r="DS17" s="177"/>
      <c r="DT17" s="177"/>
      <c r="DU17" s="177"/>
      <c r="DV17" s="177"/>
      <c r="DW17" s="177"/>
    </row>
    <row r="18" spans="2:127" s="7" customFormat="1" ht="13.7" customHeight="1" thickBot="1">
      <c r="B18" s="304"/>
      <c r="C18" s="308" t="s">
        <v>114</v>
      </c>
      <c r="D18" s="309"/>
      <c r="E18" s="174" t="s">
        <v>203</v>
      </c>
      <c r="F18" s="175"/>
      <c r="G18" s="176"/>
      <c r="H18" s="13" t="s">
        <v>92</v>
      </c>
      <c r="I18" s="13" t="s">
        <v>92</v>
      </c>
      <c r="J18" s="13" t="s">
        <v>92</v>
      </c>
      <c r="K18" s="13" t="s">
        <v>92</v>
      </c>
      <c r="L18" s="13" t="s">
        <v>92</v>
      </c>
      <c r="M18" s="13" t="s">
        <v>92</v>
      </c>
      <c r="N18" s="13" t="s">
        <v>92</v>
      </c>
      <c r="O18" s="13" t="s">
        <v>92</v>
      </c>
      <c r="P18" s="13" t="s">
        <v>92</v>
      </c>
      <c r="Q18" s="13" t="s">
        <v>92</v>
      </c>
      <c r="R18" s="170" t="s">
        <v>92</v>
      </c>
      <c r="S18" s="1"/>
      <c r="T18" s="1"/>
      <c r="U18" s="1"/>
      <c r="V18" s="1"/>
      <c r="W18" s="1"/>
      <c r="X18" s="1"/>
      <c r="Y18" s="13" t="s">
        <v>92</v>
      </c>
      <c r="Z18" s="13" t="s">
        <v>92</v>
      </c>
      <c r="AA18" s="13" t="s">
        <v>92</v>
      </c>
      <c r="AB18" s="13" t="s">
        <v>92</v>
      </c>
      <c r="AC18" s="170" t="s">
        <v>92</v>
      </c>
      <c r="AD18" s="13" t="s">
        <v>92</v>
      </c>
      <c r="AE18" s="13" t="s">
        <v>92</v>
      </c>
      <c r="AF18" s="13" t="s">
        <v>92</v>
      </c>
      <c r="AG18" s="13" t="s">
        <v>92</v>
      </c>
      <c r="AH18" s="18" t="s">
        <v>92</v>
      </c>
      <c r="AK18" s="14" t="str">
        <f t="shared" si="0"/>
        <v/>
      </c>
      <c r="AL18" s="14" t="str">
        <f t="shared" si="0"/>
        <v/>
      </c>
      <c r="AM18" s="14" t="str">
        <f t="shared" si="0"/>
        <v/>
      </c>
      <c r="AN18" s="14" t="str">
        <f t="shared" si="0"/>
        <v/>
      </c>
      <c r="AO18" s="14" t="str">
        <f t="shared" si="0"/>
        <v/>
      </c>
      <c r="AP18" s="14" t="str">
        <f t="shared" si="0"/>
        <v/>
      </c>
      <c r="AQ18" s="14" t="str">
        <f t="shared" si="0"/>
        <v/>
      </c>
      <c r="AR18" s="14" t="str">
        <f t="shared" si="0"/>
        <v/>
      </c>
      <c r="AS18" s="14" t="str">
        <f t="shared" si="0"/>
        <v/>
      </c>
      <c r="AT18" s="14" t="str">
        <f t="shared" si="0"/>
        <v/>
      </c>
      <c r="AU18" s="1"/>
      <c r="AV18" s="15"/>
      <c r="AW18" s="16" t="s">
        <v>115</v>
      </c>
      <c r="AX18" s="193" t="str">
        <f t="shared" si="1"/>
        <v>---</v>
      </c>
      <c r="AY18" s="193" t="e">
        <f>VALUE(IF(AX18="---","",VLOOKUP(AX18,List16783[],2,FALSE)))</f>
        <v>#VALUE!</v>
      </c>
      <c r="AZ18" s="193" t="str">
        <f t="shared" si="2"/>
        <v>---</v>
      </c>
      <c r="BA18" s="193" t="e">
        <f>VALUE(IF(AZ18="---","",VLOOKUP(AZ18,List16783[],2,FALSE)))</f>
        <v>#VALUE!</v>
      </c>
      <c r="BB18" s="193" t="str">
        <f t="shared" si="3"/>
        <v>---</v>
      </c>
      <c r="BC18" s="193" t="str">
        <f t="shared" si="4"/>
        <v>---</v>
      </c>
      <c r="BD18" s="1"/>
      <c r="BE18" s="1"/>
      <c r="BF18" s="1"/>
      <c r="BG18" s="1"/>
      <c r="BH18" s="1"/>
      <c r="BI18" s="16" t="s">
        <v>115</v>
      </c>
      <c r="BJ18" s="193" t="str">
        <f>IF(H18="---","",IF(H18="","",(VLOOKUP(H18,List16783[],2,FALSE))))</f>
        <v/>
      </c>
      <c r="BK18" s="193" t="str">
        <f>IF(I18="---","",IF(I18="","",(VLOOKUP(I18,List16783[],2,FALSE))))</f>
        <v/>
      </c>
      <c r="BL18" s="193" t="str">
        <f>IF(J18="---","",IF(J18="","",(VLOOKUP(J18,List16783[],2,FALSE))))</f>
        <v/>
      </c>
      <c r="BM18" s="193" t="str">
        <f>IF(K18="---","",IF(K18="","",(VLOOKUP(K18,List16783[],2,FALSE))))</f>
        <v/>
      </c>
      <c r="BN18" s="193" t="str">
        <f>IF(L18="---","",IF(L18="","",(VLOOKUP(L18,List16783[],2,FALSE))))</f>
        <v/>
      </c>
      <c r="BO18" s="193" t="str">
        <f>IF(M18="---","",IF(M18="","",(VLOOKUP(M18,List16783[],2,FALSE))))</f>
        <v/>
      </c>
      <c r="BP18" s="193" t="str">
        <f>IF(N18="---","",IF(N18="","",(VLOOKUP(N18,List16783[],2,FALSE))))</f>
        <v/>
      </c>
      <c r="BQ18" s="193" t="str">
        <f>IF(O18="---","",IF(O18="","",(VLOOKUP(O18,List16783[],2,FALSE))))</f>
        <v/>
      </c>
      <c r="BR18" s="193" t="str">
        <f>IF(P18="---","",IF(P18="","",(VLOOKUP(P18,List16783[],2,FALSE))))</f>
        <v/>
      </c>
      <c r="BS18" s="193" t="str">
        <f>IF(Q18="---","",IF(Q18="","",(VLOOKUP(Q18,List16783[],2,FALSE))))</f>
        <v/>
      </c>
      <c r="BT18" s="193" t="str">
        <f>IF(R18="---","",IF(R18="","",(VLOOKUP(R18,List16783[],2,FALSE))))</f>
        <v/>
      </c>
      <c r="BU18" s="16" t="s">
        <v>115</v>
      </c>
      <c r="BV18" s="193" t="str">
        <f>IF(Y18="---","",IF(Y18="","",VLOOKUP(Y18,List16783[],2,FALSE)))</f>
        <v/>
      </c>
      <c r="BW18" s="193" t="str">
        <f>IF(Z18="---","",IF(Z18="","",VLOOKUP(Z18,List16783[],2,FALSE)))</f>
        <v/>
      </c>
      <c r="BX18" s="193" t="str">
        <f>IF(AA18="---","",IF(AA18="","",VLOOKUP(AA18,List16783[],2,FALSE)))</f>
        <v/>
      </c>
      <c r="BY18" s="193" t="str">
        <f>IF(AB18="---","",IF(AB18="","",VLOOKUP(AB18,List16783[],2,FALSE)))</f>
        <v/>
      </c>
      <c r="BZ18" s="193" t="str">
        <f>IF(AC18="---","",IF(AC18="","",VLOOKUP(AC18,List16783[],2,FALSE)))</f>
        <v/>
      </c>
      <c r="CA18" s="193" t="str">
        <f>IF(AD18="---","",IF(AD18="","",VLOOKUP(AD18,List16783[],2,FALSE)))</f>
        <v/>
      </c>
      <c r="CB18" s="193" t="str">
        <f>IF(AE18="---","",IF(AE18="","",VLOOKUP(AE18,List16783[],2,FALSE)))</f>
        <v/>
      </c>
      <c r="CC18" s="193" t="str">
        <f>IF(AF18="---","",IF(AF18="","",VLOOKUP(AF18,List16783[],2,FALSE)))</f>
        <v/>
      </c>
      <c r="CD18" s="193" t="str">
        <f>IF(AG18="---","",IF(AG18="","",VLOOKUP(AG18,List16783[],2,FALSE)))</f>
        <v/>
      </c>
      <c r="CE18" s="193" t="str">
        <f>IF(AH18="---","",IF(AH18="","",VLOOKUP(AH18,List16783[],2,FALSE)))</f>
        <v/>
      </c>
      <c r="CF18" s="16" t="s">
        <v>115</v>
      </c>
      <c r="CG18" s="193" t="str">
        <f t="shared" si="7"/>
        <v>NA</v>
      </c>
      <c r="CH18" s="193" t="str">
        <f t="shared" si="5"/>
        <v>NA</v>
      </c>
      <c r="CI18" s="193" t="str">
        <f t="shared" si="5"/>
        <v>NA</v>
      </c>
      <c r="CJ18" s="193" t="str">
        <f t="shared" si="5"/>
        <v>NA</v>
      </c>
      <c r="CK18" s="193" t="str">
        <f t="shared" si="5"/>
        <v>NA</v>
      </c>
      <c r="CL18" s="193" t="str">
        <f t="shared" si="5"/>
        <v>NA</v>
      </c>
      <c r="CM18" s="193" t="str">
        <f t="shared" si="5"/>
        <v>NA</v>
      </c>
      <c r="CN18" s="193" t="str">
        <f t="shared" si="5"/>
        <v>NA</v>
      </c>
      <c r="CO18" s="193" t="str">
        <f t="shared" si="5"/>
        <v>NA</v>
      </c>
      <c r="CP18" s="193" t="str">
        <f t="shared" si="5"/>
        <v>NA</v>
      </c>
      <c r="CQ18" s="16" t="s">
        <v>115</v>
      </c>
      <c r="CR18" s="193" t="str">
        <f t="shared" si="8"/>
        <v>NA</v>
      </c>
      <c r="CS18" s="193" t="str">
        <f t="shared" si="6"/>
        <v>NA</v>
      </c>
      <c r="CT18" s="193" t="str">
        <f t="shared" si="6"/>
        <v>NA</v>
      </c>
      <c r="CU18" s="193" t="str">
        <f t="shared" si="6"/>
        <v>NA</v>
      </c>
      <c r="CV18" s="193" t="str">
        <f t="shared" si="6"/>
        <v>NA</v>
      </c>
      <c r="CW18" s="193" t="str">
        <f t="shared" si="6"/>
        <v>NA</v>
      </c>
      <c r="CX18" s="193" t="str">
        <f t="shared" si="6"/>
        <v>NA</v>
      </c>
      <c r="CY18" s="193" t="str">
        <f t="shared" si="6"/>
        <v>NA</v>
      </c>
      <c r="CZ18" s="193" t="str">
        <f t="shared" si="6"/>
        <v>NA</v>
      </c>
      <c r="DA18" s="193" t="str">
        <f t="shared" si="6"/>
        <v>NA</v>
      </c>
      <c r="DI18" s="177"/>
      <c r="DJ18" s="177"/>
      <c r="DK18" s="177"/>
      <c r="DL18" s="177"/>
      <c r="DM18" s="177"/>
      <c r="DN18" s="177"/>
      <c r="DO18" s="177"/>
      <c r="DP18" s="177"/>
      <c r="DQ18" s="177"/>
      <c r="DR18" s="177"/>
      <c r="DS18" s="177"/>
      <c r="DT18" s="177"/>
      <c r="DU18" s="177"/>
      <c r="DV18" s="177"/>
      <c r="DW18" s="177"/>
    </row>
    <row r="19" spans="2:127" s="7" customFormat="1" ht="13.7" customHeight="1" thickBot="1">
      <c r="B19" s="304"/>
      <c r="C19" s="308"/>
      <c r="D19" s="309"/>
      <c r="E19" s="174" t="s">
        <v>208</v>
      </c>
      <c r="F19" s="175"/>
      <c r="G19" s="176"/>
      <c r="H19" s="13" t="s">
        <v>92</v>
      </c>
      <c r="I19" s="13" t="s">
        <v>92</v>
      </c>
      <c r="J19" s="13" t="s">
        <v>92</v>
      </c>
      <c r="K19" s="13" t="s">
        <v>92</v>
      </c>
      <c r="L19" s="13" t="s">
        <v>92</v>
      </c>
      <c r="M19" s="13" t="s">
        <v>92</v>
      </c>
      <c r="N19" s="13" t="s">
        <v>92</v>
      </c>
      <c r="O19" s="13" t="s">
        <v>92</v>
      </c>
      <c r="P19" s="13" t="s">
        <v>92</v>
      </c>
      <c r="Q19" s="13" t="s">
        <v>92</v>
      </c>
      <c r="R19" s="170" t="s">
        <v>92</v>
      </c>
      <c r="S19" s="1"/>
      <c r="T19" s="1"/>
      <c r="U19" s="1"/>
      <c r="V19" s="1"/>
      <c r="W19" s="1"/>
      <c r="X19" s="1"/>
      <c r="Y19" s="13" t="s">
        <v>92</v>
      </c>
      <c r="Z19" s="13" t="s">
        <v>92</v>
      </c>
      <c r="AA19" s="13" t="s">
        <v>92</v>
      </c>
      <c r="AB19" s="13" t="s">
        <v>92</v>
      </c>
      <c r="AC19" s="170" t="s">
        <v>92</v>
      </c>
      <c r="AD19" s="13" t="s">
        <v>92</v>
      </c>
      <c r="AE19" s="13" t="s">
        <v>92</v>
      </c>
      <c r="AF19" s="13" t="s">
        <v>92</v>
      </c>
      <c r="AG19" s="13" t="s">
        <v>92</v>
      </c>
      <c r="AH19" s="18" t="s">
        <v>92</v>
      </c>
      <c r="AK19" s="14" t="str">
        <f t="shared" si="0"/>
        <v/>
      </c>
      <c r="AL19" s="14" t="str">
        <f t="shared" si="0"/>
        <v/>
      </c>
      <c r="AM19" s="14" t="str">
        <f t="shared" si="0"/>
        <v/>
      </c>
      <c r="AN19" s="14" t="str">
        <f t="shared" si="0"/>
        <v/>
      </c>
      <c r="AO19" s="14" t="str">
        <f t="shared" si="0"/>
        <v/>
      </c>
      <c r="AP19" s="14" t="str">
        <f t="shared" si="0"/>
        <v/>
      </c>
      <c r="AQ19" s="14" t="str">
        <f t="shared" si="0"/>
        <v/>
      </c>
      <c r="AR19" s="14" t="str">
        <f t="shared" si="0"/>
        <v/>
      </c>
      <c r="AS19" s="14" t="str">
        <f t="shared" si="0"/>
        <v/>
      </c>
      <c r="AT19" s="14" t="str">
        <f t="shared" si="0"/>
        <v/>
      </c>
      <c r="AU19" s="1"/>
      <c r="AV19" s="15"/>
      <c r="AW19" s="16" t="s">
        <v>116</v>
      </c>
      <c r="AX19" s="193" t="str">
        <f t="shared" si="1"/>
        <v>---</v>
      </c>
      <c r="AY19" s="193" t="e">
        <f>VALUE(IF(AX19="---","",VLOOKUP(AX19,List16783[],2,FALSE)))</f>
        <v>#VALUE!</v>
      </c>
      <c r="AZ19" s="193" t="str">
        <f t="shared" si="2"/>
        <v>---</v>
      </c>
      <c r="BA19" s="193" t="e">
        <f>VALUE(IF(AZ19="---","",VLOOKUP(AZ19,List16783[],2,FALSE)))</f>
        <v>#VALUE!</v>
      </c>
      <c r="BB19" s="193" t="str">
        <f t="shared" si="3"/>
        <v>---</v>
      </c>
      <c r="BC19" s="193" t="str">
        <f t="shared" si="4"/>
        <v>---</v>
      </c>
      <c r="BD19" s="1"/>
      <c r="BE19" s="1"/>
      <c r="BF19" s="1"/>
      <c r="BG19" s="1"/>
      <c r="BH19" s="1"/>
      <c r="BI19" s="16" t="s">
        <v>116</v>
      </c>
      <c r="BJ19" s="193" t="str">
        <f>IF(H19="---","",IF(H19="","",(VLOOKUP(H19,List16783[],2,FALSE))))</f>
        <v/>
      </c>
      <c r="BK19" s="193" t="str">
        <f>IF(I19="---","",IF(I19="","",(VLOOKUP(I19,List16783[],2,FALSE))))</f>
        <v/>
      </c>
      <c r="BL19" s="193" t="str">
        <f>IF(J19="---","",IF(J19="","",(VLOOKUP(J19,List16783[],2,FALSE))))</f>
        <v/>
      </c>
      <c r="BM19" s="193" t="str">
        <f>IF(K19="---","",IF(K19="","",(VLOOKUP(K19,List16783[],2,FALSE))))</f>
        <v/>
      </c>
      <c r="BN19" s="193" t="str">
        <f>IF(L19="---","",IF(L19="","",(VLOOKUP(L19,List16783[],2,FALSE))))</f>
        <v/>
      </c>
      <c r="BO19" s="193" t="str">
        <f>IF(M19="---","",IF(M19="","",(VLOOKUP(M19,List16783[],2,FALSE))))</f>
        <v/>
      </c>
      <c r="BP19" s="193" t="str">
        <f>IF(N19="---","",IF(N19="","",(VLOOKUP(N19,List16783[],2,FALSE))))</f>
        <v/>
      </c>
      <c r="BQ19" s="193" t="str">
        <f>IF(O19="---","",IF(O19="","",(VLOOKUP(O19,List16783[],2,FALSE))))</f>
        <v/>
      </c>
      <c r="BR19" s="193" t="str">
        <f>IF(P19="---","",IF(P19="","",(VLOOKUP(P19,List16783[],2,FALSE))))</f>
        <v/>
      </c>
      <c r="BS19" s="193" t="str">
        <f>IF(Q19="---","",IF(Q19="","",(VLOOKUP(Q19,List16783[],2,FALSE))))</f>
        <v/>
      </c>
      <c r="BT19" s="193" t="str">
        <f>IF(R19="---","",IF(R19="","",(VLOOKUP(R19,List16783[],2,FALSE))))</f>
        <v/>
      </c>
      <c r="BU19" s="16" t="s">
        <v>116</v>
      </c>
      <c r="BV19" s="193" t="str">
        <f>IF(Y19="---","",IF(Y19="","",VLOOKUP(Y19,List16783[],2,FALSE)))</f>
        <v/>
      </c>
      <c r="BW19" s="193" t="str">
        <f>IF(Z19="---","",IF(Z19="","",VLOOKUP(Z19,List16783[],2,FALSE)))</f>
        <v/>
      </c>
      <c r="BX19" s="193" t="str">
        <f>IF(AA19="---","",IF(AA19="","",VLOOKUP(AA19,List16783[],2,FALSE)))</f>
        <v/>
      </c>
      <c r="BY19" s="193" t="str">
        <f>IF(AB19="---","",IF(AB19="","",VLOOKUP(AB19,List16783[],2,FALSE)))</f>
        <v/>
      </c>
      <c r="BZ19" s="193" t="str">
        <f>IF(AC19="---","",IF(AC19="","",VLOOKUP(AC19,List16783[],2,FALSE)))</f>
        <v/>
      </c>
      <c r="CA19" s="193" t="str">
        <f>IF(AD19="---","",IF(AD19="","",VLOOKUP(AD19,List16783[],2,FALSE)))</f>
        <v/>
      </c>
      <c r="CB19" s="193" t="str">
        <f>IF(AE19="---","",IF(AE19="","",VLOOKUP(AE19,List16783[],2,FALSE)))</f>
        <v/>
      </c>
      <c r="CC19" s="193" t="str">
        <f>IF(AF19="---","",IF(AF19="","",VLOOKUP(AF19,List16783[],2,FALSE)))</f>
        <v/>
      </c>
      <c r="CD19" s="193" t="str">
        <f>IF(AG19="---","",IF(AG19="","",VLOOKUP(AG19,List16783[],2,FALSE)))</f>
        <v/>
      </c>
      <c r="CE19" s="193" t="str">
        <f>IF(AH19="---","",IF(AH19="","",VLOOKUP(AH19,List16783[],2,FALSE)))</f>
        <v/>
      </c>
      <c r="CF19" s="16" t="s">
        <v>116</v>
      </c>
      <c r="CG19" s="193" t="str">
        <f t="shared" si="7"/>
        <v>NA</v>
      </c>
      <c r="CH19" s="193" t="str">
        <f t="shared" si="5"/>
        <v>NA</v>
      </c>
      <c r="CI19" s="193" t="str">
        <f t="shared" si="5"/>
        <v>NA</v>
      </c>
      <c r="CJ19" s="193" t="str">
        <f t="shared" si="5"/>
        <v>NA</v>
      </c>
      <c r="CK19" s="193" t="str">
        <f t="shared" si="5"/>
        <v>NA</v>
      </c>
      <c r="CL19" s="193" t="str">
        <f t="shared" si="5"/>
        <v>NA</v>
      </c>
      <c r="CM19" s="193" t="str">
        <f t="shared" si="5"/>
        <v>NA</v>
      </c>
      <c r="CN19" s="193" t="str">
        <f t="shared" si="5"/>
        <v>NA</v>
      </c>
      <c r="CO19" s="193" t="str">
        <f t="shared" si="5"/>
        <v>NA</v>
      </c>
      <c r="CP19" s="193" t="str">
        <f t="shared" si="5"/>
        <v>NA</v>
      </c>
      <c r="CQ19" s="16" t="s">
        <v>116</v>
      </c>
      <c r="CR19" s="193" t="str">
        <f t="shared" si="8"/>
        <v>NA</v>
      </c>
      <c r="CS19" s="193" t="str">
        <f t="shared" ref="CS19:DA30" si="9">IF(AND(OR(CH19=1, CH19=1.1),BL19&gt;=BW19),"Achieved",IF(AND(OR(CH19=1, CH19=1.1),BL19&lt;BW19),"Not Achieved","NA"))</f>
        <v>NA</v>
      </c>
      <c r="CT19" s="193" t="str">
        <f t="shared" si="9"/>
        <v>NA</v>
      </c>
      <c r="CU19" s="193" t="str">
        <f t="shared" si="9"/>
        <v>NA</v>
      </c>
      <c r="CV19" s="193" t="str">
        <f t="shared" si="9"/>
        <v>NA</v>
      </c>
      <c r="CW19" s="193" t="str">
        <f t="shared" si="9"/>
        <v>NA</v>
      </c>
      <c r="CX19" s="193" t="str">
        <f t="shared" si="9"/>
        <v>NA</v>
      </c>
      <c r="CY19" s="193" t="str">
        <f t="shared" si="9"/>
        <v>NA</v>
      </c>
      <c r="CZ19" s="193" t="str">
        <f t="shared" si="9"/>
        <v>NA</v>
      </c>
      <c r="DA19" s="193" t="str">
        <f t="shared" si="9"/>
        <v>NA</v>
      </c>
      <c r="DI19" s="177"/>
      <c r="DJ19" s="177"/>
      <c r="DK19" s="177"/>
      <c r="DL19" s="177"/>
      <c r="DM19" s="177"/>
      <c r="DN19" s="177"/>
      <c r="DO19" s="177"/>
      <c r="DP19" s="177"/>
      <c r="DQ19" s="177"/>
      <c r="DR19" s="177"/>
      <c r="DS19" s="177"/>
      <c r="DT19" s="177"/>
      <c r="DU19" s="177"/>
      <c r="DV19" s="177"/>
      <c r="DW19" s="177"/>
    </row>
    <row r="20" spans="2:127" s="7" customFormat="1" ht="13.7" customHeight="1" thickBot="1">
      <c r="B20" s="304"/>
      <c r="C20" s="308"/>
      <c r="D20" s="309"/>
      <c r="E20" s="174" t="s">
        <v>213</v>
      </c>
      <c r="F20" s="175"/>
      <c r="G20" s="176"/>
      <c r="H20" s="13" t="s">
        <v>92</v>
      </c>
      <c r="I20" s="13" t="s">
        <v>92</v>
      </c>
      <c r="J20" s="13" t="s">
        <v>92</v>
      </c>
      <c r="K20" s="13" t="s">
        <v>92</v>
      </c>
      <c r="L20" s="13" t="s">
        <v>92</v>
      </c>
      <c r="M20" s="13" t="s">
        <v>92</v>
      </c>
      <c r="N20" s="13" t="s">
        <v>92</v>
      </c>
      <c r="O20" s="13" t="s">
        <v>92</v>
      </c>
      <c r="P20" s="13" t="s">
        <v>92</v>
      </c>
      <c r="Q20" s="13" t="s">
        <v>92</v>
      </c>
      <c r="R20" s="170" t="s">
        <v>92</v>
      </c>
      <c r="S20" s="1"/>
      <c r="T20" s="1"/>
      <c r="U20" s="1"/>
      <c r="V20" s="1"/>
      <c r="W20" s="1"/>
      <c r="X20" s="1"/>
      <c r="Y20" s="13" t="s">
        <v>92</v>
      </c>
      <c r="Z20" s="13" t="s">
        <v>92</v>
      </c>
      <c r="AA20" s="13" t="s">
        <v>92</v>
      </c>
      <c r="AB20" s="13" t="s">
        <v>92</v>
      </c>
      <c r="AC20" s="170" t="s">
        <v>92</v>
      </c>
      <c r="AD20" s="13" t="s">
        <v>92</v>
      </c>
      <c r="AE20" s="13" t="s">
        <v>92</v>
      </c>
      <c r="AF20" s="13" t="s">
        <v>92</v>
      </c>
      <c r="AG20" s="13" t="s">
        <v>92</v>
      </c>
      <c r="AH20" s="18" t="s">
        <v>92</v>
      </c>
      <c r="AK20" s="14" t="str">
        <f t="shared" si="0"/>
        <v/>
      </c>
      <c r="AL20" s="14" t="str">
        <f t="shared" si="0"/>
        <v/>
      </c>
      <c r="AM20" s="14" t="str">
        <f t="shared" si="0"/>
        <v/>
      </c>
      <c r="AN20" s="14" t="str">
        <f t="shared" si="0"/>
        <v/>
      </c>
      <c r="AO20" s="14" t="str">
        <f t="shared" si="0"/>
        <v/>
      </c>
      <c r="AP20" s="14" t="str">
        <f t="shared" si="0"/>
        <v/>
      </c>
      <c r="AQ20" s="14" t="str">
        <f t="shared" si="0"/>
        <v/>
      </c>
      <c r="AR20" s="14" t="str">
        <f t="shared" si="0"/>
        <v/>
      </c>
      <c r="AS20" s="14" t="str">
        <f t="shared" si="0"/>
        <v/>
      </c>
      <c r="AT20" s="14" t="str">
        <f t="shared" si="0"/>
        <v/>
      </c>
      <c r="AU20" s="1"/>
      <c r="AV20" s="15"/>
      <c r="AW20" s="16" t="s">
        <v>117</v>
      </c>
      <c r="AX20" s="193" t="str">
        <f t="shared" si="1"/>
        <v>---</v>
      </c>
      <c r="AY20" s="193" t="e">
        <f>VALUE(IF(AX20="---","",VLOOKUP(AX20,List16783[],2,FALSE)))</f>
        <v>#VALUE!</v>
      </c>
      <c r="AZ20" s="193" t="str">
        <f t="shared" si="2"/>
        <v>---</v>
      </c>
      <c r="BA20" s="193" t="e">
        <f>VALUE(IF(AZ20="---","",VLOOKUP(AZ20,List16783[],2,FALSE)))</f>
        <v>#VALUE!</v>
      </c>
      <c r="BB20" s="193" t="str">
        <f t="shared" si="3"/>
        <v>---</v>
      </c>
      <c r="BC20" s="193" t="str">
        <f t="shared" si="4"/>
        <v>---</v>
      </c>
      <c r="BD20" s="1"/>
      <c r="BE20" s="1"/>
      <c r="BF20" s="1"/>
      <c r="BG20" s="1"/>
      <c r="BH20" s="1"/>
      <c r="BI20" s="16" t="s">
        <v>117</v>
      </c>
      <c r="BJ20" s="193" t="str">
        <f>IF(H20="---","",IF(H20="","",(VLOOKUP(H20,List16783[],2,FALSE))))</f>
        <v/>
      </c>
      <c r="BK20" s="193" t="str">
        <f>IF(I20="---","",IF(I20="","",(VLOOKUP(I20,List16783[],2,FALSE))))</f>
        <v/>
      </c>
      <c r="BL20" s="193" t="str">
        <f>IF(J20="---","",IF(J20="","",(VLOOKUP(J20,List16783[],2,FALSE))))</f>
        <v/>
      </c>
      <c r="BM20" s="193" t="str">
        <f>IF(K20="---","",IF(K20="","",(VLOOKUP(K20,List16783[],2,FALSE))))</f>
        <v/>
      </c>
      <c r="BN20" s="193" t="str">
        <f>IF(L20="---","",IF(L20="","",(VLOOKUP(L20,List16783[],2,FALSE))))</f>
        <v/>
      </c>
      <c r="BO20" s="193" t="str">
        <f>IF(M20="---","",IF(M20="","",(VLOOKUP(M20,List16783[],2,FALSE))))</f>
        <v/>
      </c>
      <c r="BP20" s="193" t="str">
        <f>IF(N20="---","",IF(N20="","",(VLOOKUP(N20,List16783[],2,FALSE))))</f>
        <v/>
      </c>
      <c r="BQ20" s="193" t="str">
        <f>IF(O20="---","",IF(O20="","",(VLOOKUP(O20,List16783[],2,FALSE))))</f>
        <v/>
      </c>
      <c r="BR20" s="193" t="str">
        <f>IF(P20="---","",IF(P20="","",(VLOOKUP(P20,List16783[],2,FALSE))))</f>
        <v/>
      </c>
      <c r="BS20" s="193" t="str">
        <f>IF(Q20="---","",IF(Q20="","",(VLOOKUP(Q20,List16783[],2,FALSE))))</f>
        <v/>
      </c>
      <c r="BT20" s="193" t="str">
        <f>IF(R20="---","",IF(R20="","",(VLOOKUP(R20,List16783[],2,FALSE))))</f>
        <v/>
      </c>
      <c r="BU20" s="16" t="s">
        <v>117</v>
      </c>
      <c r="BV20" s="193" t="str">
        <f>IF(Y20="---","",IF(Y20="","",VLOOKUP(Y20,List16783[],2,FALSE)))</f>
        <v/>
      </c>
      <c r="BW20" s="193" t="str">
        <f>IF(Z20="---","",IF(Z20="","",VLOOKUP(Z20,List16783[],2,FALSE)))</f>
        <v/>
      </c>
      <c r="BX20" s="193" t="str">
        <f>IF(AA20="---","",IF(AA20="","",VLOOKUP(AA20,List16783[],2,FALSE)))</f>
        <v/>
      </c>
      <c r="BY20" s="193" t="str">
        <f>IF(AB20="---","",IF(AB20="","",VLOOKUP(AB20,List16783[],2,FALSE)))</f>
        <v/>
      </c>
      <c r="BZ20" s="193" t="str">
        <f>IF(AC20="---","",IF(AC20="","",VLOOKUP(AC20,List16783[],2,FALSE)))</f>
        <v/>
      </c>
      <c r="CA20" s="193" t="str">
        <f>IF(AD20="---","",IF(AD20="","",VLOOKUP(AD20,List16783[],2,FALSE)))</f>
        <v/>
      </c>
      <c r="CB20" s="193" t="str">
        <f>IF(AE20="---","",IF(AE20="","",VLOOKUP(AE20,List16783[],2,FALSE)))</f>
        <v/>
      </c>
      <c r="CC20" s="193" t="str">
        <f>IF(AF20="---","",IF(AF20="","",VLOOKUP(AF20,List16783[],2,FALSE)))</f>
        <v/>
      </c>
      <c r="CD20" s="193" t="str">
        <f>IF(AG20="---","",IF(AG20="","",VLOOKUP(AG20,List16783[],2,FALSE)))</f>
        <v/>
      </c>
      <c r="CE20" s="193" t="str">
        <f>IF(AH20="---","",IF(AH20="","",VLOOKUP(AH20,List16783[],2,FALSE)))</f>
        <v/>
      </c>
      <c r="CF20" s="16" t="s">
        <v>117</v>
      </c>
      <c r="CG20" s="193" t="str">
        <f t="shared" si="7"/>
        <v>NA</v>
      </c>
      <c r="CH20" s="193" t="str">
        <f t="shared" si="5"/>
        <v>NA</v>
      </c>
      <c r="CI20" s="193" t="str">
        <f t="shared" si="5"/>
        <v>NA</v>
      </c>
      <c r="CJ20" s="193" t="str">
        <f t="shared" si="5"/>
        <v>NA</v>
      </c>
      <c r="CK20" s="193" t="str">
        <f t="shared" si="5"/>
        <v>NA</v>
      </c>
      <c r="CL20" s="193" t="str">
        <f t="shared" si="5"/>
        <v>NA</v>
      </c>
      <c r="CM20" s="193" t="str">
        <f t="shared" si="5"/>
        <v>NA</v>
      </c>
      <c r="CN20" s="193" t="str">
        <f t="shared" si="5"/>
        <v>NA</v>
      </c>
      <c r="CO20" s="193" t="str">
        <f t="shared" si="5"/>
        <v>NA</v>
      </c>
      <c r="CP20" s="193" t="str">
        <f t="shared" si="5"/>
        <v>NA</v>
      </c>
      <c r="CQ20" s="16" t="s">
        <v>117</v>
      </c>
      <c r="CR20" s="193" t="str">
        <f t="shared" si="8"/>
        <v>NA</v>
      </c>
      <c r="CS20" s="193" t="str">
        <f t="shared" si="9"/>
        <v>NA</v>
      </c>
      <c r="CT20" s="193" t="str">
        <f t="shared" si="9"/>
        <v>NA</v>
      </c>
      <c r="CU20" s="193" t="str">
        <f t="shared" si="9"/>
        <v>NA</v>
      </c>
      <c r="CV20" s="193" t="str">
        <f t="shared" si="9"/>
        <v>NA</v>
      </c>
      <c r="CW20" s="193" t="str">
        <f t="shared" si="9"/>
        <v>NA</v>
      </c>
      <c r="CX20" s="193" t="str">
        <f t="shared" si="9"/>
        <v>NA</v>
      </c>
      <c r="CY20" s="193" t="str">
        <f t="shared" si="9"/>
        <v>NA</v>
      </c>
      <c r="CZ20" s="193" t="str">
        <f t="shared" si="9"/>
        <v>NA</v>
      </c>
      <c r="DA20" s="193" t="str">
        <f t="shared" si="9"/>
        <v>NA</v>
      </c>
      <c r="DI20" s="177"/>
      <c r="DJ20" s="177"/>
      <c r="DK20" s="177"/>
      <c r="DL20" s="177"/>
      <c r="DM20" s="177"/>
      <c r="DN20" s="177"/>
      <c r="DO20" s="177"/>
      <c r="DP20" s="177"/>
      <c r="DQ20" s="177"/>
      <c r="DR20" s="177"/>
      <c r="DS20" s="177"/>
      <c r="DT20" s="177"/>
      <c r="DU20" s="177"/>
      <c r="DV20" s="177"/>
      <c r="DW20" s="177"/>
    </row>
    <row r="21" spans="2:127" s="7" customFormat="1" ht="13.7" customHeight="1" thickBot="1">
      <c r="B21" s="304"/>
      <c r="C21" s="308" t="s">
        <v>191</v>
      </c>
      <c r="D21" s="309"/>
      <c r="E21" s="174" t="s">
        <v>204</v>
      </c>
      <c r="F21" s="175"/>
      <c r="G21" s="176"/>
      <c r="H21" s="13" t="s">
        <v>92</v>
      </c>
      <c r="I21" s="13" t="s">
        <v>92</v>
      </c>
      <c r="J21" s="13" t="s">
        <v>92</v>
      </c>
      <c r="K21" s="13" t="s">
        <v>92</v>
      </c>
      <c r="L21" s="13" t="s">
        <v>92</v>
      </c>
      <c r="M21" s="13" t="s">
        <v>92</v>
      </c>
      <c r="N21" s="13" t="s">
        <v>92</v>
      </c>
      <c r="O21" s="13" t="s">
        <v>92</v>
      </c>
      <c r="P21" s="13" t="s">
        <v>92</v>
      </c>
      <c r="Q21" s="13" t="s">
        <v>92</v>
      </c>
      <c r="R21" s="170" t="s">
        <v>92</v>
      </c>
      <c r="S21" s="1"/>
      <c r="T21" s="1"/>
      <c r="U21" s="1"/>
      <c r="V21" s="1"/>
      <c r="W21" s="1"/>
      <c r="X21" s="1"/>
      <c r="Y21" s="13" t="s">
        <v>92</v>
      </c>
      <c r="Z21" s="13" t="s">
        <v>92</v>
      </c>
      <c r="AA21" s="13" t="s">
        <v>92</v>
      </c>
      <c r="AB21" s="13" t="s">
        <v>92</v>
      </c>
      <c r="AC21" s="170" t="s">
        <v>92</v>
      </c>
      <c r="AD21" s="13" t="s">
        <v>92</v>
      </c>
      <c r="AE21" s="13" t="s">
        <v>92</v>
      </c>
      <c r="AF21" s="13" t="s">
        <v>92</v>
      </c>
      <c r="AG21" s="13" t="s">
        <v>92</v>
      </c>
      <c r="AH21" s="18" t="s">
        <v>92</v>
      </c>
      <c r="AK21" s="14" t="str">
        <f t="shared" si="0"/>
        <v/>
      </c>
      <c r="AL21" s="14" t="str">
        <f t="shared" si="0"/>
        <v/>
      </c>
      <c r="AM21" s="14" t="str">
        <f t="shared" si="0"/>
        <v/>
      </c>
      <c r="AN21" s="14" t="str">
        <f t="shared" si="0"/>
        <v/>
      </c>
      <c r="AO21" s="14" t="str">
        <f t="shared" si="0"/>
        <v/>
      </c>
      <c r="AP21" s="14" t="str">
        <f t="shared" si="0"/>
        <v/>
      </c>
      <c r="AQ21" s="14" t="str">
        <f t="shared" si="0"/>
        <v/>
      </c>
      <c r="AR21" s="14" t="str">
        <f t="shared" si="0"/>
        <v/>
      </c>
      <c r="AS21" s="14" t="str">
        <f t="shared" si="0"/>
        <v/>
      </c>
      <c r="AT21" s="14" t="str">
        <f t="shared" si="0"/>
        <v/>
      </c>
      <c r="AU21" s="1"/>
      <c r="AV21" s="15"/>
      <c r="AW21" s="16" t="s">
        <v>118</v>
      </c>
      <c r="AX21" s="193" t="str">
        <f t="shared" si="1"/>
        <v>---</v>
      </c>
      <c r="AY21" s="193" t="e">
        <f>VALUE(IF(AX21="---","",VLOOKUP(AX21,List16783[],2,FALSE)))</f>
        <v>#VALUE!</v>
      </c>
      <c r="AZ21" s="193" t="str">
        <f t="shared" si="2"/>
        <v>---</v>
      </c>
      <c r="BA21" s="193" t="e">
        <f>VALUE(IF(AZ21="---","",VLOOKUP(AZ21,List16783[],2,FALSE)))</f>
        <v>#VALUE!</v>
      </c>
      <c r="BB21" s="193" t="str">
        <f t="shared" si="3"/>
        <v>---</v>
      </c>
      <c r="BC21" s="193" t="str">
        <f t="shared" si="4"/>
        <v>---</v>
      </c>
      <c r="BD21" s="1"/>
      <c r="BE21" s="1"/>
      <c r="BF21" s="1"/>
      <c r="BG21" s="1"/>
      <c r="BH21" s="1"/>
      <c r="BI21" s="16" t="s">
        <v>118</v>
      </c>
      <c r="BJ21" s="193" t="str">
        <f>IF(H21="---","",IF(H21="","",(VLOOKUP(H21,List16783[],2,FALSE))))</f>
        <v/>
      </c>
      <c r="BK21" s="193" t="str">
        <f>IF(I21="---","",IF(I21="","",(VLOOKUP(I21,List16783[],2,FALSE))))</f>
        <v/>
      </c>
      <c r="BL21" s="193" t="str">
        <f>IF(J21="---","",IF(J21="","",(VLOOKUP(J21,List16783[],2,FALSE))))</f>
        <v/>
      </c>
      <c r="BM21" s="193" t="str">
        <f>IF(K21="---","",IF(K21="","",(VLOOKUP(K21,List16783[],2,FALSE))))</f>
        <v/>
      </c>
      <c r="BN21" s="193" t="str">
        <f>IF(L21="---","",IF(L21="","",(VLOOKUP(L21,List16783[],2,FALSE))))</f>
        <v/>
      </c>
      <c r="BO21" s="193" t="str">
        <f>IF(M21="---","",IF(M21="","",(VLOOKUP(M21,List16783[],2,FALSE))))</f>
        <v/>
      </c>
      <c r="BP21" s="193" t="str">
        <f>IF(N21="---","",IF(N21="","",(VLOOKUP(N21,List16783[],2,FALSE))))</f>
        <v/>
      </c>
      <c r="BQ21" s="193" t="str">
        <f>IF(O21="---","",IF(O21="","",(VLOOKUP(O21,List16783[],2,FALSE))))</f>
        <v/>
      </c>
      <c r="BR21" s="193" t="str">
        <f>IF(P21="---","",IF(P21="","",(VLOOKUP(P21,List16783[],2,FALSE))))</f>
        <v/>
      </c>
      <c r="BS21" s="193" t="str">
        <f>IF(Q21="---","",IF(Q21="","",(VLOOKUP(Q21,List16783[],2,FALSE))))</f>
        <v/>
      </c>
      <c r="BT21" s="193" t="str">
        <f>IF(R21="---","",IF(R21="","",(VLOOKUP(R21,List16783[],2,FALSE))))</f>
        <v/>
      </c>
      <c r="BU21" s="16" t="s">
        <v>118</v>
      </c>
      <c r="BV21" s="193" t="str">
        <f>IF(Y21="---","",IF(Y21="","",VLOOKUP(Y21,List16783[],2,FALSE)))</f>
        <v/>
      </c>
      <c r="BW21" s="193" t="str">
        <f>IF(Z21="---","",IF(Z21="","",VLOOKUP(Z21,List16783[],2,FALSE)))</f>
        <v/>
      </c>
      <c r="BX21" s="193" t="str">
        <f>IF(AA21="---","",IF(AA21="","",VLOOKUP(AA21,List16783[],2,FALSE)))</f>
        <v/>
      </c>
      <c r="BY21" s="193" t="str">
        <f>IF(AB21="---","",IF(AB21="","",VLOOKUP(AB21,List16783[],2,FALSE)))</f>
        <v/>
      </c>
      <c r="BZ21" s="193" t="str">
        <f>IF(AC21="---","",IF(AC21="","",VLOOKUP(AC21,List16783[],2,FALSE)))</f>
        <v/>
      </c>
      <c r="CA21" s="193" t="str">
        <f>IF(AD21="---","",IF(AD21="","",VLOOKUP(AD21,List16783[],2,FALSE)))</f>
        <v/>
      </c>
      <c r="CB21" s="193" t="str">
        <f>IF(AE21="---","",IF(AE21="","",VLOOKUP(AE21,List16783[],2,FALSE)))</f>
        <v/>
      </c>
      <c r="CC21" s="193" t="str">
        <f>IF(AF21="---","",IF(AF21="","",VLOOKUP(AF21,List16783[],2,FALSE)))</f>
        <v/>
      </c>
      <c r="CD21" s="193" t="str">
        <f>IF(AG21="---","",IF(AG21="","",VLOOKUP(AG21,List16783[],2,FALSE)))</f>
        <v/>
      </c>
      <c r="CE21" s="193" t="str">
        <f>IF(AH21="---","",IF(AH21="","",VLOOKUP(AH21,List16783[],2,FALSE)))</f>
        <v/>
      </c>
      <c r="CF21" s="16" t="s">
        <v>118</v>
      </c>
      <c r="CG21" s="193" t="str">
        <f t="shared" si="7"/>
        <v>NA</v>
      </c>
      <c r="CH21" s="193" t="str">
        <f t="shared" si="5"/>
        <v>NA</v>
      </c>
      <c r="CI21" s="193" t="str">
        <f t="shared" si="5"/>
        <v>NA</v>
      </c>
      <c r="CJ21" s="193" t="str">
        <f t="shared" si="5"/>
        <v>NA</v>
      </c>
      <c r="CK21" s="193" t="str">
        <f t="shared" si="5"/>
        <v>NA</v>
      </c>
      <c r="CL21" s="193" t="str">
        <f t="shared" si="5"/>
        <v>NA</v>
      </c>
      <c r="CM21" s="193" t="str">
        <f t="shared" si="5"/>
        <v>NA</v>
      </c>
      <c r="CN21" s="193" t="str">
        <f t="shared" si="5"/>
        <v>NA</v>
      </c>
      <c r="CO21" s="193" t="str">
        <f t="shared" si="5"/>
        <v>NA</v>
      </c>
      <c r="CP21" s="193" t="str">
        <f t="shared" si="5"/>
        <v>NA</v>
      </c>
      <c r="CQ21" s="16" t="s">
        <v>118</v>
      </c>
      <c r="CR21" s="193" t="str">
        <f t="shared" si="8"/>
        <v>NA</v>
      </c>
      <c r="CS21" s="193" t="str">
        <f t="shared" si="9"/>
        <v>NA</v>
      </c>
      <c r="CT21" s="193" t="str">
        <f t="shared" si="9"/>
        <v>NA</v>
      </c>
      <c r="CU21" s="193" t="str">
        <f t="shared" si="9"/>
        <v>NA</v>
      </c>
      <c r="CV21" s="193" t="str">
        <f t="shared" si="9"/>
        <v>NA</v>
      </c>
      <c r="CW21" s="193" t="str">
        <f t="shared" si="9"/>
        <v>NA</v>
      </c>
      <c r="CX21" s="193" t="str">
        <f t="shared" si="9"/>
        <v>NA</v>
      </c>
      <c r="CY21" s="193" t="str">
        <f t="shared" si="9"/>
        <v>NA</v>
      </c>
      <c r="CZ21" s="193" t="str">
        <f t="shared" si="9"/>
        <v>NA</v>
      </c>
      <c r="DA21" s="193" t="str">
        <f t="shared" si="9"/>
        <v>NA</v>
      </c>
      <c r="DI21" s="177"/>
      <c r="DJ21" s="177"/>
      <c r="DK21" s="177"/>
      <c r="DL21" s="177"/>
      <c r="DM21" s="177"/>
      <c r="DN21" s="177"/>
      <c r="DO21" s="177"/>
      <c r="DP21" s="177"/>
      <c r="DQ21" s="177"/>
      <c r="DR21" s="177"/>
      <c r="DS21" s="177"/>
      <c r="DT21" s="177"/>
      <c r="DU21" s="177"/>
      <c r="DV21" s="177"/>
      <c r="DW21" s="177"/>
    </row>
    <row r="22" spans="2:127" s="7" customFormat="1" ht="13.7" customHeight="1" thickBot="1">
      <c r="B22" s="304"/>
      <c r="C22" s="308"/>
      <c r="D22" s="309"/>
      <c r="E22" s="174" t="s">
        <v>209</v>
      </c>
      <c r="F22" s="175"/>
      <c r="G22" s="176"/>
      <c r="H22" s="13" t="s">
        <v>92</v>
      </c>
      <c r="I22" s="13" t="s">
        <v>92</v>
      </c>
      <c r="J22" s="13" t="s">
        <v>92</v>
      </c>
      <c r="K22" s="13" t="s">
        <v>92</v>
      </c>
      <c r="L22" s="13" t="s">
        <v>92</v>
      </c>
      <c r="M22" s="13" t="s">
        <v>92</v>
      </c>
      <c r="N22" s="13" t="s">
        <v>92</v>
      </c>
      <c r="O22" s="13" t="s">
        <v>92</v>
      </c>
      <c r="P22" s="13" t="s">
        <v>92</v>
      </c>
      <c r="Q22" s="13" t="s">
        <v>92</v>
      </c>
      <c r="R22" s="170" t="s">
        <v>92</v>
      </c>
      <c r="S22" s="1"/>
      <c r="T22" s="1"/>
      <c r="U22" s="1"/>
      <c r="V22" s="1"/>
      <c r="W22" s="1"/>
      <c r="X22" s="1"/>
      <c r="Y22" s="13" t="s">
        <v>92</v>
      </c>
      <c r="Z22" s="13" t="s">
        <v>92</v>
      </c>
      <c r="AA22" s="13" t="s">
        <v>92</v>
      </c>
      <c r="AB22" s="13" t="s">
        <v>92</v>
      </c>
      <c r="AC22" s="170" t="s">
        <v>92</v>
      </c>
      <c r="AD22" s="13" t="s">
        <v>92</v>
      </c>
      <c r="AE22" s="13" t="s">
        <v>92</v>
      </c>
      <c r="AF22" s="13" t="s">
        <v>92</v>
      </c>
      <c r="AG22" s="13" t="s">
        <v>92</v>
      </c>
      <c r="AH22" s="18" t="s">
        <v>92</v>
      </c>
      <c r="AK22" s="14" t="str">
        <f t="shared" si="0"/>
        <v/>
      </c>
      <c r="AL22" s="14" t="str">
        <f t="shared" si="0"/>
        <v/>
      </c>
      <c r="AM22" s="14" t="str">
        <f t="shared" si="0"/>
        <v/>
      </c>
      <c r="AN22" s="14" t="str">
        <f t="shared" si="0"/>
        <v/>
      </c>
      <c r="AO22" s="14" t="str">
        <f t="shared" si="0"/>
        <v/>
      </c>
      <c r="AP22" s="14" t="str">
        <f t="shared" si="0"/>
        <v/>
      </c>
      <c r="AQ22" s="14" t="str">
        <f t="shared" si="0"/>
        <v/>
      </c>
      <c r="AR22" s="14" t="str">
        <f t="shared" si="0"/>
        <v/>
      </c>
      <c r="AS22" s="14" t="str">
        <f t="shared" si="0"/>
        <v/>
      </c>
      <c r="AT22" s="14" t="str">
        <f t="shared" si="0"/>
        <v/>
      </c>
      <c r="AU22" s="1"/>
      <c r="AV22" s="15"/>
      <c r="AW22" s="16" t="s">
        <v>119</v>
      </c>
      <c r="AX22" s="193" t="str">
        <f t="shared" si="1"/>
        <v>---</v>
      </c>
      <c r="AY22" s="193" t="e">
        <f>VALUE(IF(AX22="---","",VLOOKUP(AX22,List16783[],2,FALSE)))</f>
        <v>#VALUE!</v>
      </c>
      <c r="AZ22" s="193" t="str">
        <f t="shared" si="2"/>
        <v>---</v>
      </c>
      <c r="BA22" s="193" t="e">
        <f>VALUE(IF(AZ22="---","",VLOOKUP(AZ22,List16783[],2,FALSE)))</f>
        <v>#VALUE!</v>
      </c>
      <c r="BB22" s="193" t="str">
        <f t="shared" si="3"/>
        <v>---</v>
      </c>
      <c r="BC22" s="193" t="str">
        <f t="shared" si="4"/>
        <v>---</v>
      </c>
      <c r="BD22" s="1"/>
      <c r="BE22" s="1"/>
      <c r="BF22" s="1"/>
      <c r="BG22" s="1"/>
      <c r="BH22" s="1"/>
      <c r="BI22" s="16" t="s">
        <v>119</v>
      </c>
      <c r="BJ22" s="193" t="str">
        <f>IF(H22="---","",IF(H22="","",(VLOOKUP(H22,List16783[],2,FALSE))))</f>
        <v/>
      </c>
      <c r="BK22" s="193" t="str">
        <f>IF(I22="---","",IF(I22="","",(VLOOKUP(I22,List16783[],2,FALSE))))</f>
        <v/>
      </c>
      <c r="BL22" s="193" t="str">
        <f>IF(J22="---","",IF(J22="","",(VLOOKUP(J22,List16783[],2,FALSE))))</f>
        <v/>
      </c>
      <c r="BM22" s="193" t="str">
        <f>IF(K22="---","",IF(K22="","",(VLOOKUP(K22,List16783[],2,FALSE))))</f>
        <v/>
      </c>
      <c r="BN22" s="193" t="str">
        <f>IF(L22="---","",IF(L22="","",(VLOOKUP(L22,List16783[],2,FALSE))))</f>
        <v/>
      </c>
      <c r="BO22" s="193" t="str">
        <f>IF(M22="---","",IF(M22="","",(VLOOKUP(M22,List16783[],2,FALSE))))</f>
        <v/>
      </c>
      <c r="BP22" s="193" t="str">
        <f>IF(N22="---","",IF(N22="","",(VLOOKUP(N22,List16783[],2,FALSE))))</f>
        <v/>
      </c>
      <c r="BQ22" s="193" t="str">
        <f>IF(O22="---","",IF(O22="","",(VLOOKUP(O22,List16783[],2,FALSE))))</f>
        <v/>
      </c>
      <c r="BR22" s="193" t="str">
        <f>IF(P22="---","",IF(P22="","",(VLOOKUP(P22,List16783[],2,FALSE))))</f>
        <v/>
      </c>
      <c r="BS22" s="193" t="str">
        <f>IF(Q22="---","",IF(Q22="","",(VLOOKUP(Q22,List16783[],2,FALSE))))</f>
        <v/>
      </c>
      <c r="BT22" s="193" t="str">
        <f>IF(R22="---","",IF(R22="","",(VLOOKUP(R22,List16783[],2,FALSE))))</f>
        <v/>
      </c>
      <c r="BU22" s="16" t="s">
        <v>119</v>
      </c>
      <c r="BV22" s="193" t="str">
        <f>IF(Y22="---","",IF(Y22="","",VLOOKUP(Y22,List16783[],2,FALSE)))</f>
        <v/>
      </c>
      <c r="BW22" s="193" t="str">
        <f>IF(Z22="---","",IF(Z22="","",VLOOKUP(Z22,List16783[],2,FALSE)))</f>
        <v/>
      </c>
      <c r="BX22" s="193" t="str">
        <f>IF(AA22="---","",IF(AA22="","",VLOOKUP(AA22,List16783[],2,FALSE)))</f>
        <v/>
      </c>
      <c r="BY22" s="193" t="str">
        <f>IF(AB22="---","",IF(AB22="","",VLOOKUP(AB22,List16783[],2,FALSE)))</f>
        <v/>
      </c>
      <c r="BZ22" s="193" t="str">
        <f>IF(AC22="---","",IF(AC22="","",VLOOKUP(AC22,List16783[],2,FALSE)))</f>
        <v/>
      </c>
      <c r="CA22" s="193" t="str">
        <f>IF(AD22="---","",IF(AD22="","",VLOOKUP(AD22,List16783[],2,FALSE)))</f>
        <v/>
      </c>
      <c r="CB22" s="193" t="str">
        <f>IF(AE22="---","",IF(AE22="","",VLOOKUP(AE22,List16783[],2,FALSE)))</f>
        <v/>
      </c>
      <c r="CC22" s="193" t="str">
        <f>IF(AF22="---","",IF(AF22="","",VLOOKUP(AF22,List16783[],2,FALSE)))</f>
        <v/>
      </c>
      <c r="CD22" s="193" t="str">
        <f>IF(AG22="---","",IF(AG22="","",VLOOKUP(AG22,List16783[],2,FALSE)))</f>
        <v/>
      </c>
      <c r="CE22" s="193" t="str">
        <f>IF(AH22="---","",IF(AH22="","",VLOOKUP(AH22,List16783[],2,FALSE)))</f>
        <v/>
      </c>
      <c r="CF22" s="16" t="s">
        <v>119</v>
      </c>
      <c r="CG22" s="193" t="str">
        <f t="shared" si="7"/>
        <v>NA</v>
      </c>
      <c r="CH22" s="193" t="str">
        <f t="shared" si="5"/>
        <v>NA</v>
      </c>
      <c r="CI22" s="193" t="str">
        <f t="shared" si="5"/>
        <v>NA</v>
      </c>
      <c r="CJ22" s="193" t="str">
        <f t="shared" si="5"/>
        <v>NA</v>
      </c>
      <c r="CK22" s="193" t="str">
        <f t="shared" si="5"/>
        <v>NA</v>
      </c>
      <c r="CL22" s="193" t="str">
        <f t="shared" si="5"/>
        <v>NA</v>
      </c>
      <c r="CM22" s="193" t="str">
        <f t="shared" si="5"/>
        <v>NA</v>
      </c>
      <c r="CN22" s="193" t="str">
        <f t="shared" si="5"/>
        <v>NA</v>
      </c>
      <c r="CO22" s="193" t="str">
        <f t="shared" si="5"/>
        <v>NA</v>
      </c>
      <c r="CP22" s="193" t="str">
        <f t="shared" si="5"/>
        <v>NA</v>
      </c>
      <c r="CQ22" s="16" t="s">
        <v>119</v>
      </c>
      <c r="CR22" s="193" t="str">
        <f t="shared" si="8"/>
        <v>NA</v>
      </c>
      <c r="CS22" s="193" t="str">
        <f t="shared" si="9"/>
        <v>NA</v>
      </c>
      <c r="CT22" s="193" t="str">
        <f t="shared" si="9"/>
        <v>NA</v>
      </c>
      <c r="CU22" s="193" t="str">
        <f t="shared" si="9"/>
        <v>NA</v>
      </c>
      <c r="CV22" s="193" t="str">
        <f t="shared" si="9"/>
        <v>NA</v>
      </c>
      <c r="CW22" s="193" t="str">
        <f t="shared" si="9"/>
        <v>NA</v>
      </c>
      <c r="CX22" s="193" t="str">
        <f t="shared" si="9"/>
        <v>NA</v>
      </c>
      <c r="CY22" s="193" t="str">
        <f t="shared" si="9"/>
        <v>NA</v>
      </c>
      <c r="CZ22" s="193" t="str">
        <f t="shared" si="9"/>
        <v>NA</v>
      </c>
      <c r="DA22" s="193" t="str">
        <f t="shared" si="9"/>
        <v>NA</v>
      </c>
      <c r="DI22" s="177"/>
      <c r="DJ22" s="177"/>
      <c r="DK22" s="177"/>
      <c r="DL22" s="177"/>
      <c r="DM22" s="177"/>
      <c r="DN22" s="177"/>
      <c r="DO22" s="177"/>
      <c r="DP22" s="177"/>
      <c r="DQ22" s="177"/>
      <c r="DR22" s="177"/>
      <c r="DS22" s="177"/>
      <c r="DT22" s="177"/>
      <c r="DU22" s="177"/>
      <c r="DV22" s="177"/>
      <c r="DW22" s="177"/>
    </row>
    <row r="23" spans="2:127" s="7" customFormat="1" ht="13.7" customHeight="1" thickBot="1">
      <c r="B23" s="305"/>
      <c r="C23" s="308"/>
      <c r="D23" s="309"/>
      <c r="E23" s="174" t="s">
        <v>214</v>
      </c>
      <c r="F23" s="175"/>
      <c r="G23" s="176"/>
      <c r="H23" s="13" t="s">
        <v>92</v>
      </c>
      <c r="I23" s="13" t="s">
        <v>92</v>
      </c>
      <c r="J23" s="13" t="s">
        <v>92</v>
      </c>
      <c r="K23" s="13" t="s">
        <v>92</v>
      </c>
      <c r="L23" s="13" t="s">
        <v>92</v>
      </c>
      <c r="M23" s="13" t="s">
        <v>92</v>
      </c>
      <c r="N23" s="13" t="s">
        <v>92</v>
      </c>
      <c r="O23" s="13" t="s">
        <v>92</v>
      </c>
      <c r="P23" s="13" t="s">
        <v>92</v>
      </c>
      <c r="Q23" s="13" t="s">
        <v>92</v>
      </c>
      <c r="R23" s="170" t="s">
        <v>92</v>
      </c>
      <c r="S23" s="1"/>
      <c r="T23" s="1"/>
      <c r="U23" s="1"/>
      <c r="V23" s="1"/>
      <c r="W23" s="1"/>
      <c r="X23" s="1"/>
      <c r="Y23" s="13" t="s">
        <v>92</v>
      </c>
      <c r="Z23" s="13" t="s">
        <v>92</v>
      </c>
      <c r="AA23" s="13" t="s">
        <v>92</v>
      </c>
      <c r="AB23" s="13" t="s">
        <v>92</v>
      </c>
      <c r="AC23" s="170" t="s">
        <v>92</v>
      </c>
      <c r="AD23" s="13" t="s">
        <v>92</v>
      </c>
      <c r="AE23" s="13" t="s">
        <v>92</v>
      </c>
      <c r="AF23" s="13" t="s">
        <v>92</v>
      </c>
      <c r="AG23" s="13" t="s">
        <v>92</v>
      </c>
      <c r="AH23" s="18" t="s">
        <v>92</v>
      </c>
      <c r="AK23" s="14" t="str">
        <f t="shared" si="0"/>
        <v/>
      </c>
      <c r="AL23" s="14" t="str">
        <f t="shared" si="0"/>
        <v/>
      </c>
      <c r="AM23" s="14" t="str">
        <f t="shared" si="0"/>
        <v/>
      </c>
      <c r="AN23" s="14" t="str">
        <f t="shared" si="0"/>
        <v/>
      </c>
      <c r="AO23" s="14" t="str">
        <f t="shared" si="0"/>
        <v/>
      </c>
      <c r="AP23" s="14" t="str">
        <f t="shared" si="0"/>
        <v/>
      </c>
      <c r="AQ23" s="14" t="str">
        <f t="shared" si="0"/>
        <v/>
      </c>
      <c r="AR23" s="14" t="str">
        <f t="shared" si="0"/>
        <v/>
      </c>
      <c r="AS23" s="14" t="str">
        <f t="shared" si="0"/>
        <v/>
      </c>
      <c r="AT23" s="14" t="str">
        <f t="shared" si="0"/>
        <v/>
      </c>
      <c r="AU23" s="1"/>
      <c r="AV23" s="15"/>
      <c r="AW23" s="16" t="s">
        <v>120</v>
      </c>
      <c r="AX23" s="193" t="str">
        <f t="shared" si="1"/>
        <v>---</v>
      </c>
      <c r="AY23" s="193" t="e">
        <f>VALUE(IF(AX23="---","",VLOOKUP(AX23,List16783[],2,FALSE)))</f>
        <v>#VALUE!</v>
      </c>
      <c r="AZ23" s="193" t="str">
        <f t="shared" si="2"/>
        <v>---</v>
      </c>
      <c r="BA23" s="193" t="e">
        <f>VALUE(IF(AZ23="---","",VLOOKUP(AZ23,List16783[],2,FALSE)))</f>
        <v>#VALUE!</v>
      </c>
      <c r="BB23" s="193" t="str">
        <f t="shared" si="3"/>
        <v>---</v>
      </c>
      <c r="BC23" s="193" t="str">
        <f t="shared" si="4"/>
        <v>---</v>
      </c>
      <c r="BD23" s="1"/>
      <c r="BE23" s="1"/>
      <c r="BF23" s="1"/>
      <c r="BG23" s="1"/>
      <c r="BH23" s="1"/>
      <c r="BI23" s="16" t="s">
        <v>120</v>
      </c>
      <c r="BJ23" s="193" t="str">
        <f>IF(H23="---","",IF(H23="","",(VLOOKUP(H23,List16783[],2,FALSE))))</f>
        <v/>
      </c>
      <c r="BK23" s="193" t="str">
        <f>IF(I23="---","",IF(I23="","",(VLOOKUP(I23,List16783[],2,FALSE))))</f>
        <v/>
      </c>
      <c r="BL23" s="193" t="str">
        <f>IF(J23="---","",IF(J23="","",(VLOOKUP(J23,List16783[],2,FALSE))))</f>
        <v/>
      </c>
      <c r="BM23" s="193" t="str">
        <f>IF(K23="---","",IF(K23="","",(VLOOKUP(K23,List16783[],2,FALSE))))</f>
        <v/>
      </c>
      <c r="BN23" s="193" t="str">
        <f>IF(L23="---","",IF(L23="","",(VLOOKUP(L23,List16783[],2,FALSE))))</f>
        <v/>
      </c>
      <c r="BO23" s="193" t="str">
        <f>IF(M23="---","",IF(M23="","",(VLOOKUP(M23,List16783[],2,FALSE))))</f>
        <v/>
      </c>
      <c r="BP23" s="193" t="str">
        <f>IF(N23="---","",IF(N23="","",(VLOOKUP(N23,List16783[],2,FALSE))))</f>
        <v/>
      </c>
      <c r="BQ23" s="193" t="str">
        <f>IF(O23="---","",IF(O23="","",(VLOOKUP(O23,List16783[],2,FALSE))))</f>
        <v/>
      </c>
      <c r="BR23" s="193" t="str">
        <f>IF(P23="---","",IF(P23="","",(VLOOKUP(P23,List16783[],2,FALSE))))</f>
        <v/>
      </c>
      <c r="BS23" s="193" t="str">
        <f>IF(Q23="---","",IF(Q23="","",(VLOOKUP(Q23,List16783[],2,FALSE))))</f>
        <v/>
      </c>
      <c r="BT23" s="193" t="str">
        <f>IF(R23="---","",IF(R23="","",(VLOOKUP(R23,List16783[],2,FALSE))))</f>
        <v/>
      </c>
      <c r="BU23" s="16" t="s">
        <v>120</v>
      </c>
      <c r="BV23" s="193" t="str">
        <f>IF(Y23="---","",IF(Y23="","",VLOOKUP(Y23,List16783[],2,FALSE)))</f>
        <v/>
      </c>
      <c r="BW23" s="193" t="str">
        <f>IF(Z23="---","",IF(Z23="","",VLOOKUP(Z23,List16783[],2,FALSE)))</f>
        <v/>
      </c>
      <c r="BX23" s="193" t="str">
        <f>IF(AA23="---","",IF(AA23="","",VLOOKUP(AA23,List16783[],2,FALSE)))</f>
        <v/>
      </c>
      <c r="BY23" s="193" t="str">
        <f>IF(AB23="---","",IF(AB23="","",VLOOKUP(AB23,List16783[],2,FALSE)))</f>
        <v/>
      </c>
      <c r="BZ23" s="193" t="str">
        <f>IF(AC23="---","",IF(AC23="","",VLOOKUP(AC23,List16783[],2,FALSE)))</f>
        <v/>
      </c>
      <c r="CA23" s="193" t="str">
        <f>IF(AD23="---","",IF(AD23="","",VLOOKUP(AD23,List16783[],2,FALSE)))</f>
        <v/>
      </c>
      <c r="CB23" s="193" t="str">
        <f>IF(AE23="---","",IF(AE23="","",VLOOKUP(AE23,List16783[],2,FALSE)))</f>
        <v/>
      </c>
      <c r="CC23" s="193" t="str">
        <f>IF(AF23="---","",IF(AF23="","",VLOOKUP(AF23,List16783[],2,FALSE)))</f>
        <v/>
      </c>
      <c r="CD23" s="193" t="str">
        <f>IF(AG23="---","",IF(AG23="","",VLOOKUP(AG23,List16783[],2,FALSE)))</f>
        <v/>
      </c>
      <c r="CE23" s="193" t="str">
        <f>IF(AH23="---","",IF(AH23="","",VLOOKUP(AH23,List16783[],2,FALSE)))</f>
        <v/>
      </c>
      <c r="CF23" s="16" t="s">
        <v>120</v>
      </c>
      <c r="CG23" s="193" t="str">
        <f t="shared" si="7"/>
        <v>NA</v>
      </c>
      <c r="CH23" s="193" t="str">
        <f t="shared" si="5"/>
        <v>NA</v>
      </c>
      <c r="CI23" s="193" t="str">
        <f t="shared" si="5"/>
        <v>NA</v>
      </c>
      <c r="CJ23" s="193" t="str">
        <f t="shared" si="5"/>
        <v>NA</v>
      </c>
      <c r="CK23" s="193" t="str">
        <f t="shared" si="5"/>
        <v>NA</v>
      </c>
      <c r="CL23" s="193" t="str">
        <f t="shared" si="5"/>
        <v>NA</v>
      </c>
      <c r="CM23" s="193" t="str">
        <f t="shared" si="5"/>
        <v>NA</v>
      </c>
      <c r="CN23" s="193" t="str">
        <f t="shared" si="5"/>
        <v>NA</v>
      </c>
      <c r="CO23" s="193" t="str">
        <f t="shared" si="5"/>
        <v>NA</v>
      </c>
      <c r="CP23" s="193" t="str">
        <f t="shared" si="5"/>
        <v>NA</v>
      </c>
      <c r="CQ23" s="16" t="s">
        <v>120</v>
      </c>
      <c r="CR23" s="193" t="str">
        <f t="shared" si="8"/>
        <v>NA</v>
      </c>
      <c r="CS23" s="193" t="str">
        <f t="shared" si="9"/>
        <v>NA</v>
      </c>
      <c r="CT23" s="193" t="str">
        <f t="shared" si="9"/>
        <v>NA</v>
      </c>
      <c r="CU23" s="193" t="str">
        <f t="shared" si="9"/>
        <v>NA</v>
      </c>
      <c r="CV23" s="193" t="str">
        <f t="shared" si="9"/>
        <v>NA</v>
      </c>
      <c r="CW23" s="193" t="str">
        <f t="shared" si="9"/>
        <v>NA</v>
      </c>
      <c r="CX23" s="193" t="str">
        <f t="shared" si="9"/>
        <v>NA</v>
      </c>
      <c r="CY23" s="193" t="str">
        <f t="shared" si="9"/>
        <v>NA</v>
      </c>
      <c r="CZ23" s="193" t="str">
        <f t="shared" si="9"/>
        <v>NA</v>
      </c>
      <c r="DA23" s="193" t="str">
        <f t="shared" si="9"/>
        <v>NA</v>
      </c>
      <c r="DI23" s="177"/>
      <c r="DJ23" s="177"/>
      <c r="DK23" s="177"/>
      <c r="DL23" s="177"/>
      <c r="DM23" s="177"/>
      <c r="DN23" s="177"/>
      <c r="DO23" s="177"/>
      <c r="DP23" s="177"/>
      <c r="DQ23" s="177"/>
      <c r="DR23" s="177"/>
      <c r="DS23" s="177"/>
      <c r="DT23" s="177"/>
      <c r="DU23" s="177"/>
      <c r="DV23" s="177"/>
      <c r="DW23" s="177"/>
    </row>
    <row r="24" spans="2:127" s="7" customFormat="1" ht="13.7" customHeight="1" thickBot="1">
      <c r="B24" s="303">
        <v>3</v>
      </c>
      <c r="C24" s="306" t="s">
        <v>192</v>
      </c>
      <c r="D24" s="307"/>
      <c r="E24" s="174" t="s">
        <v>215</v>
      </c>
      <c r="F24" s="175"/>
      <c r="G24" s="176"/>
      <c r="H24" s="13" t="s">
        <v>92</v>
      </c>
      <c r="I24" s="13" t="s">
        <v>92</v>
      </c>
      <c r="J24" s="13" t="s">
        <v>92</v>
      </c>
      <c r="K24" s="13" t="s">
        <v>92</v>
      </c>
      <c r="L24" s="13" t="s">
        <v>92</v>
      </c>
      <c r="M24" s="13" t="s">
        <v>92</v>
      </c>
      <c r="N24" s="13" t="s">
        <v>92</v>
      </c>
      <c r="O24" s="13" t="s">
        <v>92</v>
      </c>
      <c r="P24" s="13" t="s">
        <v>92</v>
      </c>
      <c r="Q24" s="13" t="s">
        <v>92</v>
      </c>
      <c r="R24" s="170" t="s">
        <v>92</v>
      </c>
      <c r="S24" s="1"/>
      <c r="T24" s="1"/>
      <c r="U24" s="1"/>
      <c r="V24" s="1"/>
      <c r="W24" s="1"/>
      <c r="X24" s="1"/>
      <c r="Y24" s="13" t="s">
        <v>92</v>
      </c>
      <c r="Z24" s="13" t="s">
        <v>92</v>
      </c>
      <c r="AA24" s="13" t="s">
        <v>92</v>
      </c>
      <c r="AB24" s="13" t="s">
        <v>92</v>
      </c>
      <c r="AC24" s="170" t="s">
        <v>92</v>
      </c>
      <c r="AD24" s="13" t="s">
        <v>92</v>
      </c>
      <c r="AE24" s="13" t="s">
        <v>92</v>
      </c>
      <c r="AF24" s="13" t="s">
        <v>92</v>
      </c>
      <c r="AG24" s="13" t="s">
        <v>92</v>
      </c>
      <c r="AH24" s="18" t="s">
        <v>92</v>
      </c>
      <c r="AK24" s="14" t="str">
        <f t="shared" si="0"/>
        <v/>
      </c>
      <c r="AL24" s="14" t="str">
        <f t="shared" si="0"/>
        <v/>
      </c>
      <c r="AM24" s="14" t="str">
        <f t="shared" si="0"/>
        <v/>
      </c>
      <c r="AN24" s="14" t="str">
        <f t="shared" si="0"/>
        <v/>
      </c>
      <c r="AO24" s="14" t="str">
        <f t="shared" si="0"/>
        <v/>
      </c>
      <c r="AP24" s="14" t="str">
        <f t="shared" si="0"/>
        <v/>
      </c>
      <c r="AQ24" s="14" t="str">
        <f t="shared" si="0"/>
        <v/>
      </c>
      <c r="AR24" s="14" t="str">
        <f t="shared" si="0"/>
        <v/>
      </c>
      <c r="AS24" s="14" t="str">
        <f t="shared" si="0"/>
        <v/>
      </c>
      <c r="AT24" s="14" t="str">
        <f t="shared" si="0"/>
        <v/>
      </c>
      <c r="AU24" s="1"/>
      <c r="AV24" s="15"/>
      <c r="AW24" s="16" t="s">
        <v>121</v>
      </c>
      <c r="AX24" s="194" t="str">
        <f t="shared" si="1"/>
        <v>---</v>
      </c>
      <c r="AY24" s="194" t="e">
        <f>VALUE(IF(AX24="---","",VLOOKUP(AX24,List16783[],2,FALSE)))</f>
        <v>#VALUE!</v>
      </c>
      <c r="AZ24" s="194" t="str">
        <f t="shared" si="2"/>
        <v>---</v>
      </c>
      <c r="BA24" s="194" t="e">
        <f>VALUE(IF(AZ24="---","",VLOOKUP(AZ24,List16783[],2,FALSE)))</f>
        <v>#VALUE!</v>
      </c>
      <c r="BB24" s="194" t="str">
        <f t="shared" si="3"/>
        <v>---</v>
      </c>
      <c r="BC24" s="194" t="str">
        <f t="shared" si="4"/>
        <v>---</v>
      </c>
      <c r="BD24" s="1"/>
      <c r="BE24" s="1"/>
      <c r="BF24" s="1"/>
      <c r="BG24" s="1"/>
      <c r="BH24" s="1"/>
      <c r="BI24" s="16" t="s">
        <v>121</v>
      </c>
      <c r="BJ24" s="194" t="str">
        <f>IF(H24="---","",IF(H24="","",(VLOOKUP(H24,List16783[],2,FALSE))))</f>
        <v/>
      </c>
      <c r="BK24" s="194" t="str">
        <f>IF(I24="---","",IF(I24="","",(VLOOKUP(I24,List16783[],2,FALSE))))</f>
        <v/>
      </c>
      <c r="BL24" s="194" t="str">
        <f>IF(J24="---","",IF(J24="","",(VLOOKUP(J24,List16783[],2,FALSE))))</f>
        <v/>
      </c>
      <c r="BM24" s="194" t="str">
        <f>IF(K24="---","",IF(K24="","",(VLOOKUP(K24,List16783[],2,FALSE))))</f>
        <v/>
      </c>
      <c r="BN24" s="194" t="str">
        <f>IF(L24="---","",IF(L24="","",(VLOOKUP(L24,List16783[],2,FALSE))))</f>
        <v/>
      </c>
      <c r="BO24" s="194" t="str">
        <f>IF(M24="---","",IF(M24="","",(VLOOKUP(M24,List16783[],2,FALSE))))</f>
        <v/>
      </c>
      <c r="BP24" s="194" t="str">
        <f>IF(N24="---","",IF(N24="","",(VLOOKUP(N24,List16783[],2,FALSE))))</f>
        <v/>
      </c>
      <c r="BQ24" s="194" t="str">
        <f>IF(O24="---","",IF(O24="","",(VLOOKUP(O24,List16783[],2,FALSE))))</f>
        <v/>
      </c>
      <c r="BR24" s="194" t="str">
        <f>IF(P24="---","",IF(P24="","",(VLOOKUP(P24,List16783[],2,FALSE))))</f>
        <v/>
      </c>
      <c r="BS24" s="194" t="str">
        <f>IF(Q24="---","",IF(Q24="","",(VLOOKUP(Q24,List16783[],2,FALSE))))</f>
        <v/>
      </c>
      <c r="BT24" s="194" t="str">
        <f>IF(R24="---","",IF(R24="","",(VLOOKUP(R24,List16783[],2,FALSE))))</f>
        <v/>
      </c>
      <c r="BU24" s="16" t="s">
        <v>121</v>
      </c>
      <c r="BV24" s="194" t="str">
        <f>IF(Y24="---","",IF(Y24="","",VLOOKUP(Y24,List16783[],2,FALSE)))</f>
        <v/>
      </c>
      <c r="BW24" s="194" t="str">
        <f>IF(Z24="---","",IF(Z24="","",VLOOKUP(Z24,List16783[],2,FALSE)))</f>
        <v/>
      </c>
      <c r="BX24" s="194" t="str">
        <f>IF(AA24="---","",IF(AA24="","",VLOOKUP(AA24,List16783[],2,FALSE)))</f>
        <v/>
      </c>
      <c r="BY24" s="194" t="str">
        <f>IF(AB24="---","",IF(AB24="","",VLOOKUP(AB24,List16783[],2,FALSE)))</f>
        <v/>
      </c>
      <c r="BZ24" s="194" t="str">
        <f>IF(AC24="---","",IF(AC24="","",VLOOKUP(AC24,List16783[],2,FALSE)))</f>
        <v/>
      </c>
      <c r="CA24" s="194" t="str">
        <f>IF(AD24="---","",IF(AD24="","",VLOOKUP(AD24,List16783[],2,FALSE)))</f>
        <v/>
      </c>
      <c r="CB24" s="194" t="str">
        <f>IF(AE24="---","",IF(AE24="","",VLOOKUP(AE24,List16783[],2,FALSE)))</f>
        <v/>
      </c>
      <c r="CC24" s="194" t="str">
        <f>IF(AF24="---","",IF(AF24="","",VLOOKUP(AF24,List16783[],2,FALSE)))</f>
        <v/>
      </c>
      <c r="CD24" s="194" t="str">
        <f>IF(AG24="---","",IF(AG24="","",VLOOKUP(AG24,List16783[],2,FALSE)))</f>
        <v/>
      </c>
      <c r="CE24" s="194" t="str">
        <f>IF(AH24="---","",IF(AH24="","",VLOOKUP(AH24,List16783[],2,FALSE)))</f>
        <v/>
      </c>
      <c r="CF24" s="16" t="s">
        <v>121</v>
      </c>
      <c r="CG24" s="194" t="str">
        <f t="shared" si="7"/>
        <v>NA</v>
      </c>
      <c r="CH24" s="194" t="str">
        <f t="shared" si="5"/>
        <v>NA</v>
      </c>
      <c r="CI24" s="194" t="str">
        <f t="shared" si="5"/>
        <v>NA</v>
      </c>
      <c r="CJ24" s="194" t="str">
        <f t="shared" si="5"/>
        <v>NA</v>
      </c>
      <c r="CK24" s="194" t="str">
        <f t="shared" si="5"/>
        <v>NA</v>
      </c>
      <c r="CL24" s="194" t="str">
        <f t="shared" si="5"/>
        <v>NA</v>
      </c>
      <c r="CM24" s="194" t="str">
        <f t="shared" si="5"/>
        <v>NA</v>
      </c>
      <c r="CN24" s="194" t="str">
        <f t="shared" si="5"/>
        <v>NA</v>
      </c>
      <c r="CO24" s="194" t="str">
        <f t="shared" si="5"/>
        <v>NA</v>
      </c>
      <c r="CP24" s="194" t="str">
        <f t="shared" si="5"/>
        <v>NA</v>
      </c>
      <c r="CQ24" s="16" t="s">
        <v>121</v>
      </c>
      <c r="CR24" s="194" t="str">
        <f t="shared" si="8"/>
        <v>NA</v>
      </c>
      <c r="CS24" s="194" t="str">
        <f t="shared" si="9"/>
        <v>NA</v>
      </c>
      <c r="CT24" s="194" t="str">
        <f t="shared" si="9"/>
        <v>NA</v>
      </c>
      <c r="CU24" s="194" t="str">
        <f t="shared" si="9"/>
        <v>NA</v>
      </c>
      <c r="CV24" s="194" t="str">
        <f t="shared" si="9"/>
        <v>NA</v>
      </c>
      <c r="CW24" s="194" t="str">
        <f t="shared" si="9"/>
        <v>NA</v>
      </c>
      <c r="CX24" s="194" t="str">
        <f t="shared" si="9"/>
        <v>NA</v>
      </c>
      <c r="CY24" s="194" t="str">
        <f t="shared" si="9"/>
        <v>NA</v>
      </c>
      <c r="CZ24" s="194" t="str">
        <f t="shared" si="9"/>
        <v>NA</v>
      </c>
      <c r="DA24" s="194" t="str">
        <f t="shared" si="9"/>
        <v>NA</v>
      </c>
      <c r="DI24" s="177"/>
      <c r="DJ24" s="177"/>
      <c r="DK24" s="177"/>
      <c r="DL24" s="177"/>
      <c r="DM24" s="177"/>
      <c r="DN24" s="177"/>
      <c r="DO24" s="177"/>
      <c r="DP24" s="177"/>
      <c r="DQ24" s="177"/>
      <c r="DR24" s="177"/>
      <c r="DS24" s="177"/>
      <c r="DT24" s="177"/>
      <c r="DU24" s="177"/>
      <c r="DV24" s="177"/>
      <c r="DW24" s="177"/>
    </row>
    <row r="25" spans="2:127" s="7" customFormat="1" ht="13.7" customHeight="1" thickBot="1">
      <c r="B25" s="304"/>
      <c r="C25" s="306"/>
      <c r="D25" s="307"/>
      <c r="E25" s="174" t="s">
        <v>216</v>
      </c>
      <c r="F25" s="175"/>
      <c r="G25" s="176"/>
      <c r="H25" s="13" t="s">
        <v>92</v>
      </c>
      <c r="I25" s="13" t="s">
        <v>92</v>
      </c>
      <c r="J25" s="13" t="s">
        <v>92</v>
      </c>
      <c r="K25" s="13" t="s">
        <v>92</v>
      </c>
      <c r="L25" s="13" t="s">
        <v>92</v>
      </c>
      <c r="M25" s="13" t="s">
        <v>92</v>
      </c>
      <c r="N25" s="13" t="s">
        <v>92</v>
      </c>
      <c r="O25" s="13" t="s">
        <v>92</v>
      </c>
      <c r="P25" s="13" t="s">
        <v>92</v>
      </c>
      <c r="Q25" s="13" t="s">
        <v>92</v>
      </c>
      <c r="R25" s="170" t="s">
        <v>92</v>
      </c>
      <c r="S25" s="1"/>
      <c r="T25" s="1"/>
      <c r="U25" s="1"/>
      <c r="V25" s="1"/>
      <c r="W25" s="1"/>
      <c r="X25" s="1"/>
      <c r="Y25" s="13" t="s">
        <v>92</v>
      </c>
      <c r="Z25" s="13" t="s">
        <v>92</v>
      </c>
      <c r="AA25" s="13" t="s">
        <v>92</v>
      </c>
      <c r="AB25" s="13" t="s">
        <v>92</v>
      </c>
      <c r="AC25" s="170" t="s">
        <v>92</v>
      </c>
      <c r="AD25" s="13" t="s">
        <v>92</v>
      </c>
      <c r="AE25" s="13" t="s">
        <v>92</v>
      </c>
      <c r="AF25" s="13" t="s">
        <v>92</v>
      </c>
      <c r="AG25" s="13" t="s">
        <v>92</v>
      </c>
      <c r="AH25" s="18" t="s">
        <v>92</v>
      </c>
      <c r="AK25" s="14" t="str">
        <f t="shared" si="0"/>
        <v/>
      </c>
      <c r="AL25" s="14" t="str">
        <f t="shared" si="0"/>
        <v/>
      </c>
      <c r="AM25" s="14" t="str">
        <f t="shared" si="0"/>
        <v/>
      </c>
      <c r="AN25" s="14" t="str">
        <f t="shared" si="0"/>
        <v/>
      </c>
      <c r="AO25" s="14" t="str">
        <f t="shared" si="0"/>
        <v/>
      </c>
      <c r="AP25" s="14" t="str">
        <f t="shared" si="0"/>
        <v/>
      </c>
      <c r="AQ25" s="14" t="str">
        <f t="shared" si="0"/>
        <v/>
      </c>
      <c r="AR25" s="14" t="str">
        <f t="shared" si="0"/>
        <v/>
      </c>
      <c r="AS25" s="14" t="str">
        <f t="shared" si="0"/>
        <v/>
      </c>
      <c r="AT25" s="14" t="str">
        <f t="shared" si="0"/>
        <v/>
      </c>
      <c r="AU25" s="1"/>
      <c r="AV25" s="15"/>
      <c r="AW25" s="16" t="s">
        <v>122</v>
      </c>
      <c r="AX25" s="194" t="str">
        <f t="shared" si="1"/>
        <v>---</v>
      </c>
      <c r="AY25" s="194" t="e">
        <f>VALUE(IF(AX25="---","",VLOOKUP(AX25,List16783[],2,FALSE)))</f>
        <v>#VALUE!</v>
      </c>
      <c r="AZ25" s="194" t="str">
        <f t="shared" si="2"/>
        <v>---</v>
      </c>
      <c r="BA25" s="194" t="e">
        <f>VALUE(IF(AZ25="---","",VLOOKUP(AZ25,List16783[],2,FALSE)))</f>
        <v>#VALUE!</v>
      </c>
      <c r="BB25" s="194" t="str">
        <f t="shared" si="3"/>
        <v>---</v>
      </c>
      <c r="BC25" s="194" t="str">
        <f t="shared" si="4"/>
        <v>---</v>
      </c>
      <c r="BD25" s="1"/>
      <c r="BE25" s="1"/>
      <c r="BF25" s="1"/>
      <c r="BG25" s="1"/>
      <c r="BH25" s="1"/>
      <c r="BI25" s="16" t="s">
        <v>122</v>
      </c>
      <c r="BJ25" s="194" t="str">
        <f>IF(H25="---","",IF(H25="","",(VLOOKUP(H25,List16783[],2,FALSE))))</f>
        <v/>
      </c>
      <c r="BK25" s="194" t="str">
        <f>IF(I25="---","",IF(I25="","",(VLOOKUP(I25,List16783[],2,FALSE))))</f>
        <v/>
      </c>
      <c r="BL25" s="194" t="str">
        <f>IF(J25="---","",IF(J25="","",(VLOOKUP(J25,List16783[],2,FALSE))))</f>
        <v/>
      </c>
      <c r="BM25" s="194" t="str">
        <f>IF(K25="---","",IF(K25="","",(VLOOKUP(K25,List16783[],2,FALSE))))</f>
        <v/>
      </c>
      <c r="BN25" s="194" t="str">
        <f>IF(L25="---","",IF(L25="","",(VLOOKUP(L25,List16783[],2,FALSE))))</f>
        <v/>
      </c>
      <c r="BO25" s="194" t="str">
        <f>IF(M25="---","",IF(M25="","",(VLOOKUP(M25,List16783[],2,FALSE))))</f>
        <v/>
      </c>
      <c r="BP25" s="194" t="str">
        <f>IF(N25="---","",IF(N25="","",(VLOOKUP(N25,List16783[],2,FALSE))))</f>
        <v/>
      </c>
      <c r="BQ25" s="194" t="str">
        <f>IF(O25="---","",IF(O25="","",(VLOOKUP(O25,List16783[],2,FALSE))))</f>
        <v/>
      </c>
      <c r="BR25" s="194" t="str">
        <f>IF(P25="---","",IF(P25="","",(VLOOKUP(P25,List16783[],2,FALSE))))</f>
        <v/>
      </c>
      <c r="BS25" s="194" t="str">
        <f>IF(Q25="---","",IF(Q25="","",(VLOOKUP(Q25,List16783[],2,FALSE))))</f>
        <v/>
      </c>
      <c r="BT25" s="194" t="str">
        <f>IF(R25="---","",IF(R25="","",(VLOOKUP(R25,List16783[],2,FALSE))))</f>
        <v/>
      </c>
      <c r="BU25" s="16" t="s">
        <v>122</v>
      </c>
      <c r="BV25" s="194" t="str">
        <f>IF(Y25="---","",IF(Y25="","",VLOOKUP(Y25,List16783[],2,FALSE)))</f>
        <v/>
      </c>
      <c r="BW25" s="194" t="str">
        <f>IF(Z25="---","",IF(Z25="","",VLOOKUP(Z25,List16783[],2,FALSE)))</f>
        <v/>
      </c>
      <c r="BX25" s="194" t="str">
        <f>IF(AA25="---","",IF(AA25="","",VLOOKUP(AA25,List16783[],2,FALSE)))</f>
        <v/>
      </c>
      <c r="BY25" s="194" t="str">
        <f>IF(AB25="---","",IF(AB25="","",VLOOKUP(AB25,List16783[],2,FALSE)))</f>
        <v/>
      </c>
      <c r="BZ25" s="194" t="str">
        <f>IF(AC25="---","",IF(AC25="","",VLOOKUP(AC25,List16783[],2,FALSE)))</f>
        <v/>
      </c>
      <c r="CA25" s="194" t="str">
        <f>IF(AD25="---","",IF(AD25="","",VLOOKUP(AD25,List16783[],2,FALSE)))</f>
        <v/>
      </c>
      <c r="CB25" s="194" t="str">
        <f>IF(AE25="---","",IF(AE25="","",VLOOKUP(AE25,List16783[],2,FALSE)))</f>
        <v/>
      </c>
      <c r="CC25" s="194" t="str">
        <f>IF(AF25="---","",IF(AF25="","",VLOOKUP(AF25,List16783[],2,FALSE)))</f>
        <v/>
      </c>
      <c r="CD25" s="194" t="str">
        <f>IF(AG25="---","",IF(AG25="","",VLOOKUP(AG25,List16783[],2,FALSE)))</f>
        <v/>
      </c>
      <c r="CE25" s="194" t="str">
        <f>IF(AH25="---","",IF(AH25="","",VLOOKUP(AH25,List16783[],2,FALSE)))</f>
        <v/>
      </c>
      <c r="CF25" s="16" t="s">
        <v>122</v>
      </c>
      <c r="CG25" s="194" t="str">
        <f t="shared" si="7"/>
        <v>NA</v>
      </c>
      <c r="CH25" s="194" t="str">
        <f t="shared" si="5"/>
        <v>NA</v>
      </c>
      <c r="CI25" s="194" t="str">
        <f t="shared" si="5"/>
        <v>NA</v>
      </c>
      <c r="CJ25" s="194" t="str">
        <f t="shared" si="5"/>
        <v>NA</v>
      </c>
      <c r="CK25" s="194" t="str">
        <f t="shared" si="5"/>
        <v>NA</v>
      </c>
      <c r="CL25" s="194" t="str">
        <f t="shared" si="5"/>
        <v>NA</v>
      </c>
      <c r="CM25" s="194" t="str">
        <f t="shared" si="5"/>
        <v>NA</v>
      </c>
      <c r="CN25" s="194" t="str">
        <f t="shared" si="5"/>
        <v>NA</v>
      </c>
      <c r="CO25" s="194" t="str">
        <f t="shared" si="5"/>
        <v>NA</v>
      </c>
      <c r="CP25" s="194" t="str">
        <f t="shared" si="5"/>
        <v>NA</v>
      </c>
      <c r="CQ25" s="16" t="s">
        <v>122</v>
      </c>
      <c r="CR25" s="194" t="str">
        <f t="shared" si="8"/>
        <v>NA</v>
      </c>
      <c r="CS25" s="194" t="str">
        <f t="shared" si="9"/>
        <v>NA</v>
      </c>
      <c r="CT25" s="194" t="str">
        <f t="shared" si="9"/>
        <v>NA</v>
      </c>
      <c r="CU25" s="194" t="str">
        <f t="shared" si="9"/>
        <v>NA</v>
      </c>
      <c r="CV25" s="194" t="str">
        <f t="shared" si="9"/>
        <v>NA</v>
      </c>
      <c r="CW25" s="194" t="str">
        <f t="shared" si="9"/>
        <v>NA</v>
      </c>
      <c r="CX25" s="194" t="str">
        <f t="shared" si="9"/>
        <v>NA</v>
      </c>
      <c r="CY25" s="194" t="str">
        <f t="shared" si="9"/>
        <v>NA</v>
      </c>
      <c r="CZ25" s="194" t="str">
        <f t="shared" si="9"/>
        <v>NA</v>
      </c>
      <c r="DA25" s="194" t="str">
        <f t="shared" si="9"/>
        <v>NA</v>
      </c>
      <c r="DI25" s="177"/>
      <c r="DJ25" s="177"/>
      <c r="DK25" s="177"/>
      <c r="DL25" s="177"/>
      <c r="DM25" s="177"/>
      <c r="DN25" s="177"/>
      <c r="DO25" s="177"/>
      <c r="DP25" s="177"/>
      <c r="DQ25" s="177"/>
      <c r="DR25" s="177"/>
      <c r="DS25" s="177"/>
      <c r="DT25" s="177"/>
      <c r="DU25" s="177"/>
      <c r="DV25" s="177"/>
      <c r="DW25" s="177"/>
    </row>
    <row r="26" spans="2:127" s="7" customFormat="1" ht="13.7" customHeight="1" thickBot="1">
      <c r="B26" s="304"/>
      <c r="C26" s="306"/>
      <c r="D26" s="307"/>
      <c r="E26" s="174" t="s">
        <v>217</v>
      </c>
      <c r="F26" s="175"/>
      <c r="G26" s="176"/>
      <c r="H26" s="13" t="s">
        <v>92</v>
      </c>
      <c r="I26" s="13" t="s">
        <v>92</v>
      </c>
      <c r="J26" s="13" t="s">
        <v>92</v>
      </c>
      <c r="K26" s="13" t="s">
        <v>92</v>
      </c>
      <c r="L26" s="13" t="s">
        <v>92</v>
      </c>
      <c r="M26" s="13" t="s">
        <v>92</v>
      </c>
      <c r="N26" s="13" t="s">
        <v>92</v>
      </c>
      <c r="O26" s="13" t="s">
        <v>92</v>
      </c>
      <c r="P26" s="13" t="s">
        <v>92</v>
      </c>
      <c r="Q26" s="13" t="s">
        <v>92</v>
      </c>
      <c r="R26" s="170" t="s">
        <v>92</v>
      </c>
      <c r="S26" s="1"/>
      <c r="T26" s="1"/>
      <c r="U26" s="1"/>
      <c r="V26" s="1"/>
      <c r="W26" s="1"/>
      <c r="X26" s="1"/>
      <c r="Y26" s="13" t="s">
        <v>92</v>
      </c>
      <c r="Z26" s="13" t="s">
        <v>92</v>
      </c>
      <c r="AA26" s="13" t="s">
        <v>92</v>
      </c>
      <c r="AB26" s="13" t="s">
        <v>92</v>
      </c>
      <c r="AC26" s="170" t="s">
        <v>92</v>
      </c>
      <c r="AD26" s="13" t="s">
        <v>92</v>
      </c>
      <c r="AE26" s="13" t="s">
        <v>92</v>
      </c>
      <c r="AF26" s="13" t="s">
        <v>92</v>
      </c>
      <c r="AG26" s="13" t="s">
        <v>92</v>
      </c>
      <c r="AH26" s="18" t="s">
        <v>92</v>
      </c>
      <c r="AK26" s="14" t="str">
        <f t="shared" si="0"/>
        <v/>
      </c>
      <c r="AL26" s="14" t="str">
        <f t="shared" si="0"/>
        <v/>
      </c>
      <c r="AM26" s="14" t="str">
        <f t="shared" si="0"/>
        <v/>
      </c>
      <c r="AN26" s="14" t="str">
        <f t="shared" si="0"/>
        <v/>
      </c>
      <c r="AO26" s="14" t="str">
        <f t="shared" si="0"/>
        <v/>
      </c>
      <c r="AP26" s="14" t="str">
        <f t="shared" si="0"/>
        <v/>
      </c>
      <c r="AQ26" s="14" t="str">
        <f t="shared" si="0"/>
        <v/>
      </c>
      <c r="AR26" s="14" t="str">
        <f t="shared" si="0"/>
        <v/>
      </c>
      <c r="AS26" s="14" t="str">
        <f t="shared" si="0"/>
        <v/>
      </c>
      <c r="AT26" s="14" t="str">
        <f t="shared" si="0"/>
        <v/>
      </c>
      <c r="AU26" s="1"/>
      <c r="AV26" s="15"/>
      <c r="AW26" s="16" t="s">
        <v>123</v>
      </c>
      <c r="AX26" s="194" t="str">
        <f t="shared" si="1"/>
        <v>---</v>
      </c>
      <c r="AY26" s="194" t="e">
        <f>VALUE(IF(AX26="---","",VLOOKUP(AX26,List16783[],2,FALSE)))</f>
        <v>#VALUE!</v>
      </c>
      <c r="AZ26" s="194" t="str">
        <f t="shared" si="2"/>
        <v>---</v>
      </c>
      <c r="BA26" s="194" t="e">
        <f>VALUE(IF(AZ26="---","",VLOOKUP(AZ26,List16783[],2,FALSE)))</f>
        <v>#VALUE!</v>
      </c>
      <c r="BB26" s="194" t="str">
        <f t="shared" si="3"/>
        <v>---</v>
      </c>
      <c r="BC26" s="194" t="str">
        <f t="shared" si="4"/>
        <v>---</v>
      </c>
      <c r="BD26" s="1"/>
      <c r="BE26" s="1"/>
      <c r="BF26" s="1"/>
      <c r="BG26" s="1"/>
      <c r="BH26" s="1"/>
      <c r="BI26" s="16" t="s">
        <v>123</v>
      </c>
      <c r="BJ26" s="194" t="str">
        <f>IF(H26="---","",IF(H26="","",(VLOOKUP(H26,List16783[],2,FALSE))))</f>
        <v/>
      </c>
      <c r="BK26" s="194" t="str">
        <f>IF(I26="---","",IF(I26="","",(VLOOKUP(I26,List16783[],2,FALSE))))</f>
        <v/>
      </c>
      <c r="BL26" s="194" t="str">
        <f>IF(J26="---","",IF(J26="","",(VLOOKUP(J26,List16783[],2,FALSE))))</f>
        <v/>
      </c>
      <c r="BM26" s="194" t="str">
        <f>IF(K26="---","",IF(K26="","",(VLOOKUP(K26,List16783[],2,FALSE))))</f>
        <v/>
      </c>
      <c r="BN26" s="194" t="str">
        <f>IF(L26="---","",IF(L26="","",(VLOOKUP(L26,List16783[],2,FALSE))))</f>
        <v/>
      </c>
      <c r="BO26" s="194" t="str">
        <f>IF(M26="---","",IF(M26="","",(VLOOKUP(M26,List16783[],2,FALSE))))</f>
        <v/>
      </c>
      <c r="BP26" s="194" t="str">
        <f>IF(N26="---","",IF(N26="","",(VLOOKUP(N26,List16783[],2,FALSE))))</f>
        <v/>
      </c>
      <c r="BQ26" s="194" t="str">
        <f>IF(O26="---","",IF(O26="","",(VLOOKUP(O26,List16783[],2,FALSE))))</f>
        <v/>
      </c>
      <c r="BR26" s="194" t="str">
        <f>IF(P26="---","",IF(P26="","",(VLOOKUP(P26,List16783[],2,FALSE))))</f>
        <v/>
      </c>
      <c r="BS26" s="194" t="str">
        <f>IF(Q26="---","",IF(Q26="","",(VLOOKUP(Q26,List16783[],2,FALSE))))</f>
        <v/>
      </c>
      <c r="BT26" s="194" t="str">
        <f>IF(R26="---","",IF(R26="","",(VLOOKUP(R26,List16783[],2,FALSE))))</f>
        <v/>
      </c>
      <c r="BU26" s="16" t="s">
        <v>123</v>
      </c>
      <c r="BV26" s="194" t="str">
        <f>IF(Y26="---","",IF(Y26="","",VLOOKUP(Y26,List16783[],2,FALSE)))</f>
        <v/>
      </c>
      <c r="BW26" s="194" t="str">
        <f>IF(Z26="---","",IF(Z26="","",VLOOKUP(Z26,List16783[],2,FALSE)))</f>
        <v/>
      </c>
      <c r="BX26" s="194" t="str">
        <f>IF(AA26="---","",IF(AA26="","",VLOOKUP(AA26,List16783[],2,FALSE)))</f>
        <v/>
      </c>
      <c r="BY26" s="194" t="str">
        <f>IF(AB26="---","",IF(AB26="","",VLOOKUP(AB26,List16783[],2,FALSE)))</f>
        <v/>
      </c>
      <c r="BZ26" s="194" t="str">
        <f>IF(AC26="---","",IF(AC26="","",VLOOKUP(AC26,List16783[],2,FALSE)))</f>
        <v/>
      </c>
      <c r="CA26" s="194" t="str">
        <f>IF(AD26="---","",IF(AD26="","",VLOOKUP(AD26,List16783[],2,FALSE)))</f>
        <v/>
      </c>
      <c r="CB26" s="194" t="str">
        <f>IF(AE26="---","",IF(AE26="","",VLOOKUP(AE26,List16783[],2,FALSE)))</f>
        <v/>
      </c>
      <c r="CC26" s="194" t="str">
        <f>IF(AF26="---","",IF(AF26="","",VLOOKUP(AF26,List16783[],2,FALSE)))</f>
        <v/>
      </c>
      <c r="CD26" s="194" t="str">
        <f>IF(AG26="---","",IF(AG26="","",VLOOKUP(AG26,List16783[],2,FALSE)))</f>
        <v/>
      </c>
      <c r="CE26" s="194" t="str">
        <f>IF(AH26="---","",IF(AH26="","",VLOOKUP(AH26,List16783[],2,FALSE)))</f>
        <v/>
      </c>
      <c r="CF26" s="16" t="s">
        <v>123</v>
      </c>
      <c r="CG26" s="194" t="str">
        <f t="shared" si="7"/>
        <v>NA</v>
      </c>
      <c r="CH26" s="194" t="str">
        <f t="shared" si="5"/>
        <v>NA</v>
      </c>
      <c r="CI26" s="194" t="str">
        <f t="shared" si="5"/>
        <v>NA</v>
      </c>
      <c r="CJ26" s="194" t="str">
        <f t="shared" si="5"/>
        <v>NA</v>
      </c>
      <c r="CK26" s="194" t="str">
        <f t="shared" si="5"/>
        <v>NA</v>
      </c>
      <c r="CL26" s="194" t="str">
        <f t="shared" si="5"/>
        <v>NA</v>
      </c>
      <c r="CM26" s="194" t="str">
        <f t="shared" si="5"/>
        <v>NA</v>
      </c>
      <c r="CN26" s="194" t="str">
        <f t="shared" si="5"/>
        <v>NA</v>
      </c>
      <c r="CO26" s="194" t="str">
        <f t="shared" si="5"/>
        <v>NA</v>
      </c>
      <c r="CP26" s="194" t="str">
        <f t="shared" si="5"/>
        <v>NA</v>
      </c>
      <c r="CQ26" s="16" t="s">
        <v>123</v>
      </c>
      <c r="CR26" s="194" t="str">
        <f t="shared" si="8"/>
        <v>NA</v>
      </c>
      <c r="CS26" s="194" t="str">
        <f t="shared" si="9"/>
        <v>NA</v>
      </c>
      <c r="CT26" s="194" t="str">
        <f t="shared" si="9"/>
        <v>NA</v>
      </c>
      <c r="CU26" s="194" t="str">
        <f t="shared" si="9"/>
        <v>NA</v>
      </c>
      <c r="CV26" s="194" t="str">
        <f t="shared" si="9"/>
        <v>NA</v>
      </c>
      <c r="CW26" s="194" t="str">
        <f t="shared" si="9"/>
        <v>NA</v>
      </c>
      <c r="CX26" s="194" t="str">
        <f t="shared" si="9"/>
        <v>NA</v>
      </c>
      <c r="CY26" s="194" t="str">
        <f t="shared" si="9"/>
        <v>NA</v>
      </c>
      <c r="CZ26" s="194" t="str">
        <f t="shared" si="9"/>
        <v>NA</v>
      </c>
      <c r="DA26" s="194" t="str">
        <f t="shared" si="9"/>
        <v>NA</v>
      </c>
      <c r="DI26" s="177"/>
      <c r="DJ26" s="177"/>
      <c r="DK26" s="177"/>
      <c r="DL26" s="177"/>
      <c r="DM26" s="177"/>
      <c r="DN26" s="177"/>
      <c r="DO26" s="177"/>
      <c r="DP26" s="177"/>
      <c r="DQ26" s="177"/>
      <c r="DR26" s="177"/>
      <c r="DS26" s="177"/>
      <c r="DT26" s="177"/>
      <c r="DU26" s="177"/>
      <c r="DV26" s="177"/>
      <c r="DW26" s="177"/>
    </row>
    <row r="27" spans="2:127" s="7" customFormat="1" ht="13.7" customHeight="1" thickBot="1">
      <c r="B27" s="304"/>
      <c r="C27" s="306" t="s">
        <v>193</v>
      </c>
      <c r="D27" s="307"/>
      <c r="E27" s="174" t="s">
        <v>218</v>
      </c>
      <c r="F27" s="175"/>
      <c r="G27" s="176"/>
      <c r="H27" s="13" t="s">
        <v>92</v>
      </c>
      <c r="I27" s="13" t="s">
        <v>92</v>
      </c>
      <c r="J27" s="13" t="s">
        <v>92</v>
      </c>
      <c r="K27" s="13" t="s">
        <v>92</v>
      </c>
      <c r="L27" s="13" t="s">
        <v>92</v>
      </c>
      <c r="M27" s="13" t="s">
        <v>92</v>
      </c>
      <c r="N27" s="13" t="s">
        <v>92</v>
      </c>
      <c r="O27" s="13" t="s">
        <v>92</v>
      </c>
      <c r="P27" s="13" t="s">
        <v>92</v>
      </c>
      <c r="Q27" s="13" t="s">
        <v>92</v>
      </c>
      <c r="R27" s="170" t="s">
        <v>92</v>
      </c>
      <c r="S27" s="1"/>
      <c r="T27" s="1"/>
      <c r="U27" s="1"/>
      <c r="V27" s="1"/>
      <c r="W27" s="1"/>
      <c r="X27" s="1"/>
      <c r="Y27" s="13" t="s">
        <v>92</v>
      </c>
      <c r="Z27" s="13" t="s">
        <v>92</v>
      </c>
      <c r="AA27" s="13" t="s">
        <v>92</v>
      </c>
      <c r="AB27" s="13" t="s">
        <v>92</v>
      </c>
      <c r="AC27" s="170" t="s">
        <v>92</v>
      </c>
      <c r="AD27" s="13" t="s">
        <v>92</v>
      </c>
      <c r="AE27" s="13" t="s">
        <v>92</v>
      </c>
      <c r="AF27" s="13" t="s">
        <v>92</v>
      </c>
      <c r="AG27" s="13" t="s">
        <v>92</v>
      </c>
      <c r="AH27" s="18" t="s">
        <v>92</v>
      </c>
      <c r="AK27" s="14" t="str">
        <f t="shared" si="0"/>
        <v/>
      </c>
      <c r="AL27" s="14" t="str">
        <f t="shared" si="0"/>
        <v/>
      </c>
      <c r="AM27" s="14" t="str">
        <f t="shared" si="0"/>
        <v/>
      </c>
      <c r="AN27" s="14" t="str">
        <f t="shared" si="0"/>
        <v/>
      </c>
      <c r="AO27" s="14" t="str">
        <f t="shared" si="0"/>
        <v/>
      </c>
      <c r="AP27" s="14" t="str">
        <f t="shared" si="0"/>
        <v/>
      </c>
      <c r="AQ27" s="14" t="str">
        <f t="shared" si="0"/>
        <v/>
      </c>
      <c r="AR27" s="14" t="str">
        <f t="shared" si="0"/>
        <v/>
      </c>
      <c r="AS27" s="14" t="str">
        <f t="shared" si="0"/>
        <v/>
      </c>
      <c r="AT27" s="14" t="str">
        <f t="shared" si="0"/>
        <v/>
      </c>
      <c r="AU27" s="1"/>
      <c r="AV27" s="15"/>
      <c r="AW27" s="16" t="s">
        <v>124</v>
      </c>
      <c r="AX27" s="194" t="str">
        <f t="shared" si="1"/>
        <v>---</v>
      </c>
      <c r="AY27" s="194" t="e">
        <f>VALUE(IF(AX27="---","",VLOOKUP(AX27,List16783[],2,FALSE)))</f>
        <v>#VALUE!</v>
      </c>
      <c r="AZ27" s="194" t="str">
        <f t="shared" si="2"/>
        <v>---</v>
      </c>
      <c r="BA27" s="194" t="e">
        <f>VALUE(IF(AZ27="---","",VLOOKUP(AZ27,List16783[],2,FALSE)))</f>
        <v>#VALUE!</v>
      </c>
      <c r="BB27" s="194" t="str">
        <f t="shared" si="3"/>
        <v>---</v>
      </c>
      <c r="BC27" s="194" t="str">
        <f t="shared" si="4"/>
        <v>---</v>
      </c>
      <c r="BD27" s="1"/>
      <c r="BE27" s="1"/>
      <c r="BF27" s="1"/>
      <c r="BG27" s="1"/>
      <c r="BH27" s="1"/>
      <c r="BI27" s="16" t="s">
        <v>124</v>
      </c>
      <c r="BJ27" s="194" t="str">
        <f>IF(H27="---","",IF(H27="","",(VLOOKUP(H27,List16783[],2,FALSE))))</f>
        <v/>
      </c>
      <c r="BK27" s="194" t="str">
        <f>IF(I27="---","",IF(I27="","",(VLOOKUP(I27,List16783[],2,FALSE))))</f>
        <v/>
      </c>
      <c r="BL27" s="194" t="str">
        <f>IF(J27="---","",IF(J27="","",(VLOOKUP(J27,List16783[],2,FALSE))))</f>
        <v/>
      </c>
      <c r="BM27" s="194" t="str">
        <f>IF(K27="---","",IF(K27="","",(VLOOKUP(K27,List16783[],2,FALSE))))</f>
        <v/>
      </c>
      <c r="BN27" s="194" t="str">
        <f>IF(L27="---","",IF(L27="","",(VLOOKUP(L27,List16783[],2,FALSE))))</f>
        <v/>
      </c>
      <c r="BO27" s="194" t="str">
        <f>IF(M27="---","",IF(M27="","",(VLOOKUP(M27,List16783[],2,FALSE))))</f>
        <v/>
      </c>
      <c r="BP27" s="194" t="str">
        <f>IF(N27="---","",IF(N27="","",(VLOOKUP(N27,List16783[],2,FALSE))))</f>
        <v/>
      </c>
      <c r="BQ27" s="194" t="str">
        <f>IF(O27="---","",IF(O27="","",(VLOOKUP(O27,List16783[],2,FALSE))))</f>
        <v/>
      </c>
      <c r="BR27" s="194" t="str">
        <f>IF(P27="---","",IF(P27="","",(VLOOKUP(P27,List16783[],2,FALSE))))</f>
        <v/>
      </c>
      <c r="BS27" s="194" t="str">
        <f>IF(Q27="---","",IF(Q27="","",(VLOOKUP(Q27,List16783[],2,FALSE))))</f>
        <v/>
      </c>
      <c r="BT27" s="194" t="str">
        <f>IF(R27="---","",IF(R27="","",(VLOOKUP(R27,List16783[],2,FALSE))))</f>
        <v/>
      </c>
      <c r="BU27" s="16" t="s">
        <v>124</v>
      </c>
      <c r="BV27" s="194" t="str">
        <f>IF(Y27="---","",IF(Y27="","",VLOOKUP(Y27,List16783[],2,FALSE)))</f>
        <v/>
      </c>
      <c r="BW27" s="194" t="str">
        <f>IF(Z27="---","",IF(Z27="","",VLOOKUP(Z27,List16783[],2,FALSE)))</f>
        <v/>
      </c>
      <c r="BX27" s="194" t="str">
        <f>IF(AA27="---","",IF(AA27="","",VLOOKUP(AA27,List16783[],2,FALSE)))</f>
        <v/>
      </c>
      <c r="BY27" s="194" t="str">
        <f>IF(AB27="---","",IF(AB27="","",VLOOKUP(AB27,List16783[],2,FALSE)))</f>
        <v/>
      </c>
      <c r="BZ27" s="194" t="str">
        <f>IF(AC27="---","",IF(AC27="","",VLOOKUP(AC27,List16783[],2,FALSE)))</f>
        <v/>
      </c>
      <c r="CA27" s="194" t="str">
        <f>IF(AD27="---","",IF(AD27="","",VLOOKUP(AD27,List16783[],2,FALSE)))</f>
        <v/>
      </c>
      <c r="CB27" s="194" t="str">
        <f>IF(AE27="---","",IF(AE27="","",VLOOKUP(AE27,List16783[],2,FALSE)))</f>
        <v/>
      </c>
      <c r="CC27" s="194" t="str">
        <f>IF(AF27="---","",IF(AF27="","",VLOOKUP(AF27,List16783[],2,FALSE)))</f>
        <v/>
      </c>
      <c r="CD27" s="194" t="str">
        <f>IF(AG27="---","",IF(AG27="","",VLOOKUP(AG27,List16783[],2,FALSE)))</f>
        <v/>
      </c>
      <c r="CE27" s="194" t="str">
        <f>IF(AH27="---","",IF(AH27="","",VLOOKUP(AH27,List16783[],2,FALSE)))</f>
        <v/>
      </c>
      <c r="CF27" s="16" t="s">
        <v>124</v>
      </c>
      <c r="CG27" s="194" t="str">
        <f t="shared" si="7"/>
        <v>NA</v>
      </c>
      <c r="CH27" s="194" t="str">
        <f t="shared" si="5"/>
        <v>NA</v>
      </c>
      <c r="CI27" s="194" t="str">
        <f t="shared" si="5"/>
        <v>NA</v>
      </c>
      <c r="CJ27" s="194" t="str">
        <f t="shared" si="5"/>
        <v>NA</v>
      </c>
      <c r="CK27" s="194" t="str">
        <f t="shared" si="5"/>
        <v>NA</v>
      </c>
      <c r="CL27" s="194" t="str">
        <f t="shared" si="5"/>
        <v>NA</v>
      </c>
      <c r="CM27" s="194" t="str">
        <f t="shared" si="5"/>
        <v>NA</v>
      </c>
      <c r="CN27" s="194" t="str">
        <f t="shared" si="5"/>
        <v>NA</v>
      </c>
      <c r="CO27" s="194" t="str">
        <f t="shared" si="5"/>
        <v>NA</v>
      </c>
      <c r="CP27" s="194" t="str">
        <f t="shared" si="5"/>
        <v>NA</v>
      </c>
      <c r="CQ27" s="16" t="s">
        <v>124</v>
      </c>
      <c r="CR27" s="194" t="str">
        <f t="shared" si="8"/>
        <v>NA</v>
      </c>
      <c r="CS27" s="194" t="str">
        <f t="shared" si="9"/>
        <v>NA</v>
      </c>
      <c r="CT27" s="194" t="str">
        <f t="shared" si="9"/>
        <v>NA</v>
      </c>
      <c r="CU27" s="194" t="str">
        <f t="shared" si="9"/>
        <v>NA</v>
      </c>
      <c r="CV27" s="194" t="str">
        <f t="shared" si="9"/>
        <v>NA</v>
      </c>
      <c r="CW27" s="194" t="str">
        <f t="shared" si="9"/>
        <v>NA</v>
      </c>
      <c r="CX27" s="194" t="str">
        <f t="shared" si="9"/>
        <v>NA</v>
      </c>
      <c r="CY27" s="194" t="str">
        <f t="shared" si="9"/>
        <v>NA</v>
      </c>
      <c r="CZ27" s="194" t="str">
        <f t="shared" si="9"/>
        <v>NA</v>
      </c>
      <c r="DA27" s="194" t="str">
        <f t="shared" si="9"/>
        <v>NA</v>
      </c>
      <c r="DI27" s="177"/>
      <c r="DJ27" s="177"/>
      <c r="DK27" s="177"/>
      <c r="DL27" s="177"/>
      <c r="DM27" s="177"/>
      <c r="DN27" s="177"/>
      <c r="DO27" s="177"/>
      <c r="DP27" s="177"/>
      <c r="DQ27" s="177"/>
      <c r="DR27" s="177"/>
      <c r="DS27" s="177"/>
      <c r="DT27" s="177"/>
      <c r="DU27" s="177"/>
      <c r="DV27" s="177"/>
      <c r="DW27" s="177"/>
    </row>
    <row r="28" spans="2:127" s="7" customFormat="1" ht="13.7" customHeight="1" thickBot="1">
      <c r="B28" s="304"/>
      <c r="C28" s="306"/>
      <c r="D28" s="307"/>
      <c r="E28" s="174" t="s">
        <v>219</v>
      </c>
      <c r="F28" s="175"/>
      <c r="G28" s="176"/>
      <c r="H28" s="13" t="s">
        <v>92</v>
      </c>
      <c r="I28" s="13" t="s">
        <v>92</v>
      </c>
      <c r="J28" s="13" t="s">
        <v>92</v>
      </c>
      <c r="K28" s="13" t="s">
        <v>92</v>
      </c>
      <c r="L28" s="13" t="s">
        <v>92</v>
      </c>
      <c r="M28" s="13" t="s">
        <v>92</v>
      </c>
      <c r="N28" s="13" t="s">
        <v>92</v>
      </c>
      <c r="O28" s="13" t="s">
        <v>92</v>
      </c>
      <c r="P28" s="13" t="s">
        <v>92</v>
      </c>
      <c r="Q28" s="13" t="s">
        <v>92</v>
      </c>
      <c r="R28" s="170" t="s">
        <v>92</v>
      </c>
      <c r="S28" s="1"/>
      <c r="T28" s="1"/>
      <c r="U28" s="1"/>
      <c r="V28" s="1"/>
      <c r="W28" s="1"/>
      <c r="X28" s="1"/>
      <c r="Y28" s="13" t="s">
        <v>92</v>
      </c>
      <c r="Z28" s="13" t="s">
        <v>92</v>
      </c>
      <c r="AA28" s="13" t="s">
        <v>92</v>
      </c>
      <c r="AB28" s="13" t="s">
        <v>92</v>
      </c>
      <c r="AC28" s="170" t="s">
        <v>92</v>
      </c>
      <c r="AD28" s="13" t="s">
        <v>92</v>
      </c>
      <c r="AE28" s="13" t="s">
        <v>92</v>
      </c>
      <c r="AF28" s="13" t="s">
        <v>92</v>
      </c>
      <c r="AG28" s="13" t="s">
        <v>92</v>
      </c>
      <c r="AH28" s="18" t="s">
        <v>92</v>
      </c>
      <c r="AK28" s="14" t="str">
        <f t="shared" si="0"/>
        <v/>
      </c>
      <c r="AL28" s="14" t="str">
        <f t="shared" si="0"/>
        <v/>
      </c>
      <c r="AM28" s="14" t="str">
        <f t="shared" si="0"/>
        <v/>
      </c>
      <c r="AN28" s="14" t="str">
        <f t="shared" si="0"/>
        <v/>
      </c>
      <c r="AO28" s="14" t="str">
        <f t="shared" si="0"/>
        <v/>
      </c>
      <c r="AP28" s="14" t="str">
        <f t="shared" ref="AP28:AT30" si="10">IFERROR(IF(N28="---","",IF(AD28="---","No Target Set",IF(CA28=BP28,"On Target",IF(CA28&gt;BP28,"Behind",IF(CA28&lt;BP28,"On Target"))))),"")</f>
        <v/>
      </c>
      <c r="AQ28" s="14" t="str">
        <f t="shared" si="10"/>
        <v/>
      </c>
      <c r="AR28" s="14" t="str">
        <f t="shared" si="10"/>
        <v/>
      </c>
      <c r="AS28" s="14" t="str">
        <f t="shared" si="10"/>
        <v/>
      </c>
      <c r="AT28" s="14" t="str">
        <f t="shared" si="10"/>
        <v/>
      </c>
      <c r="AU28" s="1"/>
      <c r="AV28" s="15"/>
      <c r="AW28" s="16" t="s">
        <v>125</v>
      </c>
      <c r="AX28" s="194" t="str">
        <f t="shared" si="1"/>
        <v>---</v>
      </c>
      <c r="AY28" s="194" t="e">
        <f>VALUE(IF(AX28="---","",VLOOKUP(AX28,List16783[],2,FALSE)))</f>
        <v>#VALUE!</v>
      </c>
      <c r="AZ28" s="194" t="str">
        <f t="shared" si="2"/>
        <v>---</v>
      </c>
      <c r="BA28" s="194" t="e">
        <f>VALUE(IF(AZ28="---","",VLOOKUP(AZ28,List16783[],2,FALSE)))</f>
        <v>#VALUE!</v>
      </c>
      <c r="BB28" s="194" t="str">
        <f t="shared" si="3"/>
        <v>---</v>
      </c>
      <c r="BC28" s="194" t="str">
        <f t="shared" si="4"/>
        <v>---</v>
      </c>
      <c r="BD28" s="1"/>
      <c r="BE28" s="1"/>
      <c r="BF28" s="1"/>
      <c r="BG28" s="1"/>
      <c r="BH28" s="1"/>
      <c r="BI28" s="16" t="s">
        <v>125</v>
      </c>
      <c r="BJ28" s="194" t="str">
        <f>IF(H28="---","",IF(H28="","",(VLOOKUP(H28,List16783[],2,FALSE))))</f>
        <v/>
      </c>
      <c r="BK28" s="194" t="str">
        <f>IF(I28="---","",IF(I28="","",(VLOOKUP(I28,List16783[],2,FALSE))))</f>
        <v/>
      </c>
      <c r="BL28" s="194" t="str">
        <f>IF(J28="---","",IF(J28="","",(VLOOKUP(J28,List16783[],2,FALSE))))</f>
        <v/>
      </c>
      <c r="BM28" s="194" t="str">
        <f>IF(K28="---","",IF(K28="","",(VLOOKUP(K28,List16783[],2,FALSE))))</f>
        <v/>
      </c>
      <c r="BN28" s="194" t="str">
        <f>IF(L28="---","",IF(L28="","",(VLOOKUP(L28,List16783[],2,FALSE))))</f>
        <v/>
      </c>
      <c r="BO28" s="194" t="str">
        <f>IF(M28="---","",IF(M28="","",(VLOOKUP(M28,List16783[],2,FALSE))))</f>
        <v/>
      </c>
      <c r="BP28" s="194" t="str">
        <f>IF(N28="---","",IF(N28="","",(VLOOKUP(N28,List16783[],2,FALSE))))</f>
        <v/>
      </c>
      <c r="BQ28" s="194" t="str">
        <f>IF(O28="---","",IF(O28="","",(VLOOKUP(O28,List16783[],2,FALSE))))</f>
        <v/>
      </c>
      <c r="BR28" s="194" t="str">
        <f>IF(P28="---","",IF(P28="","",(VLOOKUP(P28,List16783[],2,FALSE))))</f>
        <v/>
      </c>
      <c r="BS28" s="194" t="str">
        <f>IF(Q28="---","",IF(Q28="","",(VLOOKUP(Q28,List16783[],2,FALSE))))</f>
        <v/>
      </c>
      <c r="BT28" s="194" t="str">
        <f>IF(R28="---","",IF(R28="","",(VLOOKUP(R28,List16783[],2,FALSE))))</f>
        <v/>
      </c>
      <c r="BU28" s="16" t="s">
        <v>125</v>
      </c>
      <c r="BV28" s="194" t="str">
        <f>IF(Y28="---","",IF(Y28="","",VLOOKUP(Y28,List16783[],2,FALSE)))</f>
        <v/>
      </c>
      <c r="BW28" s="194" t="str">
        <f>IF(Z28="---","",IF(Z28="","",VLOOKUP(Z28,List16783[],2,FALSE)))</f>
        <v/>
      </c>
      <c r="BX28" s="194" t="str">
        <f>IF(AA28="---","",IF(AA28="","",VLOOKUP(AA28,List16783[],2,FALSE)))</f>
        <v/>
      </c>
      <c r="BY28" s="194" t="str">
        <f>IF(AB28="---","",IF(AB28="","",VLOOKUP(AB28,List16783[],2,FALSE)))</f>
        <v/>
      </c>
      <c r="BZ28" s="194" t="str">
        <f>IF(AC28="---","",IF(AC28="","",VLOOKUP(AC28,List16783[],2,FALSE)))</f>
        <v/>
      </c>
      <c r="CA28" s="194" t="str">
        <f>IF(AD28="---","",IF(AD28="","",VLOOKUP(AD28,List16783[],2,FALSE)))</f>
        <v/>
      </c>
      <c r="CB28" s="194" t="str">
        <f>IF(AE28="---","",IF(AE28="","",VLOOKUP(AE28,List16783[],2,FALSE)))</f>
        <v/>
      </c>
      <c r="CC28" s="194" t="str">
        <f>IF(AF28="---","",IF(AF28="","",VLOOKUP(AF28,List16783[],2,FALSE)))</f>
        <v/>
      </c>
      <c r="CD28" s="194" t="str">
        <f>IF(AG28="---","",IF(AG28="","",VLOOKUP(AG28,List16783[],2,FALSE)))</f>
        <v/>
      </c>
      <c r="CE28" s="194" t="str">
        <f>IF(AH28="---","",IF(AH28="","",VLOOKUP(AH28,List16783[],2,FALSE)))</f>
        <v/>
      </c>
      <c r="CF28" s="16" t="s">
        <v>125</v>
      </c>
      <c r="CG28" s="194" t="str">
        <f t="shared" si="7"/>
        <v>NA</v>
      </c>
      <c r="CH28" s="194" t="str">
        <f t="shared" si="5"/>
        <v>NA</v>
      </c>
      <c r="CI28" s="194" t="str">
        <f t="shared" si="5"/>
        <v>NA</v>
      </c>
      <c r="CJ28" s="194" t="str">
        <f t="shared" si="5"/>
        <v>NA</v>
      </c>
      <c r="CK28" s="194" t="str">
        <f t="shared" si="5"/>
        <v>NA</v>
      </c>
      <c r="CL28" s="194" t="str">
        <f t="shared" si="5"/>
        <v>NA</v>
      </c>
      <c r="CM28" s="194" t="str">
        <f t="shared" si="5"/>
        <v>NA</v>
      </c>
      <c r="CN28" s="194" t="str">
        <f t="shared" si="5"/>
        <v>NA</v>
      </c>
      <c r="CO28" s="194" t="str">
        <f t="shared" si="5"/>
        <v>NA</v>
      </c>
      <c r="CP28" s="194" t="str">
        <f t="shared" si="5"/>
        <v>NA</v>
      </c>
      <c r="CQ28" s="16" t="s">
        <v>125</v>
      </c>
      <c r="CR28" s="194" t="str">
        <f t="shared" si="8"/>
        <v>NA</v>
      </c>
      <c r="CS28" s="194" t="str">
        <f t="shared" si="9"/>
        <v>NA</v>
      </c>
      <c r="CT28" s="194" t="str">
        <f t="shared" si="9"/>
        <v>NA</v>
      </c>
      <c r="CU28" s="194" t="str">
        <f t="shared" si="9"/>
        <v>NA</v>
      </c>
      <c r="CV28" s="194" t="str">
        <f t="shared" si="9"/>
        <v>NA</v>
      </c>
      <c r="CW28" s="194" t="str">
        <f t="shared" si="9"/>
        <v>NA</v>
      </c>
      <c r="CX28" s="194" t="str">
        <f t="shared" si="9"/>
        <v>NA</v>
      </c>
      <c r="CY28" s="194" t="str">
        <f t="shared" si="9"/>
        <v>NA</v>
      </c>
      <c r="CZ28" s="194" t="str">
        <f t="shared" si="9"/>
        <v>NA</v>
      </c>
      <c r="DA28" s="194" t="str">
        <f t="shared" si="9"/>
        <v>NA</v>
      </c>
      <c r="DI28" s="177"/>
      <c r="DJ28" s="177"/>
      <c r="DK28" s="177"/>
      <c r="DL28" s="177"/>
      <c r="DM28" s="177"/>
      <c r="DN28" s="177"/>
      <c r="DO28" s="177"/>
      <c r="DP28" s="177"/>
      <c r="DQ28" s="177"/>
      <c r="DR28" s="177"/>
      <c r="DS28" s="177"/>
      <c r="DT28" s="177"/>
      <c r="DU28" s="177"/>
      <c r="DV28" s="177"/>
      <c r="DW28" s="177"/>
    </row>
    <row r="29" spans="2:127" s="7" customFormat="1" ht="13.7" customHeight="1" thickBot="1">
      <c r="B29" s="304"/>
      <c r="C29" s="306"/>
      <c r="D29" s="307"/>
      <c r="E29" s="174" t="s">
        <v>220</v>
      </c>
      <c r="F29" s="175"/>
      <c r="G29" s="176"/>
      <c r="H29" s="13" t="s">
        <v>92</v>
      </c>
      <c r="I29" s="13" t="s">
        <v>92</v>
      </c>
      <c r="J29" s="13" t="s">
        <v>92</v>
      </c>
      <c r="K29" s="13" t="s">
        <v>92</v>
      </c>
      <c r="L29" s="13" t="s">
        <v>92</v>
      </c>
      <c r="M29" s="13" t="s">
        <v>92</v>
      </c>
      <c r="N29" s="13" t="s">
        <v>92</v>
      </c>
      <c r="O29" s="13" t="s">
        <v>92</v>
      </c>
      <c r="P29" s="13" t="s">
        <v>92</v>
      </c>
      <c r="Q29" s="13" t="s">
        <v>92</v>
      </c>
      <c r="R29" s="170" t="s">
        <v>92</v>
      </c>
      <c r="S29" s="1"/>
      <c r="T29" s="1"/>
      <c r="U29" s="1"/>
      <c r="V29" s="1"/>
      <c r="W29" s="1"/>
      <c r="X29" s="1"/>
      <c r="Y29" s="13" t="s">
        <v>92</v>
      </c>
      <c r="Z29" s="13" t="s">
        <v>92</v>
      </c>
      <c r="AA29" s="13" t="s">
        <v>92</v>
      </c>
      <c r="AB29" s="13" t="s">
        <v>92</v>
      </c>
      <c r="AC29" s="170" t="s">
        <v>92</v>
      </c>
      <c r="AD29" s="13" t="s">
        <v>92</v>
      </c>
      <c r="AE29" s="13" t="s">
        <v>92</v>
      </c>
      <c r="AF29" s="13" t="s">
        <v>92</v>
      </c>
      <c r="AG29" s="13" t="s">
        <v>92</v>
      </c>
      <c r="AH29" s="18" t="s">
        <v>92</v>
      </c>
      <c r="AK29" s="14" t="str">
        <f t="shared" ref="AK29:AO30" si="11">IFERROR(IF(I29="---","",IF(Y29="---","No Target Set",IF(BV29=BK29,"On Target",IF(BV29&gt;BK29,"Behind",IF(BV29&lt;BK29,"On Target"))))),"")</f>
        <v/>
      </c>
      <c r="AL29" s="14" t="str">
        <f t="shared" si="11"/>
        <v/>
      </c>
      <c r="AM29" s="14" t="str">
        <f t="shared" si="11"/>
        <v/>
      </c>
      <c r="AN29" s="14" t="str">
        <f t="shared" si="11"/>
        <v/>
      </c>
      <c r="AO29" s="14" t="str">
        <f t="shared" si="11"/>
        <v/>
      </c>
      <c r="AP29" s="14" t="str">
        <f t="shared" si="10"/>
        <v/>
      </c>
      <c r="AQ29" s="14" t="str">
        <f t="shared" si="10"/>
        <v/>
      </c>
      <c r="AR29" s="14" t="str">
        <f t="shared" si="10"/>
        <v/>
      </c>
      <c r="AS29" s="14" t="str">
        <f t="shared" si="10"/>
        <v/>
      </c>
      <c r="AT29" s="14" t="str">
        <f t="shared" si="10"/>
        <v/>
      </c>
      <c r="AU29" s="1"/>
      <c r="AV29" s="15"/>
      <c r="AW29" s="16" t="s">
        <v>126</v>
      </c>
      <c r="AX29" s="194" t="str">
        <f t="shared" si="1"/>
        <v>---</v>
      </c>
      <c r="AY29" s="194" t="e">
        <f>VALUE(IF(AX29="---","",VLOOKUP(AX29,List16783[],2,FALSE)))</f>
        <v>#VALUE!</v>
      </c>
      <c r="AZ29" s="194" t="str">
        <f t="shared" si="2"/>
        <v>---</v>
      </c>
      <c r="BA29" s="194" t="e">
        <f>VALUE(IF(AZ29="---","",VLOOKUP(AZ29,List16783[],2,FALSE)))</f>
        <v>#VALUE!</v>
      </c>
      <c r="BB29" s="194" t="str">
        <f t="shared" si="3"/>
        <v>---</v>
      </c>
      <c r="BC29" s="194" t="str">
        <f t="shared" si="4"/>
        <v>---</v>
      </c>
      <c r="BD29" s="1"/>
      <c r="BE29" s="1"/>
      <c r="BF29" s="1"/>
      <c r="BG29" s="1"/>
      <c r="BH29" s="1"/>
      <c r="BI29" s="16" t="s">
        <v>126</v>
      </c>
      <c r="BJ29" s="194" t="str">
        <f>IF(H29="---","",IF(H29="","",(VLOOKUP(H29,List16783[],2,FALSE))))</f>
        <v/>
      </c>
      <c r="BK29" s="194" t="str">
        <f>IF(I29="---","",IF(I29="","",(VLOOKUP(I29,List16783[],2,FALSE))))</f>
        <v/>
      </c>
      <c r="BL29" s="194" t="str">
        <f>IF(J29="---","",IF(J29="","",(VLOOKUP(J29,List16783[],2,FALSE))))</f>
        <v/>
      </c>
      <c r="BM29" s="194" t="str">
        <f>IF(K29="---","",IF(K29="","",(VLOOKUP(K29,List16783[],2,FALSE))))</f>
        <v/>
      </c>
      <c r="BN29" s="194" t="str">
        <f>IF(L29="---","",IF(L29="","",(VLOOKUP(L29,List16783[],2,FALSE))))</f>
        <v/>
      </c>
      <c r="BO29" s="194" t="str">
        <f>IF(M29="---","",IF(M29="","",(VLOOKUP(M29,List16783[],2,FALSE))))</f>
        <v/>
      </c>
      <c r="BP29" s="194" t="str">
        <f>IF(N29="---","",IF(N29="","",(VLOOKUP(N29,List16783[],2,FALSE))))</f>
        <v/>
      </c>
      <c r="BQ29" s="194" t="str">
        <f>IF(O29="---","",IF(O29="","",(VLOOKUP(O29,List16783[],2,FALSE))))</f>
        <v/>
      </c>
      <c r="BR29" s="194" t="str">
        <f>IF(P29="---","",IF(P29="","",(VLOOKUP(P29,List16783[],2,FALSE))))</f>
        <v/>
      </c>
      <c r="BS29" s="194" t="str">
        <f>IF(Q29="---","",IF(Q29="","",(VLOOKUP(Q29,List16783[],2,FALSE))))</f>
        <v/>
      </c>
      <c r="BT29" s="194" t="str">
        <f>IF(R29="---","",IF(R29="","",(VLOOKUP(R29,List16783[],2,FALSE))))</f>
        <v/>
      </c>
      <c r="BU29" s="16" t="s">
        <v>126</v>
      </c>
      <c r="BV29" s="194" t="str">
        <f>IF(Y29="---","",IF(Y29="","",VLOOKUP(Y29,List16783[],2,FALSE)))</f>
        <v/>
      </c>
      <c r="BW29" s="194" t="str">
        <f>IF(Z29="---","",IF(Z29="","",VLOOKUP(Z29,List16783[],2,FALSE)))</f>
        <v/>
      </c>
      <c r="BX29" s="194" t="str">
        <f>IF(AA29="---","",IF(AA29="","",VLOOKUP(AA29,List16783[],2,FALSE)))</f>
        <v/>
      </c>
      <c r="BY29" s="194" t="str">
        <f>IF(AB29="---","",IF(AB29="","",VLOOKUP(AB29,List16783[],2,FALSE)))</f>
        <v/>
      </c>
      <c r="BZ29" s="194" t="str">
        <f>IF(AC29="---","",IF(AC29="","",VLOOKUP(AC29,List16783[],2,FALSE)))</f>
        <v/>
      </c>
      <c r="CA29" s="194" t="str">
        <f>IF(AD29="---","",IF(AD29="","",VLOOKUP(AD29,List16783[],2,FALSE)))</f>
        <v/>
      </c>
      <c r="CB29" s="194" t="str">
        <f>IF(AE29="---","",IF(AE29="","",VLOOKUP(AE29,List16783[],2,FALSE)))</f>
        <v/>
      </c>
      <c r="CC29" s="194" t="str">
        <f>IF(AF29="---","",IF(AF29="","",VLOOKUP(AF29,List16783[],2,FALSE)))</f>
        <v/>
      </c>
      <c r="CD29" s="194" t="str">
        <f>IF(AG29="---","",IF(AG29="","",VLOOKUP(AG29,List16783[],2,FALSE)))</f>
        <v/>
      </c>
      <c r="CE29" s="194" t="str">
        <f>IF(AH29="---","",IF(AH29="","",VLOOKUP(AH29,List16783[],2,FALSE)))</f>
        <v/>
      </c>
      <c r="CF29" s="16" t="s">
        <v>126</v>
      </c>
      <c r="CG29" s="194" t="str">
        <f t="shared" si="7"/>
        <v>NA</v>
      </c>
      <c r="CH29" s="194" t="str">
        <f t="shared" si="5"/>
        <v>NA</v>
      </c>
      <c r="CI29" s="194" t="str">
        <f t="shared" si="5"/>
        <v>NA</v>
      </c>
      <c r="CJ29" s="194" t="str">
        <f t="shared" si="5"/>
        <v>NA</v>
      </c>
      <c r="CK29" s="194" t="str">
        <f t="shared" si="5"/>
        <v>NA</v>
      </c>
      <c r="CL29" s="194" t="str">
        <f t="shared" si="5"/>
        <v>NA</v>
      </c>
      <c r="CM29" s="194" t="str">
        <f t="shared" si="5"/>
        <v>NA</v>
      </c>
      <c r="CN29" s="194" t="str">
        <f t="shared" si="5"/>
        <v>NA</v>
      </c>
      <c r="CO29" s="194" t="str">
        <f t="shared" si="5"/>
        <v>NA</v>
      </c>
      <c r="CP29" s="194" t="str">
        <f t="shared" si="5"/>
        <v>NA</v>
      </c>
      <c r="CQ29" s="16" t="s">
        <v>126</v>
      </c>
      <c r="CR29" s="194" t="str">
        <f t="shared" si="8"/>
        <v>NA</v>
      </c>
      <c r="CS29" s="194" t="str">
        <f t="shared" si="9"/>
        <v>NA</v>
      </c>
      <c r="CT29" s="194" t="str">
        <f t="shared" si="9"/>
        <v>NA</v>
      </c>
      <c r="CU29" s="194" t="str">
        <f t="shared" si="9"/>
        <v>NA</v>
      </c>
      <c r="CV29" s="194" t="str">
        <f t="shared" si="9"/>
        <v>NA</v>
      </c>
      <c r="CW29" s="194" t="str">
        <f t="shared" si="9"/>
        <v>NA</v>
      </c>
      <c r="CX29" s="194" t="str">
        <f t="shared" si="9"/>
        <v>NA</v>
      </c>
      <c r="CY29" s="194" t="str">
        <f t="shared" si="9"/>
        <v>NA</v>
      </c>
      <c r="CZ29" s="194" t="str">
        <f t="shared" si="9"/>
        <v>NA</v>
      </c>
      <c r="DA29" s="194" t="str">
        <f t="shared" si="9"/>
        <v>NA</v>
      </c>
      <c r="DI29" s="177"/>
      <c r="DJ29" s="177"/>
      <c r="DK29" s="177"/>
      <c r="DL29" s="177"/>
      <c r="DM29" s="177"/>
      <c r="DN29" s="177"/>
      <c r="DO29" s="177"/>
      <c r="DP29" s="177"/>
      <c r="DQ29" s="177"/>
      <c r="DR29" s="177"/>
      <c r="DS29" s="177"/>
      <c r="DT29" s="177"/>
      <c r="DU29" s="177"/>
      <c r="DV29" s="177"/>
      <c r="DW29" s="177"/>
    </row>
    <row r="30" spans="2:127" s="7" customFormat="1" ht="13.7" customHeight="1" thickBot="1">
      <c r="B30" s="305"/>
      <c r="C30" s="306"/>
      <c r="D30" s="307"/>
      <c r="E30" s="174" t="s">
        <v>221</v>
      </c>
      <c r="F30" s="175"/>
      <c r="G30" s="176"/>
      <c r="H30" s="169" t="s">
        <v>92</v>
      </c>
      <c r="I30" s="169" t="s">
        <v>92</v>
      </c>
      <c r="J30" s="169" t="s">
        <v>92</v>
      </c>
      <c r="K30" s="169" t="s">
        <v>92</v>
      </c>
      <c r="L30" s="22" t="s">
        <v>92</v>
      </c>
      <c r="M30" s="22" t="s">
        <v>92</v>
      </c>
      <c r="N30" s="22" t="s">
        <v>92</v>
      </c>
      <c r="O30" s="22" t="s">
        <v>92</v>
      </c>
      <c r="P30" s="22" t="s">
        <v>92</v>
      </c>
      <c r="Q30" s="22" t="s">
        <v>92</v>
      </c>
      <c r="R30" s="169" t="s">
        <v>92</v>
      </c>
      <c r="S30" s="1"/>
      <c r="T30" s="1"/>
      <c r="U30" s="1"/>
      <c r="V30" s="1"/>
      <c r="W30" s="1"/>
      <c r="X30" s="1"/>
      <c r="Y30" s="169" t="s">
        <v>92</v>
      </c>
      <c r="Z30" s="169" t="s">
        <v>92</v>
      </c>
      <c r="AA30" s="169" t="s">
        <v>92</v>
      </c>
      <c r="AB30" s="169" t="s">
        <v>92</v>
      </c>
      <c r="AC30" s="169" t="s">
        <v>92</v>
      </c>
      <c r="AD30" s="13" t="s">
        <v>92</v>
      </c>
      <c r="AE30" s="13" t="s">
        <v>92</v>
      </c>
      <c r="AF30" s="13" t="s">
        <v>92</v>
      </c>
      <c r="AG30" s="13" t="s">
        <v>92</v>
      </c>
      <c r="AH30" s="122" t="s">
        <v>92</v>
      </c>
      <c r="AK30" s="14" t="str">
        <f t="shared" si="11"/>
        <v/>
      </c>
      <c r="AL30" s="14" t="str">
        <f t="shared" si="11"/>
        <v/>
      </c>
      <c r="AM30" s="14" t="str">
        <f t="shared" si="11"/>
        <v/>
      </c>
      <c r="AN30" s="14" t="str">
        <f t="shared" si="11"/>
        <v/>
      </c>
      <c r="AO30" s="14" t="str">
        <f t="shared" si="11"/>
        <v/>
      </c>
      <c r="AP30" s="14" t="str">
        <f t="shared" si="10"/>
        <v/>
      </c>
      <c r="AQ30" s="14" t="str">
        <f t="shared" si="10"/>
        <v/>
      </c>
      <c r="AR30" s="14" t="str">
        <f t="shared" si="10"/>
        <v/>
      </c>
      <c r="AS30" s="14" t="str">
        <f t="shared" si="10"/>
        <v/>
      </c>
      <c r="AT30" s="14" t="str">
        <f t="shared" si="10"/>
        <v/>
      </c>
      <c r="AU30" s="1"/>
      <c r="AV30" s="15"/>
      <c r="AW30" s="16" t="s">
        <v>127</v>
      </c>
      <c r="AX30" s="194" t="str">
        <f t="shared" si="1"/>
        <v>---</v>
      </c>
      <c r="AY30" s="194" t="e">
        <f>VALUE(IF(AX30="---","",VLOOKUP(AX30,List16783[],2,FALSE)))</f>
        <v>#VALUE!</v>
      </c>
      <c r="AZ30" s="194" t="str">
        <f t="shared" si="2"/>
        <v>---</v>
      </c>
      <c r="BA30" s="194" t="e">
        <f>VALUE(IF(AZ30="---","",VLOOKUP(AZ30,List16783[],2,FALSE)))</f>
        <v>#VALUE!</v>
      </c>
      <c r="BB30" s="194" t="str">
        <f t="shared" si="3"/>
        <v>---</v>
      </c>
      <c r="BC30" s="194" t="str">
        <f t="shared" si="4"/>
        <v>---</v>
      </c>
      <c r="BD30" s="1"/>
      <c r="BE30" s="1"/>
      <c r="BF30" s="1"/>
      <c r="BG30" s="1"/>
      <c r="BH30" s="1"/>
      <c r="BI30" s="16" t="s">
        <v>127</v>
      </c>
      <c r="BJ30" s="194" t="str">
        <f>IF(H30="---","",IF(H30="","",(VLOOKUP(H30,List16783[],2,FALSE))))</f>
        <v/>
      </c>
      <c r="BK30" s="194" t="str">
        <f>IF(I30="---","",IF(I30="","",(VLOOKUP(I30,List16783[],2,FALSE))))</f>
        <v/>
      </c>
      <c r="BL30" s="194" t="str">
        <f>IF(J30="---","",IF(J30="","",(VLOOKUP(J30,List16783[],2,FALSE))))</f>
        <v/>
      </c>
      <c r="BM30" s="194" t="str">
        <f>IF(K30="---","",IF(K30="","",(VLOOKUP(K30,List16783[],2,FALSE))))</f>
        <v/>
      </c>
      <c r="BN30" s="194" t="str">
        <f>IF(L30="---","",IF(L30="","",(VLOOKUP(L30,List16783[],2,FALSE))))</f>
        <v/>
      </c>
      <c r="BO30" s="194" t="str">
        <f>IF(M30="---","",IF(M30="","",(VLOOKUP(M30,List16783[],2,FALSE))))</f>
        <v/>
      </c>
      <c r="BP30" s="194" t="str">
        <f>IF(N30="---","",IF(N30="","",(VLOOKUP(N30,List16783[],2,FALSE))))</f>
        <v/>
      </c>
      <c r="BQ30" s="194" t="str">
        <f>IF(O30="---","",IF(O30="","",(VLOOKUP(O30,List16783[],2,FALSE))))</f>
        <v/>
      </c>
      <c r="BR30" s="194" t="str">
        <f>IF(P30="---","",IF(P30="","",(VLOOKUP(P30,List16783[],2,FALSE))))</f>
        <v/>
      </c>
      <c r="BS30" s="194" t="str">
        <f>IF(Q30="---","",IF(Q30="","",(VLOOKUP(Q30,List16783[],2,FALSE))))</f>
        <v/>
      </c>
      <c r="BT30" s="194" t="str">
        <f>IF(R30="---","",IF(R30="","",(VLOOKUP(R30,List16783[],2,FALSE))))</f>
        <v/>
      </c>
      <c r="BU30" s="16" t="s">
        <v>127</v>
      </c>
      <c r="BV30" s="194" t="str">
        <f>IF(Y30="---","",IF(Y30="","",VLOOKUP(Y30,List16783[],2,FALSE)))</f>
        <v/>
      </c>
      <c r="BW30" s="194" t="str">
        <f>IF(Z30="---","",IF(Z30="","",VLOOKUP(Z30,List16783[],2,FALSE)))</f>
        <v/>
      </c>
      <c r="BX30" s="194" t="str">
        <f>IF(AA30="---","",IF(AA30="","",VLOOKUP(AA30,List16783[],2,FALSE)))</f>
        <v/>
      </c>
      <c r="BY30" s="194" t="str">
        <f>IF(AB30="---","",IF(AB30="","",VLOOKUP(AB30,List16783[],2,FALSE)))</f>
        <v/>
      </c>
      <c r="BZ30" s="194" t="str">
        <f>IF(AC30="---","",IF(AC30="","",VLOOKUP(AC30,List16783[],2,FALSE)))</f>
        <v/>
      </c>
      <c r="CA30" s="194" t="str">
        <f>IF(AD30="---","",IF(AD30="","",VLOOKUP(AD30,List16783[],2,FALSE)))</f>
        <v/>
      </c>
      <c r="CB30" s="194" t="str">
        <f>IF(AE30="---","",IF(AE30="","",VLOOKUP(AE30,List16783[],2,FALSE)))</f>
        <v/>
      </c>
      <c r="CC30" s="194" t="str">
        <f>IF(AF30="---","",IF(AF30="","",VLOOKUP(AF30,List16783[],2,FALSE)))</f>
        <v/>
      </c>
      <c r="CD30" s="194" t="str">
        <f>IF(AG30="---","",IF(AG30="","",VLOOKUP(AG30,List16783[],2,FALSE)))</f>
        <v/>
      </c>
      <c r="CE30" s="194" t="str">
        <f>IF(AH30="---","",IF(AH30="","",VLOOKUP(AH30,List16783[],2,FALSE)))</f>
        <v/>
      </c>
      <c r="CF30" s="16" t="s">
        <v>127</v>
      </c>
      <c r="CG30" s="194" t="str">
        <f t="shared" si="7"/>
        <v>NA</v>
      </c>
      <c r="CH30" s="194" t="str">
        <f t="shared" si="5"/>
        <v>NA</v>
      </c>
      <c r="CI30" s="194" t="str">
        <f t="shared" si="5"/>
        <v>NA</v>
      </c>
      <c r="CJ30" s="194" t="str">
        <f t="shared" si="5"/>
        <v>NA</v>
      </c>
      <c r="CK30" s="194" t="str">
        <f t="shared" si="5"/>
        <v>NA</v>
      </c>
      <c r="CL30" s="194" t="str">
        <f t="shared" si="5"/>
        <v>NA</v>
      </c>
      <c r="CM30" s="194" t="str">
        <f t="shared" si="5"/>
        <v>NA</v>
      </c>
      <c r="CN30" s="194" t="str">
        <f t="shared" si="5"/>
        <v>NA</v>
      </c>
      <c r="CO30" s="194" t="str">
        <f t="shared" si="5"/>
        <v>NA</v>
      </c>
      <c r="CP30" s="194" t="str">
        <f t="shared" si="5"/>
        <v>NA</v>
      </c>
      <c r="CQ30" s="16" t="s">
        <v>127</v>
      </c>
      <c r="CR30" s="194" t="str">
        <f t="shared" si="8"/>
        <v>NA</v>
      </c>
      <c r="CS30" s="194" t="str">
        <f t="shared" si="9"/>
        <v>NA</v>
      </c>
      <c r="CT30" s="194" t="str">
        <f t="shared" si="9"/>
        <v>NA</v>
      </c>
      <c r="CU30" s="194" t="str">
        <f t="shared" si="9"/>
        <v>NA</v>
      </c>
      <c r="CV30" s="194" t="str">
        <f t="shared" si="9"/>
        <v>NA</v>
      </c>
      <c r="CW30" s="194" t="str">
        <f t="shared" si="9"/>
        <v>NA</v>
      </c>
      <c r="CX30" s="194" t="str">
        <f t="shared" si="9"/>
        <v>NA</v>
      </c>
      <c r="CY30" s="194" t="str">
        <f t="shared" si="9"/>
        <v>NA</v>
      </c>
      <c r="CZ30" s="194" t="str">
        <f t="shared" si="9"/>
        <v>NA</v>
      </c>
      <c r="DA30" s="194" t="str">
        <f t="shared" si="9"/>
        <v>NA</v>
      </c>
      <c r="DI30" s="177"/>
      <c r="DJ30" s="177"/>
      <c r="DK30" s="177"/>
      <c r="DL30" s="177"/>
      <c r="DM30" s="177"/>
      <c r="DN30" s="177"/>
      <c r="DO30" s="177"/>
      <c r="DP30" s="177"/>
      <c r="DQ30" s="177"/>
      <c r="DR30" s="177"/>
      <c r="DS30" s="177"/>
      <c r="DT30" s="177"/>
      <c r="DU30" s="177"/>
      <c r="DV30" s="177"/>
      <c r="DW30" s="177"/>
    </row>
    <row r="31" spans="2:127" s="7" customFormat="1" ht="13.7" customHeight="1" thickBot="1">
      <c r="B31" s="300" t="s">
        <v>223</v>
      </c>
      <c r="C31" s="301"/>
      <c r="D31" s="301"/>
      <c r="E31" s="301"/>
      <c r="F31" s="301"/>
      <c r="G31" s="302"/>
      <c r="H31" s="164" t="str">
        <f>IF(COUNTIF(Year0Range,BE5)+COUNTIF(Year0Range,BE4)+COUNTIF(Year0Range,"*60")&gt;0,COUNTIF(Year0Range,BE4),"")</f>
        <v/>
      </c>
      <c r="I31" s="164" t="str">
        <f>IF(COUNTIF(Year1Range,BE4)+COUNTIF(Year1Range,BE5)+COUNTIF(Year1Range,"*60")&gt;0,COUNTIF(Year1Range,BE4),"")</f>
        <v/>
      </c>
      <c r="J31" s="164" t="str">
        <f>IF(COUNTIF(Year2Range,BE4)+COUNTIF(Year2Range,BE5)+COUNTIF(Year2Range,"*60")&gt;0,COUNTIF(Year2Range,BE4),"")</f>
        <v/>
      </c>
      <c r="K31" s="164" t="str">
        <f>IF(COUNTIF(Year3Range,BE4)+COUNTIF(Year3Range,BE5)+COUNTIF(Year3Range,"*60")&gt;0,COUNTIF(Year3Range,BE4),"")</f>
        <v/>
      </c>
      <c r="L31" s="164" t="str">
        <f>IF(COUNTIF(Year4Range,BE4)+COUNTIF(Year4Range,BE5)+COUNTIF(Year4Range,"*60")&gt;0,COUNTIF(Year4Range,BE4),"")</f>
        <v/>
      </c>
      <c r="M31" s="164" t="str">
        <f>IF(COUNTIF(Year5Range,BE4)+COUNTIF(Year5Range,BE5)+COUNTIF(Year5Range,"*60")&gt;0,COUNTIF(Year5Range,BE4),"")</f>
        <v/>
      </c>
      <c r="N31" s="164" t="str">
        <f>IF(COUNTIF(Year6Range,BE4)+COUNTIF(Year6Range,BE5)+COUNTIF(Year6Range,"*60")&gt;0,COUNTIF(Year6Range,BE4),"")</f>
        <v/>
      </c>
      <c r="O31" s="164" t="str">
        <f>IF(COUNTIF(Year7Range,BE4)+COUNTIF(Year7Range,BE5)+COUNTIF(Year7Range,"*60")&gt;0,COUNTIF(Year7Range,BE4),"")</f>
        <v/>
      </c>
      <c r="P31" s="164" t="str">
        <f>IF(COUNTIF(Year8Range,BE4)+COUNTIF(Year8Range,BE5)+COUNTIF(Year8Range,"*60")&gt;0,COUNTIF(Year8Range,BE4),"")</f>
        <v/>
      </c>
      <c r="Q31" s="164" t="str">
        <f>IF(COUNTIF(Year9Range,BE4)+COUNTIF(Year9Range,BE5)+COUNTIF(Year9Range,"*60")&gt;0,COUNTIF(Year9Range,BE4),"")</f>
        <v/>
      </c>
      <c r="R31" s="164" t="str">
        <f>IF(COUNTIF(Year10Range,BE4)+COUNTIF(Year10Range,BE5)+COUNTIF(Year10Range,"*60")&gt;0,COUNTIF(Year10Range,BE4),"")</f>
        <v/>
      </c>
      <c r="S31" s="1"/>
      <c r="T31" s="1"/>
      <c r="U31" s="1"/>
      <c r="V31" s="1"/>
      <c r="W31" s="1"/>
      <c r="X31" s="1"/>
      <c r="Y31" s="164" t="str">
        <f>IF(COUNTIF(Year1Expected,BE5)+COUNTIF(Year1Expected,BE4)+COUNTIF(Year1Expected,"*60")&gt;0,COUNTIF(Year1Expected,$BE$4),"")</f>
        <v/>
      </c>
      <c r="Z31" s="164" t="str">
        <f>IF(COUNTIF(Year2Expected,$BE$5)+COUNTIF(Year2Expected,$BE$4)+COUNTIF(Year2Expected,"*60")&gt;0,COUNTIF(Year2Expected,$BE$4),"")</f>
        <v/>
      </c>
      <c r="AA31" s="164" t="str">
        <f>IF(COUNTIF(Year3Expected,BE5)+COUNTIF(Year3Expected,BE4)+COUNTIF(Year3Expected,"*60")&gt;0,COUNTIF(Year3Expected,$BE$4),"")</f>
        <v/>
      </c>
      <c r="AB31" s="164" t="str">
        <f>IF(COUNTIF(Year4Expected,BE5)+COUNTIF(Year4Expected,BE4)+COUNTIF(Year4Expected,"*60")&gt;0,COUNTIF(Year4Expected,$BE$4),"")</f>
        <v/>
      </c>
      <c r="AC31" s="164" t="str">
        <f>IF(COUNTIF(Year5Expected,BE5)+COUNTIF(Year5Expected,BE4)+COUNTIF(Year5Expected,"*60")&gt;0,COUNTIF(Year5Expected,$BE$4),"")</f>
        <v/>
      </c>
      <c r="AD31" s="164" t="str">
        <f>IF(COUNTIF(Year6Expected,BE5)+COUNTIF(Year6Expected,BE4)+COUNTIF(Year6Expected,"*60")&gt;0,COUNTIF(Year6Expected,$BE$4),"")</f>
        <v/>
      </c>
      <c r="AE31" s="164" t="str">
        <f>IF(COUNTIF(Year7Expected,BE5)+COUNTIF(Year7Expected,BE4)+COUNTIF(Year7Expected,"*60")&gt;0,COUNTIF(Year7Expected,$BE$4),"")</f>
        <v/>
      </c>
      <c r="AF31" s="164" t="str">
        <f>IF(COUNTIF(Year8Expected,BE5)+COUNTIF(Year8Expected,BE4)+COUNTIF(Year8Expected,"*60")&gt;0,COUNTIF(Year8Expected,$BE$4),"")</f>
        <v/>
      </c>
      <c r="AG31" s="164" t="str">
        <f>IF(COUNTIF(Year9Expected,BE5)+COUNTIF(Year9Expected,BE4)+COUNTIF(Year9Expected,"*60")&gt;0,COUNTIF(Year9Expected,$BE$4),"")</f>
        <v/>
      </c>
      <c r="AH31" s="164" t="str">
        <f>IF(COUNTIF(Year10Expected,BE5)+COUNTIF(Year10Expected,BE4)+COUNTIF(Year10Expected,"*60")&gt;0,COUNTIF(Year10Expected,$BE$4),"")</f>
        <v/>
      </c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 t="e">
        <f>LOOKUP(2,1/(H34:R34&lt;&gt;""),H$2:R$2)</f>
        <v>#N/A</v>
      </c>
      <c r="AY31" s="1"/>
      <c r="AZ31" s="1" t="e">
        <f>AX31</f>
        <v>#N/A</v>
      </c>
      <c r="BA31" s="1"/>
      <c r="BB31" s="1"/>
      <c r="BC31" s="1"/>
      <c r="BD31" s="1"/>
      <c r="BE31" s="1"/>
      <c r="BF31" s="1"/>
      <c r="BG31" s="1"/>
      <c r="BH31" s="1"/>
      <c r="BI31" s="16" t="s">
        <v>128</v>
      </c>
      <c r="BJ31" s="195">
        <f t="shared" ref="BJ31:BT31" si="12">COUNTIF(BJ3:BJ30,1)</f>
        <v>0</v>
      </c>
      <c r="BK31" s="195">
        <f t="shared" si="12"/>
        <v>0</v>
      </c>
      <c r="BL31" s="195">
        <f t="shared" si="12"/>
        <v>0</v>
      </c>
      <c r="BM31" s="195">
        <f t="shared" si="12"/>
        <v>0</v>
      </c>
      <c r="BN31" s="195">
        <f t="shared" si="12"/>
        <v>0</v>
      </c>
      <c r="BO31" s="195">
        <f t="shared" si="12"/>
        <v>0</v>
      </c>
      <c r="BP31" s="195">
        <f t="shared" si="12"/>
        <v>0</v>
      </c>
      <c r="BQ31" s="195">
        <f t="shared" si="12"/>
        <v>0</v>
      </c>
      <c r="BR31" s="195">
        <f t="shared" si="12"/>
        <v>0</v>
      </c>
      <c r="BS31" s="195">
        <f t="shared" si="12"/>
        <v>0</v>
      </c>
      <c r="BT31" s="195">
        <f t="shared" si="12"/>
        <v>0</v>
      </c>
      <c r="BU31" s="16" t="s">
        <v>128</v>
      </c>
      <c r="BV31" s="196">
        <f t="shared" ref="BV31:CE31" si="13">COUNTIF(BV3:BV30,1)</f>
        <v>0</v>
      </c>
      <c r="BW31" s="196">
        <f t="shared" si="13"/>
        <v>0</v>
      </c>
      <c r="BX31" s="196">
        <f t="shared" si="13"/>
        <v>0</v>
      </c>
      <c r="BY31" s="196">
        <f t="shared" si="13"/>
        <v>0</v>
      </c>
      <c r="BZ31" s="196">
        <f t="shared" si="13"/>
        <v>0</v>
      </c>
      <c r="CA31" s="196">
        <f t="shared" si="13"/>
        <v>0</v>
      </c>
      <c r="CB31" s="196">
        <f t="shared" si="13"/>
        <v>0</v>
      </c>
      <c r="CC31" s="196">
        <f t="shared" si="13"/>
        <v>0</v>
      </c>
      <c r="CD31" s="196">
        <f t="shared" si="13"/>
        <v>0</v>
      </c>
      <c r="CE31" s="196">
        <f t="shared" si="13"/>
        <v>0</v>
      </c>
      <c r="CF31" s="197" t="s">
        <v>129</v>
      </c>
      <c r="CG31" s="16">
        <f>COUNTIF(CG3:CG30,1.1)+COUNTIF(CG3:CG30,1)</f>
        <v>0</v>
      </c>
      <c r="CH31" s="16">
        <f>COUNTIF(CH3:CH30,1.1)+COUNTIF(CH3:CH30,1)</f>
        <v>0</v>
      </c>
      <c r="CI31" s="16">
        <f t="shared" ref="CI31:CP31" si="14">COUNTIF(CI3:CI30,1.1)+COUNTIF(CI3:CI30,1)</f>
        <v>0</v>
      </c>
      <c r="CJ31" s="16">
        <f t="shared" si="14"/>
        <v>0</v>
      </c>
      <c r="CK31" s="16">
        <f t="shared" si="14"/>
        <v>0</v>
      </c>
      <c r="CL31" s="16">
        <f t="shared" si="14"/>
        <v>0</v>
      </c>
      <c r="CM31" s="16">
        <f t="shared" si="14"/>
        <v>0</v>
      </c>
      <c r="CN31" s="16">
        <f t="shared" si="14"/>
        <v>0</v>
      </c>
      <c r="CO31" s="16">
        <f t="shared" si="14"/>
        <v>0</v>
      </c>
      <c r="CP31" s="16">
        <f t="shared" si="14"/>
        <v>0</v>
      </c>
      <c r="CQ31" s="200" t="s">
        <v>130</v>
      </c>
      <c r="CR31" s="201">
        <f>COUNTIF(CR3:CR30,"Achieved")</f>
        <v>0</v>
      </c>
      <c r="CS31" s="201">
        <f t="shared" ref="CS31:DA31" si="15">COUNTIF(CS3:CS30,"Achieved")</f>
        <v>0</v>
      </c>
      <c r="CT31" s="201">
        <f t="shared" si="15"/>
        <v>0</v>
      </c>
      <c r="CU31" s="201">
        <f t="shared" si="15"/>
        <v>0</v>
      </c>
      <c r="CV31" s="201">
        <f t="shared" si="15"/>
        <v>0</v>
      </c>
      <c r="CW31" s="201">
        <f t="shared" si="15"/>
        <v>0</v>
      </c>
      <c r="CX31" s="201">
        <f t="shared" si="15"/>
        <v>0</v>
      </c>
      <c r="CY31" s="201">
        <f t="shared" si="15"/>
        <v>0</v>
      </c>
      <c r="CZ31" s="201">
        <f t="shared" si="15"/>
        <v>0</v>
      </c>
      <c r="DA31" s="201">
        <f t="shared" si="15"/>
        <v>0</v>
      </c>
      <c r="DI31" s="177"/>
      <c r="DJ31" s="177"/>
      <c r="DK31" s="177"/>
      <c r="DL31" s="177"/>
      <c r="DM31" s="177"/>
      <c r="DN31" s="177"/>
      <c r="DO31" s="177"/>
      <c r="DP31" s="177"/>
      <c r="DQ31" s="177"/>
      <c r="DR31" s="177"/>
      <c r="DS31" s="177"/>
      <c r="DT31" s="177"/>
      <c r="DU31" s="177"/>
      <c r="DV31" s="177"/>
      <c r="DW31" s="177"/>
    </row>
    <row r="32" spans="2:127" s="7" customFormat="1" ht="13.7" customHeight="1" thickBot="1">
      <c r="B32" s="300" t="s">
        <v>225</v>
      </c>
      <c r="C32" s="301"/>
      <c r="D32" s="301"/>
      <c r="E32" s="301"/>
      <c r="F32" s="301"/>
      <c r="G32" s="302"/>
      <c r="H32" s="164" t="str">
        <f>IF(COUNTIF(Year0Range,BE5)+COUNTIF(Year0Range,BE4)+COUNTIF(Year0Range,"*60")&gt;0,COUNTIF(Year0Range,BE5),"")</f>
        <v/>
      </c>
      <c r="I32" s="167" t="str">
        <f>IF(COUNTIF(Year1Range,BE4)+COUNTIF(Year1Range,BE5)+COUNTIF(Year1Range,"*60")&gt;0,COUNTIF(Year1Range,BE5),"")</f>
        <v/>
      </c>
      <c r="J32" s="167" t="str">
        <f>IF(COUNTIF(Year2Range,BE5)+COUNTIF(Year2Range,BE4)+COUNTIF(Year2Range,"*60")&gt;0,COUNTIF(Year2Range,BE5),"")</f>
        <v/>
      </c>
      <c r="K32" s="167" t="str">
        <f>IF(COUNTIF(Year3Range,BE4)+COUNTIF(Year3Range,BE5)+COUNTIF(Year3Range,"*60")&gt;0,COUNTIF(Year3Range,BE5),"")</f>
        <v/>
      </c>
      <c r="L32" s="167" t="str">
        <f>IF(COUNTIF(Year4Range,BE4)+COUNTIF(Year4Range,BE5)+COUNTIF(Year4Range,"*60")&gt;0,COUNTIF(Year4Range,BE5),"")</f>
        <v/>
      </c>
      <c r="M32" s="167" t="str">
        <f>IF(COUNTIF(Year5Range,BE5)+COUNTIF(Year5Range,BE4)+COUNTIF(Year5Range,"*60")&gt;0,COUNTIF(Year5Range,BE5),"")</f>
        <v/>
      </c>
      <c r="N32" s="167" t="str">
        <f>IF(COUNTIF(Year6Range,BE4)+COUNTIF(Year6Range,BE5)+COUNTIF(Year6Range,"*60")&gt;0,COUNTIF(Year6Range,BE5),"")</f>
        <v/>
      </c>
      <c r="O32" s="167" t="str">
        <f>IF(COUNTIF(Year7Range,BE4)+COUNTIF(Year7Range,BE5)+COUNTIF(Year7Range,"*60")&gt;0,COUNTIF(Year7Range,BE5),"")</f>
        <v/>
      </c>
      <c r="P32" s="167" t="str">
        <f>IF(COUNTIF(Year8Range,BE4)+COUNTIF(Year8Range,BE5)+COUNTIF(Year8Range,"*60")&gt;0,COUNTIF(Year8Range,BE5),"")</f>
        <v/>
      </c>
      <c r="Q32" s="167" t="str">
        <f>IF(COUNTIF(Year9Range,BE4)+COUNTIF(Year9Range,BE5)+COUNTIF(Year9Range,"*60")&gt;0,COUNTIF(Year9Range,BE5),"")</f>
        <v/>
      </c>
      <c r="R32" s="167" t="str">
        <f>IF(COUNTIF(Year10Range,BE5)+COUNTIF(Year10Range,BE5)+COUNTIF(Year10Range,"*60")&gt;0,COUNTIF(Year10Range,BE5),"")</f>
        <v/>
      </c>
      <c r="S32" s="1"/>
      <c r="T32" s="1"/>
      <c r="U32" s="1"/>
      <c r="V32" s="1"/>
      <c r="W32" s="1"/>
      <c r="X32" s="1"/>
      <c r="Y32" s="164" t="str">
        <f>IF(COUNTIF(Year1Expected,BE5)+COUNTIF(Year1Expected,BE4)+COUNTIF(Year1Expected,"*60")&gt;0,COUNTIF(Year1Expected,$BE$5),"")</f>
        <v/>
      </c>
      <c r="Z32" s="164" t="str">
        <f>IF(COUNTIF(Year2Expected,$BE$5)+COUNTIF(Year2Expected,$BE$4)+COUNTIF(Year2Expected,"*60")&gt;0,COUNTIF(Year2Expected,$BE$5),"")</f>
        <v/>
      </c>
      <c r="AA32" s="164" t="str">
        <f>IF(COUNTIF(Year3Expected,BE5)+COUNTIF(Year3Expected,BE4)+COUNTIF(Year3Expected,"*60")&gt;0,COUNTIF(Year3Expected,$BE$5),"")</f>
        <v/>
      </c>
      <c r="AB32" s="164" t="str">
        <f>IF(COUNTIF(Year4Expected,BE5)+COUNTIF(Year4Expected,BE4)+COUNTIF(Year4Expected,"*60")&gt;0,COUNTIF(Year4Expected,$BE$5),"")</f>
        <v/>
      </c>
      <c r="AC32" s="164" t="str">
        <f>IF(COUNTIF(Year5Expected,BE5)+COUNTIF(Year5Expected,BE4)+COUNTIF(Year5Expected,"*60")&gt;0,COUNTIF(Year5Expected,$BE$5),"")</f>
        <v/>
      </c>
      <c r="AD32" s="164" t="str">
        <f>IF(COUNTIF(Year6Expected,BE5)+COUNTIF(Year6Expected,BE4)+COUNTIF(Year6Expected,"*60")&gt;0,COUNTIF(Year6Expected,$BE$5),"")</f>
        <v/>
      </c>
      <c r="AE32" s="164" t="str">
        <f>IF(COUNTIF(Year7Expected,BE5)+COUNTIF(Year7Expected,BE4)+COUNTIF(Year7Expected,"*60")&gt;0,COUNTIF(Year7Expected,$BE$5),"")</f>
        <v/>
      </c>
      <c r="AF32" s="164" t="str">
        <f>IF(COUNTIF(Year8Expected,BE5)+COUNTIF(Year8Expected,BE4)+COUNTIF(Year8Expected,"*60")&gt;0,COUNTIF(Year8Expected,$BE$5),"")</f>
        <v/>
      </c>
      <c r="AG32" s="164" t="str">
        <f>IF(COUNTIF(Year9Expected,BE5)+COUNTIF(Year9Expected,BE4)+COUNTIF(Year9Expected,"*60")&gt;0,COUNTIF(Year9Expected,$BE$5),"")</f>
        <v/>
      </c>
      <c r="AH32" s="164" t="str">
        <f>IF(COUNTIF(Year10Expected,BE5)+COUNTIF(Year10Expected,BE4)+COUNTIF(Year10Expected,"*60")&gt;0,COUNTIF(Year10Expected,$BE$5),"")</f>
        <v/>
      </c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6" t="s">
        <v>131</v>
      </c>
      <c r="BJ32" s="195">
        <f t="shared" ref="BJ32:BT32" si="16">COUNTIF(BJ3:BJ30,0.5)</f>
        <v>0</v>
      </c>
      <c r="BK32" s="195">
        <f t="shared" si="16"/>
        <v>0</v>
      </c>
      <c r="BL32" s="195">
        <f t="shared" si="16"/>
        <v>0</v>
      </c>
      <c r="BM32" s="195">
        <f t="shared" si="16"/>
        <v>0</v>
      </c>
      <c r="BN32" s="195">
        <f t="shared" si="16"/>
        <v>0</v>
      </c>
      <c r="BO32" s="195">
        <f t="shared" si="16"/>
        <v>0</v>
      </c>
      <c r="BP32" s="195">
        <f t="shared" si="16"/>
        <v>0</v>
      </c>
      <c r="BQ32" s="195">
        <f t="shared" si="16"/>
        <v>0</v>
      </c>
      <c r="BR32" s="195">
        <f t="shared" si="16"/>
        <v>0</v>
      </c>
      <c r="BS32" s="195">
        <f t="shared" si="16"/>
        <v>0</v>
      </c>
      <c r="BT32" s="195">
        <f t="shared" si="16"/>
        <v>0</v>
      </c>
      <c r="BU32" s="16" t="s">
        <v>131</v>
      </c>
      <c r="BV32" s="196">
        <f t="shared" ref="BV32:CE32" si="17">COUNTIF(BV3:BV30,0.5)</f>
        <v>0</v>
      </c>
      <c r="BW32" s="196">
        <f t="shared" si="17"/>
        <v>0</v>
      </c>
      <c r="BX32" s="196">
        <f t="shared" si="17"/>
        <v>0</v>
      </c>
      <c r="BY32" s="196">
        <f t="shared" si="17"/>
        <v>0</v>
      </c>
      <c r="BZ32" s="196">
        <f t="shared" si="17"/>
        <v>0</v>
      </c>
      <c r="CA32" s="196">
        <f t="shared" si="17"/>
        <v>0</v>
      </c>
      <c r="CB32" s="196">
        <f t="shared" si="17"/>
        <v>0</v>
      </c>
      <c r="CC32" s="196">
        <f t="shared" si="17"/>
        <v>0</v>
      </c>
      <c r="CD32" s="196">
        <f t="shared" si="17"/>
        <v>0</v>
      </c>
      <c r="CE32" s="196">
        <f t="shared" si="17"/>
        <v>0</v>
      </c>
      <c r="CF32" s="197" t="s">
        <v>132</v>
      </c>
      <c r="CG32" s="16" t="str" cm="1">
        <f t="array" ref="CG32">_xlfn.TEXTJOIN(", ", TRUE, IF((CG3:CG30=1.1) + (CG3:CG30=1), $CF$3:$CF$30, ""))</f>
        <v/>
      </c>
      <c r="CH32" s="16" t="str" cm="1">
        <f t="array" ref="CH32">_xlfn.TEXTJOIN(", ", TRUE, IF((CH3:CH30=1.1) + (CH3:CH30=1), $CF$3:$CF$30, ""))</f>
        <v/>
      </c>
      <c r="CI32" s="16" t="str" cm="1">
        <f t="array" ref="CI32">_xlfn.TEXTJOIN(", ", TRUE, IF((CI3:CI30=1.1) + (CI3:CI30=1), $CF$3:$CF$30, ""))</f>
        <v/>
      </c>
      <c r="CJ32" s="16" t="str" cm="1">
        <f t="array" ref="CJ32">_xlfn.TEXTJOIN(", ", TRUE, IF((CJ3:CJ30=1.1) + (CJ3:CJ30=1), $CF$3:$CF$30, ""))</f>
        <v/>
      </c>
      <c r="CK32" s="16" t="str" cm="1">
        <f t="array" ref="CK32">_xlfn.TEXTJOIN(", ", TRUE, IF((CK3:CK30=1.1) + (CK3:CK30=1), $CF$3:$CF$30, ""))</f>
        <v/>
      </c>
      <c r="CL32" s="16" t="str" cm="1">
        <f t="array" ref="CL32">_xlfn.TEXTJOIN(", ", TRUE, IF((CL3:CL30=1.1) + (CL3:CL30=1), $CF$3:$CF$30, ""))</f>
        <v/>
      </c>
      <c r="CM32" s="16" t="str" cm="1">
        <f t="array" ref="CM32">_xlfn.TEXTJOIN(", ", TRUE, IF((CM3:CM30=1.1) + (CM3:CM30=1), $CF$3:$CF$30, ""))</f>
        <v/>
      </c>
      <c r="CN32" s="16" t="str" cm="1">
        <f t="array" ref="CN32">_xlfn.TEXTJOIN(", ", TRUE, IF((CN3:CN30=1.1) + (CN3:CN30=1), $CF$3:$CF$30, ""))</f>
        <v/>
      </c>
      <c r="CO32" s="16" t="str" cm="1">
        <f t="array" ref="CO32">_xlfn.TEXTJOIN(", ", TRUE, IF((CO3:CO30=1.1) + (CO3:CO30=1), $CF$3:$CF$30, ""))</f>
        <v/>
      </c>
      <c r="CP32" s="16" t="str" cm="1">
        <f t="array" ref="CP32">_xlfn.TEXTJOIN(", ", TRUE, IF((CP3:CP30=1.1) + (CP3:CP30=1), $CF$3:$CF$30, ""))</f>
        <v/>
      </c>
      <c r="CQ32" s="200" t="s">
        <v>133</v>
      </c>
      <c r="CR32" s="201">
        <f>COUNTIF(CR3:CR30,"Not Achieved")</f>
        <v>0</v>
      </c>
      <c r="CS32" s="201">
        <f t="shared" ref="CS32:DA32" si="18">COUNTIF(CS3:CS30,"Not Achieved")</f>
        <v>0</v>
      </c>
      <c r="CT32" s="201">
        <f t="shared" si="18"/>
        <v>0</v>
      </c>
      <c r="CU32" s="201">
        <f t="shared" si="18"/>
        <v>0</v>
      </c>
      <c r="CV32" s="201">
        <f t="shared" si="18"/>
        <v>0</v>
      </c>
      <c r="CW32" s="201">
        <f t="shared" si="18"/>
        <v>0</v>
      </c>
      <c r="CX32" s="201">
        <f t="shared" si="18"/>
        <v>0</v>
      </c>
      <c r="CY32" s="201">
        <f t="shared" si="18"/>
        <v>0</v>
      </c>
      <c r="CZ32" s="201">
        <f t="shared" si="18"/>
        <v>0</v>
      </c>
      <c r="DA32" s="201">
        <f t="shared" si="18"/>
        <v>0</v>
      </c>
      <c r="DI32" s="177"/>
      <c r="DJ32" s="177"/>
      <c r="DK32" s="177"/>
      <c r="DL32" s="177"/>
      <c r="DM32" s="177"/>
      <c r="DN32" s="177"/>
      <c r="DO32" s="177"/>
      <c r="DP32" s="177"/>
      <c r="DQ32" s="177"/>
      <c r="DR32" s="177"/>
      <c r="DS32" s="177"/>
      <c r="DT32" s="177"/>
      <c r="DU32" s="177"/>
      <c r="DV32" s="177"/>
      <c r="DW32" s="177"/>
    </row>
    <row r="33" spans="2:127" ht="13.7" customHeight="1" thickBot="1">
      <c r="B33" s="300" t="s">
        <v>224</v>
      </c>
      <c r="C33" s="301"/>
      <c r="D33" s="301"/>
      <c r="E33" s="301"/>
      <c r="F33" s="301"/>
      <c r="G33" s="302"/>
      <c r="H33" s="164" t="str">
        <f>IF(COUNTIF(Year0Range,BE5)+COUNTIF(Year0Range,BE4)+COUNTIF(Year0Range,"*60")&gt;0,COUNTIF(Year0Range,"*60"),"")</f>
        <v/>
      </c>
      <c r="I33" s="167" t="str">
        <f>IF(COUNTIF(Year1Range,BE4)+COUNTIF(Year1Range,BE5)+COUNTIF(Year1Range,"*60")&gt;0,COUNTIF(Year1Range,"*60"),"")</f>
        <v/>
      </c>
      <c r="J33" s="167" t="str">
        <f>IF(COUNTIF(Year2Range,BE5)+COUNTIF(Year2Range,BE4)+COUNTIF(Year2Range,"*60")&gt;0,COUNTIF(Year2Range,"*60"),"")</f>
        <v/>
      </c>
      <c r="K33" s="167" t="str">
        <f>IF(COUNTIF(Year3Range,BE4)+COUNTIF(Year3Range,BE5)+COUNTIF(Year3Range,"*60")&gt;0,COUNTIF(Year3Range,"*60"),"")</f>
        <v/>
      </c>
      <c r="L33" s="167" t="str">
        <f>IF(COUNTIF(Year4Range,BE4)+COUNTIF(Year4Range,BE5)+COUNTIF(Year4Range,"*60")&gt;0,COUNTIF(Year4Range,"*60"),"")</f>
        <v/>
      </c>
      <c r="M33" s="167" t="str">
        <f>IF(COUNTIF(Year5Range,BE4)+COUNTIF(Year5Range,BE5)+COUNTIF(Year5Range,"*60")&gt;0,COUNTIF(Year5Range,"*60"),"")</f>
        <v/>
      </c>
      <c r="N33" s="167" t="str">
        <f>IF(COUNTIF(Year6Range,BE4)+COUNTIF(Year6Range,BE5)+COUNTIF(Year6Range,"*60")&gt;0,COUNTIF(Year6Range,"*60"),"")</f>
        <v/>
      </c>
      <c r="O33" s="167" t="str">
        <f>IF(COUNTIF(Year7Range,BE4)+COUNTIF(Year7Range,BE5)+COUNTIF(Year7Range,"*60")&gt;0,COUNTIF(Year7Range,"*60"),"")</f>
        <v/>
      </c>
      <c r="P33" s="167" t="str">
        <f>IF(COUNTIF(Year8Range,BE4)+COUNTIF(Year8Range,BE5)+COUNTIF(Year8Range,"*60")&gt;0,COUNTIF(Year8Range,"*60"),"")</f>
        <v/>
      </c>
      <c r="Q33" s="167" t="str">
        <f>IF(COUNTIF(Year9Range,BE4)+COUNTIF(Year9Range,BE5)+COUNTIF(Year9Range,"*60")&gt;0,COUNTIF(Year9Range,"*60"),"")</f>
        <v/>
      </c>
      <c r="R33" s="167" t="str">
        <f>IF(COUNTIF(Year10Range,BN4)+COUNTIF(Year10Range,BE5)+COUNTIF(Year10Range,"*60")&gt;0,COUNTIF(Year10Range,"*60"),"")</f>
        <v/>
      </c>
      <c r="Y33" s="164" t="str">
        <f>IF(COUNTIF(Year1Expected,BE5)+COUNTIF(Year1Expected,BE4)+COUNTIF(Year1Expected,"*60")&gt;0,COUNTIF(Year1Expected,"*60"),"")</f>
        <v/>
      </c>
      <c r="Z33" s="164" t="str">
        <f>IF(COUNTIF(Year2Expected,$BE$5)+COUNTIF(Year2Expected,$BE$4)+COUNTIF(Year2Expected,"*60")&gt;0,COUNTIF(Year2Expected,"*60"),"")</f>
        <v/>
      </c>
      <c r="AA33" s="164" t="str">
        <f>IF(COUNTIF(Year3Expected,BE5)+COUNTIF(Year3Expected,BE4)+COUNTIF(Year3Expected,"*60")&gt;0,COUNTIF(Year3Expected,"*60"),"")</f>
        <v/>
      </c>
      <c r="AB33" s="164" t="str">
        <f>IF(COUNTIF(Year4Expected,BE5)+COUNTIF(Year4Expected,BE4)+COUNTIF(Year4Expected,"*60")&gt;0,COUNTIF(Year4Expected,"*60"),"")</f>
        <v/>
      </c>
      <c r="AC33" s="164" t="str">
        <f>IF(COUNTIF(Year5Expected,BE5)+COUNTIF(Year5Expected,BE4)+COUNTIF(Year5Expected,"*60")&gt;0,COUNTIF(Year5Expected,"*60"),"")</f>
        <v/>
      </c>
      <c r="AD33" s="164" t="str">
        <f>IF(COUNTIF(Year6Expected,BE5)+COUNTIF(Year6Expected,BE4)+COUNTIF(Year6Expected,"*60")&gt;0,COUNTIF(Year6Expected,"*60"),"")</f>
        <v/>
      </c>
      <c r="AE33" s="164" t="str">
        <f>IF(COUNTIF(Year7Expected,BE5)+COUNTIF(Year7Expected,BE4)+COUNTIF(Year7Expected,"*60")&gt;0,COUNTIF(Year7Expected,"*60"),"")</f>
        <v/>
      </c>
      <c r="AF33" s="164" t="str">
        <f>IF(COUNTIF(Year8Expected,BE5)+COUNTIF(Year8Expected,BE4)+COUNTIF(Year8Expected,"*60")&gt;0,COUNTIF(Year8Expected,"*60"),"")</f>
        <v/>
      </c>
      <c r="AG33" s="164" t="str">
        <f>IF(COUNTIF(Year9Expected,BE5)+COUNTIF(Year9Expected,BE4)+COUNTIF(Year9Expected,"*60")&gt;0,COUNTIF(Year9Expected,"*60"),"")</f>
        <v/>
      </c>
      <c r="AH33" s="164" t="str">
        <f>IF(COUNTIF(Year10Expected,BE5)+COUNTIF(Year10Expected,BE4)+COUNTIF(Year10Expected,"*60")&gt;0,COUNTIF(Year10Expected,"*60"),"")</f>
        <v/>
      </c>
      <c r="BI33" s="16" t="s">
        <v>134</v>
      </c>
      <c r="BJ33" s="195">
        <f t="shared" ref="BJ33:BT33" si="19">COUNTIF(BJ3:BJ30,0)</f>
        <v>0</v>
      </c>
      <c r="BK33" s="195">
        <f t="shared" si="19"/>
        <v>0</v>
      </c>
      <c r="BL33" s="195">
        <f t="shared" si="19"/>
        <v>0</v>
      </c>
      <c r="BM33" s="195">
        <f t="shared" si="19"/>
        <v>0</v>
      </c>
      <c r="BN33" s="195">
        <f t="shared" si="19"/>
        <v>0</v>
      </c>
      <c r="BO33" s="195">
        <f t="shared" si="19"/>
        <v>0</v>
      </c>
      <c r="BP33" s="195">
        <f t="shared" si="19"/>
        <v>0</v>
      </c>
      <c r="BQ33" s="195">
        <f t="shared" si="19"/>
        <v>0</v>
      </c>
      <c r="BR33" s="195">
        <f t="shared" si="19"/>
        <v>0</v>
      </c>
      <c r="BS33" s="195">
        <f t="shared" si="19"/>
        <v>0</v>
      </c>
      <c r="BT33" s="195">
        <f t="shared" si="19"/>
        <v>0</v>
      </c>
      <c r="BU33" s="16" t="s">
        <v>134</v>
      </c>
      <c r="BV33" s="196">
        <f t="shared" ref="BV33:CE33" si="20">COUNTIF(BV3:BV30,0)</f>
        <v>0</v>
      </c>
      <c r="BW33" s="196">
        <f t="shared" si="20"/>
        <v>0</v>
      </c>
      <c r="BX33" s="196">
        <f t="shared" si="20"/>
        <v>0</v>
      </c>
      <c r="BY33" s="196">
        <f t="shared" si="20"/>
        <v>0</v>
      </c>
      <c r="BZ33" s="196">
        <f t="shared" si="20"/>
        <v>0</v>
      </c>
      <c r="CA33" s="196">
        <f t="shared" si="20"/>
        <v>0</v>
      </c>
      <c r="CB33" s="196">
        <f t="shared" si="20"/>
        <v>0</v>
      </c>
      <c r="CC33" s="196">
        <f t="shared" si="20"/>
        <v>0</v>
      </c>
      <c r="CD33" s="196">
        <f t="shared" si="20"/>
        <v>0</v>
      </c>
      <c r="CE33" s="196">
        <f t="shared" si="20"/>
        <v>0</v>
      </c>
      <c r="CF33" s="197" t="s">
        <v>135</v>
      </c>
      <c r="CG33" s="16" t="str" cm="1">
        <f t="array" ref="CG33">_xlfn.TEXTJOIN(", ", TRUE, IF((CG3:CG30=1.1) + (CG3:CG30=0.1),  $CF$3:$CF$30, ""))</f>
        <v/>
      </c>
      <c r="CH33" s="199" t="str" cm="1">
        <f t="array" ref="CH33">_xlfn.TEXTJOIN(", ", TRUE, IF((CH3:CH30=1.1) + (CH3:CH30=0.1),  $CF$3:$CF$30, ""))</f>
        <v/>
      </c>
      <c r="CI33" s="199" t="str" cm="1">
        <f t="array" ref="CI33">_xlfn.TEXTJOIN(", ", TRUE, IF((CI3:CI30=1.1) + (CI3:CI30=0.1),  $CF$3:$CF$30, ""))</f>
        <v/>
      </c>
      <c r="CJ33" s="199" t="str" cm="1">
        <f t="array" ref="CJ33">_xlfn.TEXTJOIN(", ", TRUE, IF((CJ3:CJ30=1.1) + (CJ3:CJ30=0.1),  $CF$3:$CF$30, ""))</f>
        <v/>
      </c>
      <c r="CK33" s="199" t="str" cm="1">
        <f t="array" ref="CK33">_xlfn.TEXTJOIN(", ", TRUE, IF((CK3:CK30=1.1) + (CK3:CK30=0.1),  $CF$3:$CF$30, ""))</f>
        <v/>
      </c>
      <c r="CL33" s="199" t="str" cm="1">
        <f t="array" ref="CL33">_xlfn.TEXTJOIN(", ", TRUE, IF((CL3:CL30=1.1) + (CL3:CL30=0.1),  $CF$3:$CF$30, ""))</f>
        <v/>
      </c>
      <c r="CM33" s="199" t="str" cm="1">
        <f t="array" ref="CM33">_xlfn.TEXTJOIN(", ", TRUE, IF((CM3:CM30=1.1) + (CM3:CM30=0.1),  $CF$3:$CF$30, ""))</f>
        <v/>
      </c>
      <c r="CN33" s="199" t="str" cm="1">
        <f t="array" ref="CN33">_xlfn.TEXTJOIN(", ", TRUE, IF((CN3:CN30=1.1) + (CN3:CN30=0.1),  $CF$3:$CF$30, ""))</f>
        <v/>
      </c>
      <c r="CO33" s="199" t="str" cm="1">
        <f t="array" ref="CO33">_xlfn.TEXTJOIN(", ", TRUE, IF((CO3:CO30=1.1) + (CO3:CO30=0.1),  $CF$3:$CF$30, ""))</f>
        <v/>
      </c>
      <c r="CP33" s="199" t="str" cm="1">
        <f t="array" ref="CP33">_xlfn.TEXTJOIN(", ", TRUE, IF((CP3:CP30=1.1) + (CP3:CP30=0.1),  $CF$3:$CF$30, ""))</f>
        <v/>
      </c>
      <c r="CQ33" s="199" t="s">
        <v>136</v>
      </c>
      <c r="CR33" s="201">
        <f>COUNTIF(CG3:CG30,1.1)+COUNTIF(CG3:CG30,0.1)</f>
        <v>0</v>
      </c>
      <c r="CS33" s="201">
        <f t="shared" ref="CS33:DA33" si="21">COUNTIF(CH3:CH30,1.1)+COUNTIF(CH3:CH30,0.1)</f>
        <v>0</v>
      </c>
      <c r="CT33" s="201">
        <f t="shared" si="21"/>
        <v>0</v>
      </c>
      <c r="CU33" s="201">
        <f t="shared" si="21"/>
        <v>0</v>
      </c>
      <c r="CV33" s="201">
        <f t="shared" si="21"/>
        <v>0</v>
      </c>
      <c r="CW33" s="201">
        <f t="shared" si="21"/>
        <v>0</v>
      </c>
      <c r="CX33" s="201">
        <f t="shared" si="21"/>
        <v>0</v>
      </c>
      <c r="CY33" s="201">
        <f t="shared" si="21"/>
        <v>0</v>
      </c>
      <c r="CZ33" s="201">
        <f t="shared" si="21"/>
        <v>0</v>
      </c>
      <c r="DA33" s="201">
        <f t="shared" si="21"/>
        <v>0</v>
      </c>
      <c r="DI33" s="30"/>
      <c r="DJ33" s="30"/>
      <c r="DK33" s="30"/>
      <c r="DL33" s="30"/>
      <c r="DM33" s="30"/>
      <c r="DN33" s="30"/>
      <c r="DO33" s="30"/>
      <c r="DP33" s="30"/>
      <c r="DQ33" s="30"/>
      <c r="DR33" s="30"/>
      <c r="DS33" s="30"/>
      <c r="DT33" s="30"/>
      <c r="DU33" s="30"/>
      <c r="DV33" s="30"/>
      <c r="DW33" s="30"/>
    </row>
    <row r="34" spans="2:127" ht="13.7" customHeight="1" thickBot="1">
      <c r="B34" s="310" t="s">
        <v>287</v>
      </c>
      <c r="C34" s="311"/>
      <c r="D34" s="311"/>
      <c r="E34" s="311"/>
      <c r="F34" s="312"/>
      <c r="G34" s="151"/>
      <c r="H34" s="23" t="str">
        <f t="shared" ref="H34:R34" si="22">IF(ISERROR(AVERAGE(BJ24:BJ30,BJ9:BJ23, BJ3:BJ8)),"",AVERAGE(BJ24:BJ30,BJ9:BJ23, BJ3:BJ8))</f>
        <v/>
      </c>
      <c r="I34" s="23" t="str">
        <f t="shared" si="22"/>
        <v/>
      </c>
      <c r="J34" s="23" t="str">
        <f t="shared" si="22"/>
        <v/>
      </c>
      <c r="K34" s="23" t="str">
        <f t="shared" si="22"/>
        <v/>
      </c>
      <c r="L34" s="23" t="str">
        <f t="shared" si="22"/>
        <v/>
      </c>
      <c r="M34" s="23" t="str">
        <f t="shared" si="22"/>
        <v/>
      </c>
      <c r="N34" s="23" t="str">
        <f t="shared" si="22"/>
        <v/>
      </c>
      <c r="O34" s="23" t="str">
        <f t="shared" si="22"/>
        <v/>
      </c>
      <c r="P34" s="23" t="str">
        <f t="shared" si="22"/>
        <v/>
      </c>
      <c r="Q34" s="23" t="str">
        <f t="shared" si="22"/>
        <v/>
      </c>
      <c r="R34" s="23" t="str">
        <f t="shared" si="22"/>
        <v/>
      </c>
      <c r="Y34" s="23" t="str">
        <f t="shared" ref="Y34:AH34" si="23">IF(ISERROR(AVERAGE(BV24:BV30,BV9:BV23, BV3:BV8)),"",AVERAGE(BV24:BV30,BV9:BV23, BV3:BV8))</f>
        <v/>
      </c>
      <c r="Z34" s="23" t="str">
        <f t="shared" si="23"/>
        <v/>
      </c>
      <c r="AA34" s="23" t="str">
        <f t="shared" si="23"/>
        <v/>
      </c>
      <c r="AB34" s="23" t="str">
        <f t="shared" si="23"/>
        <v/>
      </c>
      <c r="AC34" s="23" t="str">
        <f t="shared" si="23"/>
        <v/>
      </c>
      <c r="AD34" s="23" t="str">
        <f t="shared" si="23"/>
        <v/>
      </c>
      <c r="AE34" s="23" t="str">
        <f t="shared" si="23"/>
        <v/>
      </c>
      <c r="AF34" s="23" t="str">
        <f t="shared" si="23"/>
        <v/>
      </c>
      <c r="AG34" s="23" t="str">
        <f t="shared" si="23"/>
        <v/>
      </c>
      <c r="AH34" s="23" t="str">
        <f t="shared" si="23"/>
        <v/>
      </c>
      <c r="AI34" s="1"/>
      <c r="AJ34" s="1"/>
      <c r="AX34" s="27" t="s">
        <v>95</v>
      </c>
      <c r="AY34" s="28" t="s">
        <v>97</v>
      </c>
      <c r="AZ34" s="29" t="s">
        <v>99</v>
      </c>
      <c r="BA34" s="1" t="s">
        <v>138</v>
      </c>
      <c r="BB34" s="24"/>
      <c r="BC34" s="24"/>
      <c r="BD34" s="24"/>
      <c r="BE34" s="24"/>
      <c r="BG34" s="7"/>
      <c r="BH34" s="7"/>
      <c r="BI34" s="16" t="s">
        <v>137</v>
      </c>
      <c r="BJ34" s="198" t="str">
        <f>IF(ISERROR(AVERAGE(BJ24:BJ30,BJ9:BJ23,BJ3:BJ8)),"",(AVERAGE(BJ24:BJ30,BJ9:BJ23,BJ3:BJ8)))</f>
        <v/>
      </c>
      <c r="BK34" s="198" t="str">
        <f t="shared" ref="BK34:BT34" si="24">IF(ISERROR(AVERAGE(BK24:BK30,BK9:BK23,BK3:BK8)),"",(AVERAGE(BK24:BK30,BK9:BK23,BK3:BK8)))</f>
        <v/>
      </c>
      <c r="BL34" s="198" t="str">
        <f t="shared" si="24"/>
        <v/>
      </c>
      <c r="BM34" s="198" t="str">
        <f t="shared" si="24"/>
        <v/>
      </c>
      <c r="BN34" s="198" t="str">
        <f t="shared" si="24"/>
        <v/>
      </c>
      <c r="BO34" s="198" t="str">
        <f t="shared" si="24"/>
        <v/>
      </c>
      <c r="BP34" s="198" t="str">
        <f t="shared" si="24"/>
        <v/>
      </c>
      <c r="BQ34" s="198" t="str">
        <f t="shared" si="24"/>
        <v/>
      </c>
      <c r="BR34" s="198" t="str">
        <f t="shared" si="24"/>
        <v/>
      </c>
      <c r="BS34" s="198" t="str">
        <f t="shared" si="24"/>
        <v/>
      </c>
      <c r="BT34" s="198" t="str">
        <f t="shared" si="24"/>
        <v/>
      </c>
      <c r="BU34" s="16" t="s">
        <v>137</v>
      </c>
      <c r="BV34" s="198" t="str">
        <f t="shared" ref="BV34:CE34" si="25">IF(ISERROR(AVERAGE(BV24:BV30,BV9:BV23,BV3:BV8)),"",(AVERAGE(BV24:BV30,BV9:BV23,BV3:BV8)))</f>
        <v/>
      </c>
      <c r="BW34" s="198" t="str">
        <f t="shared" si="25"/>
        <v/>
      </c>
      <c r="BX34" s="198" t="str">
        <f t="shared" si="25"/>
        <v/>
      </c>
      <c r="BY34" s="198" t="str">
        <f t="shared" si="25"/>
        <v/>
      </c>
      <c r="BZ34" s="198" t="str">
        <f t="shared" si="25"/>
        <v/>
      </c>
      <c r="CA34" s="198" t="str">
        <f t="shared" si="25"/>
        <v/>
      </c>
      <c r="CB34" s="198" t="str">
        <f t="shared" si="25"/>
        <v/>
      </c>
      <c r="CC34" s="198" t="str">
        <f t="shared" si="25"/>
        <v/>
      </c>
      <c r="CD34" s="198" t="str">
        <f t="shared" si="25"/>
        <v/>
      </c>
      <c r="CE34" s="198" t="str">
        <f t="shared" si="25"/>
        <v/>
      </c>
      <c r="CF34" s="197" t="s">
        <v>130</v>
      </c>
      <c r="CG34" s="16" t="str" cm="1">
        <f t="array" ref="CG34">_xlfn.TEXTJOIN(", ", TRUE, IF(CR3:CR30="Achieved", $CF$3:$CF$30, ""))</f>
        <v/>
      </c>
      <c r="CH34" s="199" t="str" cm="1">
        <f t="array" ref="CH34">_xlfn.TEXTJOIN(", ", TRUE, IF(CS3:CS30="Achieved", $CF$3:$CF$30, ""))</f>
        <v/>
      </c>
      <c r="CI34" s="199" t="str" cm="1">
        <f t="array" ref="CI34">_xlfn.TEXTJOIN(", ", TRUE, IF(CT3:CT30="Achieved", $CF$3:$CF$30, ""))</f>
        <v/>
      </c>
      <c r="CJ34" s="199" t="str" cm="1">
        <f t="array" ref="CJ34">_xlfn.TEXTJOIN(", ", TRUE, IF(CU3:CU30="Achieved", $CF$3:$CF$30, ""))</f>
        <v/>
      </c>
      <c r="CK34" s="199" t="str" cm="1">
        <f t="array" ref="CK34">_xlfn.TEXTJOIN(", ", TRUE, IF(CV3:CV30="Achieved", $CF$3:$CF$30, ""))</f>
        <v/>
      </c>
      <c r="CL34" s="199" t="str" cm="1">
        <f t="array" ref="CL34">_xlfn.TEXTJOIN(", ", TRUE, IF(CW3:CW30="Achieved", $CF$3:$CF$30, ""))</f>
        <v/>
      </c>
      <c r="CM34" s="199" t="str" cm="1">
        <f t="array" ref="CM34">_xlfn.TEXTJOIN(", ", TRUE, IF(CX3:CX30="Achieved", $CF$3:$CF$30, ""))</f>
        <v/>
      </c>
      <c r="CN34" s="199" t="str" cm="1">
        <f t="array" ref="CN34">_xlfn.TEXTJOIN(", ", TRUE, IF(CY3:CY30="Achieved", $CF$3:$CF$30, ""))</f>
        <v/>
      </c>
      <c r="CO34" s="199" t="str" cm="1">
        <f t="array" ref="CO34">_xlfn.TEXTJOIN(", ", TRUE, IF(CZ3:CZ30="Achieved", $CF$3:$CF$30, ""))</f>
        <v/>
      </c>
      <c r="CP34" s="199" t="str" cm="1">
        <f t="array" ref="CP34">_xlfn.TEXTJOIN(", ", TRUE, IF(DA3:DA30="Achieved", $CF$3:$CF$30, ""))</f>
        <v/>
      </c>
      <c r="CQ34" s="199" t="s">
        <v>139</v>
      </c>
      <c r="CR34" s="202" t="str">
        <f t="shared" ref="CR34:DA34" si="26">IF(SUM(CR31:CR32)=0,"",CR31/SUM(CR31:CR32))</f>
        <v/>
      </c>
      <c r="CS34" s="202" t="str">
        <f t="shared" si="26"/>
        <v/>
      </c>
      <c r="CT34" s="202" t="str">
        <f t="shared" si="26"/>
        <v/>
      </c>
      <c r="CU34" s="202" t="str">
        <f t="shared" si="26"/>
        <v/>
      </c>
      <c r="CV34" s="202" t="str">
        <f t="shared" si="26"/>
        <v/>
      </c>
      <c r="CW34" s="202" t="str">
        <f t="shared" si="26"/>
        <v/>
      </c>
      <c r="CX34" s="202" t="str">
        <f t="shared" si="26"/>
        <v/>
      </c>
      <c r="CY34" s="202" t="str">
        <f t="shared" si="26"/>
        <v/>
      </c>
      <c r="CZ34" s="202" t="str">
        <f t="shared" si="26"/>
        <v/>
      </c>
      <c r="DA34" s="202" t="str">
        <f t="shared" si="26"/>
        <v/>
      </c>
      <c r="DI34" s="30"/>
      <c r="DJ34" s="30"/>
      <c r="DK34" s="30"/>
      <c r="DL34" s="30"/>
      <c r="DM34" s="30"/>
      <c r="DN34" s="30"/>
      <c r="DO34" s="30"/>
      <c r="DP34" s="30"/>
      <c r="DQ34" s="30"/>
      <c r="DR34" s="30"/>
      <c r="DS34" s="30"/>
      <c r="DT34" s="30"/>
      <c r="DU34" s="30"/>
      <c r="DV34" s="30"/>
      <c r="DW34" s="30"/>
    </row>
    <row r="35" spans="2:127" ht="13.7" customHeight="1" thickBot="1">
      <c r="B35" s="287" t="s">
        <v>140</v>
      </c>
      <c r="C35" s="288"/>
      <c r="D35" s="288"/>
      <c r="E35" s="288"/>
      <c r="F35" s="288"/>
      <c r="G35" s="289"/>
      <c r="H35" s="173"/>
      <c r="I35" s="173" t="str">
        <f>IF(I34="","",_xlfn.CONCAT(CG31," / ",CR31))</f>
        <v/>
      </c>
      <c r="J35" s="173" t="str">
        <f t="shared" ref="J35:R35" si="27">IF(J34="","",_xlfn.CONCAT(CH31," / ",CS31))</f>
        <v/>
      </c>
      <c r="K35" s="173" t="str">
        <f t="shared" si="27"/>
        <v/>
      </c>
      <c r="L35" s="173" t="str">
        <f t="shared" si="27"/>
        <v/>
      </c>
      <c r="M35" s="173" t="str">
        <f t="shared" si="27"/>
        <v/>
      </c>
      <c r="N35" s="164" t="str">
        <f t="shared" si="27"/>
        <v/>
      </c>
      <c r="O35" s="164" t="str">
        <f t="shared" si="27"/>
        <v/>
      </c>
      <c r="P35" s="164" t="str">
        <f t="shared" si="27"/>
        <v/>
      </c>
      <c r="Q35" s="164" t="str">
        <f t="shared" si="27"/>
        <v/>
      </c>
      <c r="R35" s="164" t="str">
        <f t="shared" si="27"/>
        <v/>
      </c>
      <c r="AA35" s="26"/>
      <c r="AD35" s="26"/>
      <c r="AE35" s="26"/>
      <c r="AF35" s="26"/>
      <c r="AG35" s="26"/>
      <c r="AH35" s="26"/>
      <c r="AI35" s="26"/>
      <c r="AJ35" s="26"/>
      <c r="AW35" s="30" t="s">
        <v>141</v>
      </c>
      <c r="AX35" s="31">
        <f>COUNTIF(AY3:AY8,BF4)</f>
        <v>0</v>
      </c>
      <c r="AY35" s="31">
        <f>VALUE(COUNTIF(AY3:AY8,BF5))</f>
        <v>0</v>
      </c>
      <c r="AZ35" s="31">
        <f>VALUE(COUNTIF(AY3:AY8,0))</f>
        <v>0</v>
      </c>
      <c r="BA35" s="31" t="e">
        <f>AVERAGEIF(AY3:AY8,"&gt;=0")</f>
        <v>#DIV/0!</v>
      </c>
      <c r="BI35" s="16" t="s">
        <v>142</v>
      </c>
      <c r="BJ35" s="192" t="str">
        <f>IF(ISERROR(AVERAGE(BJ3:BJ8)),"",(AVERAGE(BJ3:BJ8)))</f>
        <v/>
      </c>
      <c r="BK35" s="192" t="str">
        <f t="shared" ref="BK35:BT35" si="28">IF(ISERROR(AVERAGE(BK3:BK8)),"",(AVERAGE(BK3:BK8)))</f>
        <v/>
      </c>
      <c r="BL35" s="192" t="str">
        <f t="shared" si="28"/>
        <v/>
      </c>
      <c r="BM35" s="192" t="str">
        <f t="shared" si="28"/>
        <v/>
      </c>
      <c r="BN35" s="192" t="str">
        <f t="shared" si="28"/>
        <v/>
      </c>
      <c r="BO35" s="192" t="str">
        <f t="shared" si="28"/>
        <v/>
      </c>
      <c r="BP35" s="192" t="str">
        <f t="shared" si="28"/>
        <v/>
      </c>
      <c r="BQ35" s="192" t="str">
        <f t="shared" si="28"/>
        <v/>
      </c>
      <c r="BR35" s="192" t="str">
        <f t="shared" si="28"/>
        <v/>
      </c>
      <c r="BS35" s="192" t="str">
        <f t="shared" si="28"/>
        <v/>
      </c>
      <c r="BT35" s="192" t="str">
        <f t="shared" si="28"/>
        <v/>
      </c>
      <c r="BU35" s="16" t="s">
        <v>142</v>
      </c>
      <c r="BV35" s="192" t="str">
        <f t="shared" ref="BV35:CE35" si="29">IF(ISERROR(AVERAGE(BV3:BV8)),"",(AVERAGE(BV3:BV8)))</f>
        <v/>
      </c>
      <c r="BW35" s="192" t="str">
        <f t="shared" si="29"/>
        <v/>
      </c>
      <c r="BX35" s="192" t="str">
        <f t="shared" si="29"/>
        <v/>
      </c>
      <c r="BY35" s="192" t="str">
        <f t="shared" si="29"/>
        <v/>
      </c>
      <c r="BZ35" s="192" t="str">
        <f t="shared" si="29"/>
        <v/>
      </c>
      <c r="CA35" s="192" t="str">
        <f t="shared" si="29"/>
        <v/>
      </c>
      <c r="CB35" s="192" t="str">
        <f t="shared" si="29"/>
        <v/>
      </c>
      <c r="CC35" s="192" t="str">
        <f t="shared" si="29"/>
        <v/>
      </c>
      <c r="CD35" s="192" t="str">
        <f t="shared" si="29"/>
        <v/>
      </c>
      <c r="CE35" s="192" t="str">
        <f t="shared" si="29"/>
        <v/>
      </c>
      <c r="CF35" s="16"/>
      <c r="CG35"/>
      <c r="CJ35" s="1"/>
      <c r="CL35" s="1"/>
      <c r="CN35" s="1"/>
      <c r="CQ35" s="199" t="s">
        <v>143</v>
      </c>
      <c r="CR35" s="16" t="str">
        <f t="shared" ref="CR35:DA35" si="30">IF(CR34="","ADEQUATE",IF(CR34&gt;0.5,"ADEQUATE",IF(BK34&gt;=BV34,"ADEQUATE","INADEQUATE")))</f>
        <v>ADEQUATE</v>
      </c>
      <c r="CS35" s="16" t="str">
        <f t="shared" si="30"/>
        <v>ADEQUATE</v>
      </c>
      <c r="CT35" s="16" t="str">
        <f t="shared" si="30"/>
        <v>ADEQUATE</v>
      </c>
      <c r="CU35" s="16" t="str">
        <f t="shared" si="30"/>
        <v>ADEQUATE</v>
      </c>
      <c r="CV35" s="16" t="str">
        <f t="shared" si="30"/>
        <v>ADEQUATE</v>
      </c>
      <c r="CW35" s="16" t="str">
        <f t="shared" si="30"/>
        <v>ADEQUATE</v>
      </c>
      <c r="CX35" s="16" t="str">
        <f t="shared" si="30"/>
        <v>ADEQUATE</v>
      </c>
      <c r="CY35" s="16" t="str">
        <f t="shared" si="30"/>
        <v>ADEQUATE</v>
      </c>
      <c r="CZ35" s="16" t="str">
        <f t="shared" si="30"/>
        <v>ADEQUATE</v>
      </c>
      <c r="DA35" s="16" t="str">
        <f t="shared" si="30"/>
        <v>ADEQUATE</v>
      </c>
      <c r="DI35" s="30"/>
      <c r="DJ35" s="30"/>
      <c r="DK35" s="30"/>
      <c r="DL35" s="30"/>
      <c r="DM35" s="30"/>
      <c r="DN35" s="30"/>
      <c r="DO35" s="30"/>
      <c r="DP35" s="30"/>
      <c r="DQ35" s="30"/>
      <c r="DR35" s="30"/>
      <c r="DS35" s="30"/>
      <c r="DT35" s="30"/>
      <c r="DU35" s="30"/>
      <c r="DV35" s="30"/>
      <c r="DW35" s="30"/>
    </row>
    <row r="36" spans="2:127" ht="13.7" customHeight="1" thickBot="1">
      <c r="B36" s="294" t="s">
        <v>226</v>
      </c>
      <c r="C36" s="292"/>
      <c r="D36" s="292"/>
      <c r="E36" s="292"/>
      <c r="F36" s="292"/>
      <c r="G36" s="293"/>
      <c r="H36" s="160"/>
      <c r="I36" s="160" t="str">
        <f>IF(I34="","",IF(I37="Yes",CR35,"N/A"))</f>
        <v/>
      </c>
      <c r="J36" s="160" t="str">
        <f t="shared" ref="J36:R36" si="31">IF(J34="","",IF(J37="Yes",CS35,"N/A"))</f>
        <v/>
      </c>
      <c r="K36" s="160" t="str">
        <f t="shared" si="31"/>
        <v/>
      </c>
      <c r="L36" s="160" t="str">
        <f t="shared" si="31"/>
        <v/>
      </c>
      <c r="M36" s="160" t="str">
        <f t="shared" si="31"/>
        <v/>
      </c>
      <c r="N36" s="160" t="str">
        <f t="shared" si="31"/>
        <v/>
      </c>
      <c r="O36" s="160" t="str">
        <f t="shared" si="31"/>
        <v/>
      </c>
      <c r="P36" s="160" t="str">
        <f t="shared" si="31"/>
        <v/>
      </c>
      <c r="Q36" s="160" t="str">
        <f t="shared" si="31"/>
        <v/>
      </c>
      <c r="R36" s="160" t="str">
        <f t="shared" si="31"/>
        <v/>
      </c>
      <c r="AA36" s="26"/>
      <c r="AD36" s="26"/>
      <c r="AE36" s="26"/>
      <c r="AF36" s="26"/>
      <c r="AG36" s="26"/>
      <c r="AH36" s="26"/>
      <c r="AI36" s="26"/>
      <c r="AJ36" s="26"/>
      <c r="AW36" s="30" t="s">
        <v>144</v>
      </c>
      <c r="AX36" s="31">
        <f>COUNTIF(AY9:AY23,BF4)</f>
        <v>0</v>
      </c>
      <c r="AY36" s="31">
        <f>VALUE(COUNTIF(AY9:AY23,BF5))</f>
        <v>0</v>
      </c>
      <c r="AZ36" s="31">
        <f>VALUE(COUNTIF(AY9:AY23,0))</f>
        <v>0</v>
      </c>
      <c r="BA36" s="31" t="e">
        <f>AVERAGEIF(AY9:AY23,"&gt;=0")</f>
        <v>#DIV/0!</v>
      </c>
      <c r="BI36" s="16" t="s">
        <v>145</v>
      </c>
      <c r="BJ36" s="193" t="str">
        <f t="shared" ref="BJ36:BT36" si="32">IF(ISERROR(AVERAGE(BJ9:BJ23)),"",(AVERAGE(BJ9:BJ23)))</f>
        <v/>
      </c>
      <c r="BK36" s="193" t="str">
        <f t="shared" si="32"/>
        <v/>
      </c>
      <c r="BL36" s="193" t="str">
        <f t="shared" si="32"/>
        <v/>
      </c>
      <c r="BM36" s="193" t="str">
        <f t="shared" si="32"/>
        <v/>
      </c>
      <c r="BN36" s="193" t="str">
        <f t="shared" si="32"/>
        <v/>
      </c>
      <c r="BO36" s="193" t="str">
        <f t="shared" si="32"/>
        <v/>
      </c>
      <c r="BP36" s="193" t="str">
        <f t="shared" si="32"/>
        <v/>
      </c>
      <c r="BQ36" s="193" t="str">
        <f t="shared" si="32"/>
        <v/>
      </c>
      <c r="BR36" s="193" t="str">
        <f t="shared" si="32"/>
        <v/>
      </c>
      <c r="BS36" s="193" t="str">
        <f t="shared" si="32"/>
        <v/>
      </c>
      <c r="BT36" s="193" t="str">
        <f t="shared" si="32"/>
        <v/>
      </c>
      <c r="BU36" s="16" t="s">
        <v>145</v>
      </c>
      <c r="BV36" s="193" t="str">
        <f t="shared" ref="BV36:CE36" si="33">IF(ISERROR(AVERAGE(BV9:BV23)),"",(AVERAGE(BV9:BV23)))</f>
        <v/>
      </c>
      <c r="BW36" s="193" t="str">
        <f t="shared" si="33"/>
        <v/>
      </c>
      <c r="BX36" s="193" t="str">
        <f t="shared" si="33"/>
        <v/>
      </c>
      <c r="BY36" s="193" t="str">
        <f t="shared" si="33"/>
        <v/>
      </c>
      <c r="BZ36" s="193" t="str">
        <f t="shared" si="33"/>
        <v/>
      </c>
      <c r="CA36" s="193" t="str">
        <f t="shared" si="33"/>
        <v/>
      </c>
      <c r="CB36" s="193" t="str">
        <f t="shared" si="33"/>
        <v/>
      </c>
      <c r="CC36" s="193" t="str">
        <f t="shared" si="33"/>
        <v/>
      </c>
      <c r="CD36" s="193" t="str">
        <f t="shared" si="33"/>
        <v/>
      </c>
      <c r="CE36" s="193" t="str">
        <f t="shared" si="33"/>
        <v/>
      </c>
      <c r="CF36" s="16"/>
      <c r="CJ36" s="1"/>
      <c r="CL36" s="1"/>
      <c r="CN36" s="1"/>
      <c r="CQ36" s="16" t="s">
        <v>146</v>
      </c>
      <c r="CR36" s="16" t="str">
        <f t="shared" ref="CR36:DA36" si="34">IF(CR33&gt;0,"New IAP","No")</f>
        <v>No</v>
      </c>
      <c r="CS36" s="16" t="str">
        <f t="shared" si="34"/>
        <v>No</v>
      </c>
      <c r="CT36" s="16" t="str">
        <f t="shared" si="34"/>
        <v>No</v>
      </c>
      <c r="CU36" s="16" t="str">
        <f t="shared" si="34"/>
        <v>No</v>
      </c>
      <c r="CV36" s="16" t="str">
        <f t="shared" si="34"/>
        <v>No</v>
      </c>
      <c r="CW36" s="16" t="str">
        <f t="shared" si="34"/>
        <v>No</v>
      </c>
      <c r="CX36" s="16" t="str">
        <f t="shared" si="34"/>
        <v>No</v>
      </c>
      <c r="CY36" s="16" t="str">
        <f t="shared" si="34"/>
        <v>No</v>
      </c>
      <c r="CZ36" s="16" t="str">
        <f t="shared" si="34"/>
        <v>No</v>
      </c>
      <c r="DA36" s="16" t="str">
        <f t="shared" si="34"/>
        <v>No</v>
      </c>
      <c r="DI36" s="30"/>
      <c r="DJ36" s="30"/>
      <c r="DK36" s="30"/>
      <c r="DL36" s="30"/>
      <c r="DM36" s="30"/>
      <c r="DN36" s="30"/>
      <c r="DO36" s="30"/>
      <c r="DP36" s="30"/>
      <c r="DQ36" s="30"/>
      <c r="DR36" s="30"/>
      <c r="DS36" s="30"/>
      <c r="DT36" s="30"/>
      <c r="DU36" s="30"/>
      <c r="DV36" s="30"/>
      <c r="DW36" s="30"/>
    </row>
    <row r="37" spans="2:127" ht="13.7" customHeight="1" thickBot="1">
      <c r="B37" s="287" t="s">
        <v>227</v>
      </c>
      <c r="C37" s="288"/>
      <c r="D37" s="288"/>
      <c r="E37" s="288"/>
      <c r="F37" s="288"/>
      <c r="G37" s="289"/>
      <c r="H37" s="165"/>
      <c r="I37" s="161" t="s">
        <v>92</v>
      </c>
      <c r="J37" s="161" t="s">
        <v>92</v>
      </c>
      <c r="K37" s="161" t="s">
        <v>92</v>
      </c>
      <c r="L37" s="161" t="s">
        <v>92</v>
      </c>
      <c r="M37" s="161" t="s">
        <v>92</v>
      </c>
      <c r="N37" s="161" t="s">
        <v>92</v>
      </c>
      <c r="O37" s="161" t="s">
        <v>92</v>
      </c>
      <c r="P37" s="161" t="s">
        <v>92</v>
      </c>
      <c r="Q37" s="161" t="s">
        <v>92</v>
      </c>
      <c r="R37" s="161" t="s">
        <v>92</v>
      </c>
      <c r="AA37" s="26"/>
      <c r="AD37" s="26"/>
      <c r="AE37" s="26"/>
      <c r="AF37" s="26"/>
      <c r="AG37" s="26"/>
      <c r="AH37" s="26"/>
      <c r="AI37" s="26"/>
      <c r="AJ37" s="26"/>
      <c r="AW37" s="30" t="s">
        <v>147</v>
      </c>
      <c r="AX37" s="31">
        <f>COUNTIF(AY24:AY30,BF4)</f>
        <v>0</v>
      </c>
      <c r="AY37" s="31">
        <f>COUNTIF(AY24:AY30,BF5)</f>
        <v>0</v>
      </c>
      <c r="AZ37" s="31">
        <f>VALUE(COUNTIF(AY24:AY30,0))</f>
        <v>0</v>
      </c>
      <c r="BA37" s="31" t="e">
        <f>AVERAGEIF(AY24:AY30,"&gt;=0")</f>
        <v>#DIV/0!</v>
      </c>
      <c r="BI37" s="16" t="s">
        <v>148</v>
      </c>
      <c r="BJ37" s="194" t="str">
        <f t="shared" ref="BJ37:BT37" si="35">IF(ISERROR(AVERAGE(BJ24:BJ30)),"",(AVERAGE(BJ24:BJ30)))</f>
        <v/>
      </c>
      <c r="BK37" s="194" t="str">
        <f t="shared" si="35"/>
        <v/>
      </c>
      <c r="BL37" s="194" t="str">
        <f t="shared" si="35"/>
        <v/>
      </c>
      <c r="BM37" s="194" t="str">
        <f t="shared" si="35"/>
        <v/>
      </c>
      <c r="BN37" s="194" t="str">
        <f t="shared" si="35"/>
        <v/>
      </c>
      <c r="BO37" s="194" t="str">
        <f t="shared" si="35"/>
        <v/>
      </c>
      <c r="BP37" s="194" t="str">
        <f t="shared" si="35"/>
        <v/>
      </c>
      <c r="BQ37" s="194" t="str">
        <f t="shared" si="35"/>
        <v/>
      </c>
      <c r="BR37" s="194" t="str">
        <f t="shared" si="35"/>
        <v/>
      </c>
      <c r="BS37" s="194" t="str">
        <f t="shared" si="35"/>
        <v/>
      </c>
      <c r="BT37" s="194" t="str">
        <f t="shared" si="35"/>
        <v/>
      </c>
      <c r="BU37" s="16" t="s">
        <v>148</v>
      </c>
      <c r="BV37" s="194" t="str">
        <f t="shared" ref="BV37:CE37" si="36">IF(ISERROR(AVERAGE(BV24:BV30)),"",(AVERAGE(BV24:BV30)))</f>
        <v/>
      </c>
      <c r="BW37" s="194" t="str">
        <f t="shared" si="36"/>
        <v/>
      </c>
      <c r="BX37" s="194" t="str">
        <f t="shared" si="36"/>
        <v/>
      </c>
      <c r="BY37" s="194" t="str">
        <f t="shared" si="36"/>
        <v/>
      </c>
      <c r="BZ37" s="194" t="str">
        <f t="shared" si="36"/>
        <v/>
      </c>
      <c r="CA37" s="194" t="str">
        <f t="shared" si="36"/>
        <v/>
      </c>
      <c r="CB37" s="194" t="str">
        <f t="shared" si="36"/>
        <v/>
      </c>
      <c r="CC37" s="194" t="str">
        <f t="shared" si="36"/>
        <v/>
      </c>
      <c r="CD37" s="194" t="str">
        <f t="shared" si="36"/>
        <v/>
      </c>
      <c r="CE37" s="194" t="str">
        <f t="shared" si="36"/>
        <v/>
      </c>
      <c r="DI37" s="30"/>
      <c r="DJ37" s="30"/>
      <c r="DK37" s="30"/>
      <c r="DL37" s="30"/>
      <c r="DM37" s="30"/>
      <c r="DN37" s="30"/>
      <c r="DO37" s="30"/>
      <c r="DP37" s="30"/>
      <c r="DQ37" s="30"/>
      <c r="DR37" s="30"/>
      <c r="DS37" s="30"/>
      <c r="DT37" s="30"/>
      <c r="DU37" s="30"/>
      <c r="DV37" s="30"/>
      <c r="DW37" s="30"/>
    </row>
    <row r="38" spans="2:127" ht="13.7" customHeight="1" thickBot="1">
      <c r="B38" s="287" t="s">
        <v>228</v>
      </c>
      <c r="C38" s="288"/>
      <c r="D38" s="288"/>
      <c r="E38" s="288"/>
      <c r="F38" s="288"/>
      <c r="G38" s="289"/>
      <c r="H38" s="171"/>
      <c r="I38" s="172" t="str">
        <f>IF(COUNTIF(Year1Range,$BE$5)+COUNTIF(Year1Range,$BE$4)+COUNTIF(Year1Range,"*60")&gt;0,CR36,"")</f>
        <v/>
      </c>
      <c r="J38" s="172" t="str">
        <f>IF(COUNTIF(Year2Range,$BE$5)+COUNTIF(Year2Range,$BE$4)+COUNTIF(Year2Range,"*60")&gt;0,CS36,"")</f>
        <v/>
      </c>
      <c r="K38" s="172" t="str">
        <f>IF(COUNTIF(Year3Range,$BE$5)+COUNTIF(Year3Range,$BE$4)+COUNTIF(Year3Range,"*60")&gt;0,CT36,"")</f>
        <v/>
      </c>
      <c r="L38" s="172" t="str">
        <f>IF(COUNTIF(Year4Range,$BE$5)+COUNTIF(Year4Range,$BE$4)+COUNTIF(Year4Range,"*60")&gt;0,CU36,"")</f>
        <v/>
      </c>
      <c r="M38" s="172" t="str">
        <f>IF(COUNTIF(Year5Range,$BE$5)+COUNTIF(Year5Range,$BE$4)+COUNTIF(Year5Range,"*60")&gt;0,CV36,"")</f>
        <v/>
      </c>
      <c r="N38" s="166" t="str">
        <f>IF(COUNTIF(Year6Range,$BE$5)+COUNTIF(Year6Range,$BE$4)+COUNTIF(Year6Range,"*60")&gt;0,CW36,"")</f>
        <v/>
      </c>
      <c r="O38" s="166" t="str">
        <f>IF(COUNTIF(Year7Range,$BE$5)+COUNTIF(Year7Range,$BE$4)+COUNTIF(Year7Range,"*60")&gt;0,CX36,"")</f>
        <v/>
      </c>
      <c r="P38" s="166" t="str">
        <f>IF(COUNTIF(Year8Range,$BE$5)+COUNTIF(Year8Range,$BE$4)+COUNTIF(Year8Range,"*60")&gt;0,CY36,"")</f>
        <v/>
      </c>
      <c r="Q38" s="166" t="str">
        <f>IF(COUNTIF(Year9Range,$BE$5)+COUNTIF(Year9Range,$BE$4)+COUNTIF(Year9Range,"*60")&gt;0,CZ36,"")</f>
        <v/>
      </c>
      <c r="R38" s="166" t="str">
        <f>IF(COUNTIF(Year10Range,$BE$5)+COUNTIF(Year10Range,$BE$4)+COUNTIF(Year10Range,"*60")&gt;0,DA36,"")</f>
        <v/>
      </c>
      <c r="AA38" s="26"/>
      <c r="AD38" s="26"/>
      <c r="AE38" s="26"/>
      <c r="AF38" s="26"/>
      <c r="AG38" s="26"/>
      <c r="AH38" s="26"/>
      <c r="AI38" s="26"/>
      <c r="AJ38" s="26"/>
      <c r="AW38" s="1" t="s">
        <v>149</v>
      </c>
      <c r="AX38" s="31">
        <f>VALUE(SUM(AX35:AX37))</f>
        <v>0</v>
      </c>
      <c r="AY38" s="31">
        <f>VALUE(SUM(AY35:AY37))</f>
        <v>0</v>
      </c>
      <c r="AZ38" s="31">
        <f>VALUE(SUM(AZ35:AZ37))</f>
        <v>0</v>
      </c>
      <c r="BA38" s="31" t="e">
        <f>AVERAGEIF(AY3:AY30,"&gt;=0")</f>
        <v>#DIV/0!</v>
      </c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DI38" s="30"/>
      <c r="DJ38" s="30"/>
      <c r="DK38" s="30"/>
      <c r="DL38" s="30"/>
      <c r="DM38" s="30"/>
      <c r="DN38" s="30"/>
      <c r="DO38" s="30"/>
      <c r="DP38" s="30"/>
      <c r="DQ38" s="30"/>
      <c r="DR38" s="30"/>
      <c r="DS38" s="30"/>
      <c r="DT38" s="30"/>
      <c r="DU38" s="30"/>
      <c r="DV38" s="30"/>
      <c r="DW38" s="30"/>
    </row>
    <row r="39" spans="2:127" ht="13.7" customHeight="1" thickBot="1">
      <c r="AA39" s="26"/>
      <c r="AD39" s="26"/>
      <c r="AE39" s="26"/>
      <c r="AF39" s="26"/>
      <c r="AG39" s="26"/>
      <c r="AH39" s="26"/>
      <c r="AI39" s="26"/>
      <c r="AJ39" s="26"/>
      <c r="AW39" s="30" t="s">
        <v>150</v>
      </c>
      <c r="BA39" s="31" t="str">
        <f>IF(ISERROR(AVERAGE(AY24:AY30,AY9:AY23,AY3:AY8)),"",(AVERAGE(AY24:AY30,AY9:AY23,AY3:AY8)))</f>
        <v/>
      </c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</row>
    <row r="40" spans="2:127" ht="13.7" customHeight="1" thickBot="1">
      <c r="B40" s="162"/>
      <c r="C40" s="292" t="s">
        <v>234</v>
      </c>
      <c r="D40" s="292"/>
      <c r="E40" s="292"/>
      <c r="F40" s="293"/>
      <c r="G40" s="294" t="s">
        <v>235</v>
      </c>
      <c r="H40" s="292"/>
      <c r="I40" s="292"/>
      <c r="J40" s="293"/>
      <c r="K40" s="294" t="s">
        <v>236</v>
      </c>
      <c r="L40" s="292"/>
      <c r="M40" s="293"/>
      <c r="N40" s="1"/>
      <c r="O40" s="1"/>
      <c r="P40" s="1"/>
      <c r="AA40" s="26"/>
      <c r="AD40" s="26"/>
      <c r="AE40" s="26"/>
      <c r="AF40" s="26"/>
      <c r="AG40" s="26"/>
      <c r="AH40" s="26"/>
      <c r="AI40" s="26"/>
      <c r="AJ40" s="26"/>
      <c r="AX40" s="27" t="s">
        <v>95</v>
      </c>
      <c r="AY40" s="28" t="s">
        <v>97</v>
      </c>
      <c r="AZ40" s="29" t="s">
        <v>99</v>
      </c>
      <c r="BA40" s="1" t="s">
        <v>138</v>
      </c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</row>
    <row r="41" spans="2:127" ht="27.95" customHeight="1" thickBot="1">
      <c r="B41" s="163" t="s">
        <v>229</v>
      </c>
      <c r="C41" s="290" t="str">
        <f>CG32</f>
        <v/>
      </c>
      <c r="D41" s="291"/>
      <c r="E41" s="291"/>
      <c r="F41" s="291"/>
      <c r="G41" s="291" t="str">
        <f>CG34</f>
        <v/>
      </c>
      <c r="H41" s="291"/>
      <c r="I41" s="291"/>
      <c r="J41" s="291"/>
      <c r="K41" s="291" t="str">
        <f>CG33</f>
        <v/>
      </c>
      <c r="L41" s="291"/>
      <c r="M41" s="291"/>
      <c r="N41" s="1"/>
      <c r="O41" s="1"/>
      <c r="P41" s="1"/>
      <c r="AA41" s="26"/>
      <c r="AD41" s="26"/>
      <c r="AE41" s="26"/>
      <c r="AF41" s="26"/>
      <c r="AG41" s="26"/>
      <c r="AH41" s="26"/>
      <c r="AI41" s="26"/>
      <c r="AJ41" s="26"/>
      <c r="AW41" s="30" t="s">
        <v>151</v>
      </c>
      <c r="AX41" s="31">
        <f>COUNTIF(BA3:BA8,BF4)</f>
        <v>0</v>
      </c>
      <c r="AY41" s="31">
        <f>COUNTIF(BA3:BA8,BF5)</f>
        <v>0</v>
      </c>
      <c r="AZ41" s="31">
        <f>COUNTIF(BA3:BA8,0)</f>
        <v>0</v>
      </c>
      <c r="BA41" s="31" t="e">
        <f>AVERAGEIF(BA3:BA8,"&gt;=0")</f>
        <v>#DIV/0!</v>
      </c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</row>
    <row r="42" spans="2:127" ht="27.95" customHeight="1" thickBot="1">
      <c r="B42" s="163" t="s">
        <v>230</v>
      </c>
      <c r="C42" s="296" t="str">
        <f>CH32</f>
        <v/>
      </c>
      <c r="D42" s="295"/>
      <c r="E42" s="295"/>
      <c r="F42" s="295"/>
      <c r="G42" s="295" t="str">
        <f>CH34</f>
        <v/>
      </c>
      <c r="H42" s="295"/>
      <c r="I42" s="295"/>
      <c r="J42" s="295"/>
      <c r="K42" s="295" t="str">
        <f>CH33</f>
        <v/>
      </c>
      <c r="L42" s="295"/>
      <c r="M42" s="295"/>
      <c r="N42" s="1"/>
      <c r="O42" s="1"/>
      <c r="P42" s="1"/>
      <c r="AA42" s="26"/>
      <c r="AD42" s="26"/>
      <c r="AE42" s="26"/>
      <c r="AF42" s="26"/>
      <c r="AG42" s="26"/>
      <c r="AH42" s="26"/>
      <c r="AI42" s="26"/>
      <c r="AJ42" s="26"/>
      <c r="AW42" s="30" t="s">
        <v>152</v>
      </c>
      <c r="AX42" s="31">
        <f>COUNTIF(BA9:BA23,BF4)</f>
        <v>0</v>
      </c>
      <c r="AY42" s="31">
        <f>COUNTIF(BA9:BA23,BF5)</f>
        <v>0</v>
      </c>
      <c r="AZ42" s="31">
        <f>COUNTIF(BA9:BA23,0)</f>
        <v>0</v>
      </c>
      <c r="BA42" s="31" t="e">
        <f>AVERAGEIF(BA9:BA23,"&gt;=0")</f>
        <v>#DIV/0!</v>
      </c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</row>
    <row r="43" spans="2:127" ht="27.95" customHeight="1" thickBot="1">
      <c r="B43" s="163" t="s">
        <v>231</v>
      </c>
      <c r="C43" s="296" t="str">
        <f>CI32</f>
        <v/>
      </c>
      <c r="D43" s="295"/>
      <c r="E43" s="295"/>
      <c r="F43" s="295"/>
      <c r="G43" s="295" t="str">
        <f>CI34</f>
        <v/>
      </c>
      <c r="H43" s="295"/>
      <c r="I43" s="295"/>
      <c r="J43" s="295"/>
      <c r="K43" s="295" t="str">
        <f>CI33</f>
        <v/>
      </c>
      <c r="L43" s="295"/>
      <c r="M43" s="295"/>
      <c r="N43" s="1"/>
      <c r="O43" s="1"/>
      <c r="P43" s="1"/>
      <c r="AA43" s="26"/>
      <c r="AD43" s="26"/>
      <c r="AE43" s="26"/>
      <c r="AF43" s="26"/>
      <c r="AG43" s="26"/>
      <c r="AH43" s="26"/>
      <c r="AI43" s="26"/>
      <c r="AJ43" s="26"/>
      <c r="AW43" s="30" t="s">
        <v>153</v>
      </c>
      <c r="AX43" s="31">
        <f>COUNTIF(BA24:BA30,BF4)</f>
        <v>0</v>
      </c>
      <c r="AY43" s="31">
        <f>COUNTIF(BA24:BA30,BF5)</f>
        <v>0</v>
      </c>
      <c r="AZ43" s="31">
        <f>COUNTIF(BA24:BA30,0)</f>
        <v>0</v>
      </c>
      <c r="BA43" s="31" t="e">
        <f>AVERAGEIF(BA24:BA30,"&gt;=0")</f>
        <v>#DIV/0!</v>
      </c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</row>
    <row r="44" spans="2:127" ht="27.95" customHeight="1" thickBot="1">
      <c r="B44" s="163" t="s">
        <v>232</v>
      </c>
      <c r="C44" s="296" t="str">
        <f>CJ32</f>
        <v/>
      </c>
      <c r="D44" s="295"/>
      <c r="E44" s="295"/>
      <c r="F44" s="295"/>
      <c r="G44" s="295" t="str">
        <f>CJ34</f>
        <v/>
      </c>
      <c r="H44" s="295"/>
      <c r="I44" s="295"/>
      <c r="J44" s="295"/>
      <c r="K44" s="295" t="str">
        <f>CJ33</f>
        <v/>
      </c>
      <c r="L44" s="295"/>
      <c r="M44" s="295"/>
      <c r="N44" s="1"/>
      <c r="O44" s="1"/>
      <c r="P44" s="1"/>
      <c r="AA44" s="26"/>
      <c r="AD44" s="26"/>
      <c r="AE44" s="26"/>
      <c r="AF44" s="26"/>
      <c r="AG44" s="26"/>
      <c r="AH44" s="26"/>
      <c r="AI44" s="26"/>
      <c r="AJ44" s="26"/>
      <c r="AW44" s="1" t="s">
        <v>154</v>
      </c>
      <c r="AX44" s="31">
        <f>SUM(AX41:AX43)</f>
        <v>0</v>
      </c>
      <c r="AY44" s="31">
        <f>SUM(AY41:AY43)</f>
        <v>0</v>
      </c>
      <c r="AZ44" s="31">
        <f>SUM(AZ41:AZ43)</f>
        <v>0</v>
      </c>
      <c r="BA44" s="3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</row>
    <row r="45" spans="2:127" ht="27.95" customHeight="1" thickBot="1">
      <c r="B45" s="163" t="s">
        <v>233</v>
      </c>
      <c r="C45" s="296" t="str">
        <f>CK32</f>
        <v/>
      </c>
      <c r="D45" s="295"/>
      <c r="E45" s="295"/>
      <c r="F45" s="295"/>
      <c r="G45" s="295" t="str">
        <f>CK34</f>
        <v/>
      </c>
      <c r="H45" s="295"/>
      <c r="I45" s="295"/>
      <c r="J45" s="295"/>
      <c r="K45" s="295" t="str">
        <f>CK33</f>
        <v/>
      </c>
      <c r="L45" s="295"/>
      <c r="M45" s="295"/>
      <c r="N45" s="1"/>
      <c r="O45" s="1"/>
      <c r="P45" s="1"/>
      <c r="AA45" s="26"/>
      <c r="AD45" s="26"/>
      <c r="AE45" s="26"/>
      <c r="AF45" s="26"/>
      <c r="AG45" s="26"/>
      <c r="AH45" s="26"/>
      <c r="AI45" s="26"/>
      <c r="AJ45" s="26"/>
      <c r="AW45" s="30" t="s">
        <v>155</v>
      </c>
      <c r="AX45" s="31"/>
      <c r="AY45" s="31"/>
      <c r="AZ45" s="31"/>
      <c r="BA45" s="31" t="str">
        <f>IF(ISERROR(AVERAGE(BA24:BA30,BA9:BA23,BA3:BA8)),"",(AVERAGE(BA24:BA30,BA9:BA23,BA3:BA8)))</f>
        <v/>
      </c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</row>
    <row r="46" spans="2:127" ht="27.95" hidden="1" customHeight="1" thickBot="1">
      <c r="B46" s="162" t="s">
        <v>57</v>
      </c>
      <c r="C46" s="296" t="str">
        <f>CL32</f>
        <v/>
      </c>
      <c r="D46" s="295"/>
      <c r="E46" s="295"/>
      <c r="F46" s="295"/>
      <c r="G46" s="295" t="str">
        <f>CL34</f>
        <v/>
      </c>
      <c r="H46" s="295"/>
      <c r="I46" s="295"/>
      <c r="J46" s="295"/>
      <c r="K46" s="295" t="str">
        <f>CL33</f>
        <v/>
      </c>
      <c r="L46" s="295"/>
      <c r="M46" s="295"/>
      <c r="N46" s="1"/>
      <c r="O46" s="1"/>
      <c r="P46" s="1"/>
      <c r="AA46" s="26"/>
      <c r="AD46" s="26"/>
      <c r="AE46" s="26"/>
      <c r="AF46" s="26"/>
      <c r="AG46" s="26"/>
      <c r="AH46" s="26"/>
      <c r="AI46" s="26"/>
      <c r="AJ46" s="26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</row>
    <row r="47" spans="2:127" ht="27.95" hidden="1" customHeight="1" thickBot="1">
      <c r="B47" s="162" t="s">
        <v>58</v>
      </c>
      <c r="C47" s="296" t="str">
        <f>CM32</f>
        <v/>
      </c>
      <c r="D47" s="295"/>
      <c r="E47" s="295"/>
      <c r="F47" s="295"/>
      <c r="G47" s="295" t="str">
        <f>CM34</f>
        <v/>
      </c>
      <c r="H47" s="295"/>
      <c r="I47" s="295"/>
      <c r="J47" s="295"/>
      <c r="K47" s="295" t="str">
        <f>CM33</f>
        <v/>
      </c>
      <c r="L47" s="295"/>
      <c r="M47" s="295"/>
      <c r="N47" s="1"/>
      <c r="O47" s="1"/>
      <c r="P47" s="1"/>
      <c r="AA47" s="26"/>
      <c r="AD47" s="26"/>
      <c r="AE47" s="26"/>
      <c r="AF47" s="26"/>
      <c r="AG47" s="26"/>
      <c r="AH47" s="26"/>
      <c r="AI47" s="26"/>
      <c r="AJ47" s="26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</row>
    <row r="48" spans="2:127" ht="27.95" hidden="1" customHeight="1" thickBot="1">
      <c r="B48" s="162" t="s">
        <v>59</v>
      </c>
      <c r="C48" s="296" t="str">
        <f>CN32</f>
        <v/>
      </c>
      <c r="D48" s="295"/>
      <c r="E48" s="295"/>
      <c r="F48" s="295"/>
      <c r="G48" s="295" t="str">
        <f>CN34</f>
        <v/>
      </c>
      <c r="H48" s="295"/>
      <c r="I48" s="295"/>
      <c r="J48" s="295"/>
      <c r="K48" s="295" t="str">
        <f>CN33</f>
        <v/>
      </c>
      <c r="L48" s="295"/>
      <c r="M48" s="295"/>
      <c r="N48" s="1"/>
      <c r="O48" s="1"/>
      <c r="P48" s="1"/>
      <c r="AA48" s="26"/>
      <c r="AD48" s="26"/>
      <c r="AE48" s="26"/>
      <c r="AF48" s="26"/>
      <c r="AG48" s="26"/>
      <c r="AH48" s="26"/>
      <c r="AI48" s="26"/>
      <c r="AJ48" s="26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</row>
    <row r="49" spans="2:92" ht="27.95" hidden="1" customHeight="1" thickBot="1">
      <c r="B49" s="162" t="s">
        <v>60</v>
      </c>
      <c r="C49" s="296" t="str">
        <f>CO32</f>
        <v/>
      </c>
      <c r="D49" s="295"/>
      <c r="E49" s="295"/>
      <c r="F49" s="295"/>
      <c r="G49" s="295" t="str">
        <f>CO34</f>
        <v/>
      </c>
      <c r="H49" s="295"/>
      <c r="I49" s="295"/>
      <c r="J49" s="295"/>
      <c r="K49" s="295" t="str">
        <f>CO33</f>
        <v/>
      </c>
      <c r="L49" s="295"/>
      <c r="M49" s="295"/>
      <c r="N49" s="1"/>
      <c r="O49" s="1"/>
      <c r="P49" s="1"/>
      <c r="AA49" s="26"/>
      <c r="AD49" s="26"/>
      <c r="AE49" s="26"/>
      <c r="AF49" s="26"/>
      <c r="AG49" s="26"/>
      <c r="AH49" s="26"/>
      <c r="AI49" s="26"/>
      <c r="AJ49" s="26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</row>
    <row r="50" spans="2:92" ht="27.95" hidden="1" customHeight="1" thickBot="1">
      <c r="B50" s="162" t="s">
        <v>61</v>
      </c>
      <c r="C50" s="296" t="str">
        <f>CP32</f>
        <v/>
      </c>
      <c r="D50" s="295"/>
      <c r="E50" s="295"/>
      <c r="F50" s="295"/>
      <c r="G50" s="295" t="str">
        <f>CP34</f>
        <v/>
      </c>
      <c r="H50" s="295"/>
      <c r="I50" s="295"/>
      <c r="J50" s="295"/>
      <c r="K50" s="295" t="str">
        <f>CP33</f>
        <v/>
      </c>
      <c r="L50" s="295"/>
      <c r="M50" s="295"/>
      <c r="N50" s="1"/>
      <c r="O50" s="1"/>
      <c r="P50" s="1"/>
      <c r="AA50" s="26"/>
      <c r="AD50" s="26"/>
      <c r="AE50" s="26"/>
      <c r="AF50" s="26"/>
      <c r="AG50" s="26"/>
      <c r="AH50" s="26"/>
      <c r="AI50" s="26"/>
      <c r="AJ50" s="26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</row>
    <row r="51" spans="2:92" ht="13.35" customHeight="1">
      <c r="B51" s="25"/>
      <c r="C51" s="25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AA51" s="26"/>
      <c r="AD51" s="26"/>
      <c r="AE51" s="26"/>
      <c r="AF51" s="26"/>
      <c r="AG51" s="26"/>
      <c r="AH51" s="26"/>
      <c r="AI51" s="26"/>
      <c r="AJ51" s="26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</row>
    <row r="52" spans="2:92" ht="13.35" customHeight="1">
      <c r="B52" s="313" t="s">
        <v>237</v>
      </c>
      <c r="C52" s="313"/>
      <c r="M52" s="26"/>
      <c r="N52" s="26"/>
      <c r="O52" s="26"/>
      <c r="P52" s="26"/>
      <c r="AA52" s="26"/>
      <c r="AD52" s="26"/>
      <c r="AE52" s="26"/>
      <c r="AF52" s="26"/>
      <c r="AG52" s="26"/>
      <c r="AH52" s="26"/>
      <c r="AI52" s="26"/>
      <c r="AJ52" s="26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H52" s="1"/>
      <c r="CJ52" s="1"/>
      <c r="CL52" s="1"/>
      <c r="CN52" s="1"/>
    </row>
    <row r="53" spans="2:92" ht="13.5" customHeight="1">
      <c r="B53" s="313"/>
      <c r="C53" s="313"/>
      <c r="D53" s="32"/>
      <c r="E53" s="32"/>
      <c r="F53" s="7"/>
      <c r="G53" s="7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H53" s="1"/>
      <c r="CJ53" s="1"/>
      <c r="CL53" s="1"/>
      <c r="CN53" s="1"/>
    </row>
    <row r="54" spans="2:92" ht="23.1" customHeight="1">
      <c r="B54" s="314" t="s">
        <v>238</v>
      </c>
      <c r="C54" s="315"/>
      <c r="D54" s="315"/>
      <c r="E54" s="315"/>
      <c r="F54" s="315"/>
      <c r="G54" s="315"/>
      <c r="H54" s="315"/>
      <c r="I54" s="315"/>
      <c r="J54" s="315"/>
      <c r="K54" s="316"/>
      <c r="BG54" s="7"/>
      <c r="BH54" s="7"/>
      <c r="BI54" s="7"/>
      <c r="BJ54" s="7"/>
      <c r="BK54" s="7"/>
      <c r="BO54" s="1"/>
      <c r="BP54" s="1"/>
      <c r="BQ54" s="1"/>
      <c r="BR54" s="1"/>
      <c r="BS54" s="1"/>
      <c r="BT54" s="1"/>
      <c r="CB54" s="1"/>
    </row>
    <row r="55" spans="2:92" ht="21" customHeight="1">
      <c r="B55" s="317" t="s">
        <v>174</v>
      </c>
      <c r="C55" s="318"/>
      <c r="D55" s="319"/>
      <c r="E55" s="320" t="s">
        <v>175</v>
      </c>
      <c r="F55" s="321"/>
      <c r="G55" s="321"/>
      <c r="H55" s="322"/>
      <c r="I55" s="320" t="s">
        <v>176</v>
      </c>
      <c r="J55" s="321"/>
      <c r="K55" s="322"/>
    </row>
    <row r="56" spans="2:92" ht="22.35" customHeight="1">
      <c r="B56" s="323"/>
      <c r="C56" s="324"/>
      <c r="D56" s="325"/>
      <c r="E56" s="326"/>
      <c r="F56" s="327"/>
      <c r="G56" s="327"/>
      <c r="H56" s="328"/>
      <c r="I56" s="329"/>
      <c r="J56" s="327"/>
      <c r="K56" s="328"/>
      <c r="BK56" s="7"/>
      <c r="CB56" s="1"/>
    </row>
    <row r="57" spans="2:92">
      <c r="B57" s="7"/>
      <c r="C57" s="7"/>
      <c r="D57" s="7"/>
      <c r="E57" s="7"/>
      <c r="F57" s="7"/>
      <c r="G57" s="7"/>
      <c r="AK57" s="30"/>
      <c r="BK57" s="7"/>
      <c r="CB57" s="1"/>
    </row>
    <row r="58" spans="2:92" ht="19.350000000000001" customHeight="1">
      <c r="B58" s="109" t="s">
        <v>288</v>
      </c>
      <c r="C58" s="33"/>
      <c r="D58" s="34"/>
      <c r="E58" s="34"/>
      <c r="F58" s="34"/>
      <c r="G58" s="34"/>
      <c r="H58" s="34"/>
      <c r="BK58" s="7"/>
      <c r="CB58" s="1"/>
    </row>
    <row r="59" spans="2:92" ht="15.75" thickBot="1">
      <c r="B59" s="68" t="s">
        <v>246</v>
      </c>
      <c r="C59" s="68"/>
      <c r="D59" s="35" t="str">
        <f>_xlfn.IFNA(AX31,"")</f>
        <v/>
      </c>
      <c r="E59" s="35"/>
      <c r="F59" s="34"/>
      <c r="G59" s="36"/>
      <c r="H59" s="36"/>
      <c r="BK59" s="7"/>
      <c r="CB59" s="1"/>
    </row>
    <row r="60" spans="2:92" ht="15.75">
      <c r="B60" s="37"/>
      <c r="C60" s="38"/>
      <c r="D60" s="104" t="s">
        <v>240</v>
      </c>
      <c r="E60" s="105"/>
      <c r="F60" s="106" t="s">
        <v>241</v>
      </c>
      <c r="G60" s="107"/>
      <c r="H60" s="106" t="s">
        <v>242</v>
      </c>
      <c r="I60" s="107"/>
      <c r="J60" s="106" t="s">
        <v>243</v>
      </c>
      <c r="K60" s="108"/>
      <c r="BK60" s="7"/>
      <c r="CB60" s="1"/>
    </row>
    <row r="61" spans="2:92" ht="15.75">
      <c r="B61" s="66" t="s">
        <v>239</v>
      </c>
      <c r="C61" s="67"/>
      <c r="D61" s="79"/>
      <c r="E61" s="80"/>
      <c r="F61" s="82" t="s">
        <v>244</v>
      </c>
      <c r="G61" s="84"/>
      <c r="H61" s="82" t="s">
        <v>244</v>
      </c>
      <c r="I61" s="84"/>
      <c r="J61" s="82" t="s">
        <v>244</v>
      </c>
      <c r="K61" s="83"/>
      <c r="BK61" s="7"/>
      <c r="CB61" s="1"/>
    </row>
    <row r="62" spans="2:92" ht="15">
      <c r="B62" s="77" t="str">
        <f>BE4</f>
        <v>≥80</v>
      </c>
      <c r="C62" s="78"/>
      <c r="D62" s="81" t="e">
        <f>IF(AX38=0,NA(),AX38)</f>
        <v>#N/A</v>
      </c>
      <c r="E62" s="81"/>
      <c r="F62" s="81" t="e">
        <f>IF(AX35=0,NA(),AX35)</f>
        <v>#N/A</v>
      </c>
      <c r="G62" s="81"/>
      <c r="H62" s="81" t="e">
        <f>IF(AX36=0,NA(),AX36)</f>
        <v>#N/A</v>
      </c>
      <c r="I62" s="81"/>
      <c r="J62" s="81" t="e">
        <f>IF(AX37=0,NA(),AX37)</f>
        <v>#N/A</v>
      </c>
      <c r="K62" s="81"/>
      <c r="BK62" s="7"/>
      <c r="CB62" s="1"/>
    </row>
    <row r="63" spans="2:92" ht="15">
      <c r="B63" s="75" t="str">
        <f>BE5</f>
        <v>60-79</v>
      </c>
      <c r="C63" s="76"/>
      <c r="D63" s="81" t="e">
        <f>IF(AY38=0,NA(),AY38)</f>
        <v>#N/A</v>
      </c>
      <c r="E63" s="81"/>
      <c r="F63" s="81" t="e">
        <f>IF(AY35=0,NA(),AY35)</f>
        <v>#N/A</v>
      </c>
      <c r="G63" s="81"/>
      <c r="H63" s="81" t="e">
        <f>IF(AY36=0,NA(),AY36)</f>
        <v>#N/A</v>
      </c>
      <c r="I63" s="81"/>
      <c r="J63" s="81" t="e">
        <f>IF(AY37=0,NA(),AY37)</f>
        <v>#N/A</v>
      </c>
      <c r="K63" s="81"/>
      <c r="AQ63" s="7"/>
      <c r="BK63" s="7"/>
      <c r="CB63" s="1"/>
    </row>
    <row r="64" spans="2:92" ht="15">
      <c r="B64" s="73" t="str">
        <f>BE6</f>
        <v>&lt;60</v>
      </c>
      <c r="C64" s="74"/>
      <c r="D64" s="81" t="e">
        <f>IF(AZ38=0,NA(),AZ38)</f>
        <v>#N/A</v>
      </c>
      <c r="E64" s="81"/>
      <c r="F64" s="81" t="e">
        <f>IF(AZ35=0,NA(),AZ35)</f>
        <v>#N/A</v>
      </c>
      <c r="G64" s="81"/>
      <c r="H64" s="81" t="e">
        <f>IF(AZ36=0,NA(),AZ36)</f>
        <v>#N/A</v>
      </c>
      <c r="I64" s="81"/>
      <c r="J64" s="81" t="e">
        <f>IF(AZ37=0,NA(),AZ37)</f>
        <v>#N/A</v>
      </c>
      <c r="K64" s="81"/>
      <c r="AQ64" s="7"/>
      <c r="BK64" s="7"/>
      <c r="CB64" s="1"/>
    </row>
    <row r="65" spans="2:10" s="7" customFormat="1" ht="16.5" thickBot="1">
      <c r="B65" s="71" t="s">
        <v>245</v>
      </c>
      <c r="C65" s="72"/>
      <c r="D65" s="69" t="str">
        <f>IFERROR(BA38,"n/a")</f>
        <v>n/a</v>
      </c>
      <c r="E65" s="70"/>
      <c r="F65" s="69" t="str">
        <f>IFERROR(BA35,"n/a")</f>
        <v>n/a</v>
      </c>
      <c r="G65" s="70"/>
      <c r="H65" s="69" t="str">
        <f>IFERROR(BA36,"n/a")</f>
        <v>n/a</v>
      </c>
      <c r="I65" s="70"/>
      <c r="J65" s="69" t="str">
        <f>IFERROR(BA37,"n/a")</f>
        <v>n/a</v>
      </c>
    </row>
    <row r="90" spans="2:11" s="7" customFormat="1" ht="18.75" thickBot="1">
      <c r="B90" s="109" t="s">
        <v>255</v>
      </c>
      <c r="C90" s="33"/>
      <c r="D90" s="34"/>
      <c r="E90" s="34"/>
      <c r="F90" s="34"/>
      <c r="G90" s="34"/>
      <c r="H90" s="34"/>
      <c r="I90" s="34"/>
      <c r="J90" s="34"/>
    </row>
    <row r="91" spans="2:11" s="7" customFormat="1" ht="15.75">
      <c r="B91" s="40"/>
      <c r="C91" s="41"/>
      <c r="D91" s="41"/>
      <c r="E91" s="87" t="s">
        <v>254</v>
      </c>
      <c r="F91" s="41"/>
      <c r="G91" s="42" t="s">
        <v>245</v>
      </c>
      <c r="H91" s="42"/>
      <c r="I91" s="42"/>
      <c r="J91" s="42"/>
      <c r="K91" s="43"/>
    </row>
    <row r="92" spans="2:11" s="7" customFormat="1" ht="15.75">
      <c r="B92" s="44"/>
      <c r="C92" s="97"/>
      <c r="D92" s="45"/>
      <c r="E92" s="46"/>
      <c r="F92" s="46" t="s">
        <v>252</v>
      </c>
      <c r="G92" s="46" t="s">
        <v>229</v>
      </c>
      <c r="H92" s="46" t="s">
        <v>230</v>
      </c>
      <c r="I92" s="46" t="s">
        <v>231</v>
      </c>
      <c r="J92" s="46" t="s">
        <v>232</v>
      </c>
      <c r="K92" s="46" t="s">
        <v>233</v>
      </c>
    </row>
    <row r="93" spans="2:11" s="7" customFormat="1" ht="17.45" customHeight="1">
      <c r="B93" s="88" t="s">
        <v>249</v>
      </c>
      <c r="C93" s="96"/>
      <c r="D93" s="89"/>
      <c r="E93" s="47" t="s">
        <v>247</v>
      </c>
      <c r="F93" s="47" t="str">
        <f>_xlfn.IFNA(S105,"")</f>
        <v/>
      </c>
      <c r="G93" s="47" t="str">
        <f>_xlfn.IFNA(S106,"")</f>
        <v/>
      </c>
      <c r="H93" s="47" t="str">
        <f>_xlfn.IFNA(S107,"")</f>
        <v/>
      </c>
      <c r="I93" s="47" t="str">
        <f>_xlfn.IFNA(S108,"")</f>
        <v/>
      </c>
      <c r="J93" s="47" t="str">
        <f>_xlfn.IFNA(S109,"")</f>
        <v/>
      </c>
      <c r="K93" s="47" t="str">
        <f>_xlfn.IFNA(S110,"")</f>
        <v/>
      </c>
    </row>
    <row r="94" spans="2:11" s="7" customFormat="1" ht="17.45" customHeight="1">
      <c r="B94" s="90"/>
      <c r="C94" s="98"/>
      <c r="D94" s="91"/>
      <c r="E94" s="48" t="s">
        <v>248</v>
      </c>
      <c r="F94" s="48"/>
      <c r="G94" s="49" t="str">
        <f>_xlfn.IFNA(R106,"")</f>
        <v/>
      </c>
      <c r="H94" s="49" t="str">
        <f>_xlfn.IFNA(R107,"")</f>
        <v/>
      </c>
      <c r="I94" s="49" t="str">
        <f>_xlfn.IFNA(R108,"")</f>
        <v/>
      </c>
      <c r="J94" s="49" t="str">
        <f>_xlfn.IFNA(R109,"")</f>
        <v/>
      </c>
      <c r="K94" s="49" t="str">
        <f>_xlfn.IFNA(R110,"")</f>
        <v/>
      </c>
    </row>
    <row r="95" spans="2:11" s="7" customFormat="1" ht="17.45" customHeight="1">
      <c r="B95" s="88" t="s">
        <v>250</v>
      </c>
      <c r="C95" s="96"/>
      <c r="D95" s="89"/>
      <c r="E95" s="47" t="s">
        <v>247</v>
      </c>
      <c r="F95" s="47" t="str">
        <f>_xlfn.IFNA(U105,"")</f>
        <v/>
      </c>
      <c r="G95" s="47" t="str">
        <f>_xlfn.IFNA(U106,"")</f>
        <v/>
      </c>
      <c r="H95" s="47" t="str">
        <f>_xlfn.IFNA(U107,"")</f>
        <v/>
      </c>
      <c r="I95" s="47" t="str">
        <f>_xlfn.IFNA(U108,"")</f>
        <v/>
      </c>
      <c r="J95" s="47" t="str">
        <f>_xlfn.IFNA(U109,"")</f>
        <v/>
      </c>
      <c r="K95" s="47" t="str">
        <f>_xlfn.IFNA(U110,"")</f>
        <v/>
      </c>
    </row>
    <row r="96" spans="2:11" s="7" customFormat="1" ht="17.45" customHeight="1">
      <c r="B96" s="90"/>
      <c r="C96" s="98"/>
      <c r="D96" s="91"/>
      <c r="E96" s="48" t="s">
        <v>248</v>
      </c>
      <c r="F96" s="48"/>
      <c r="G96" s="49" t="str">
        <f>_xlfn.IFNA(T106,"")</f>
        <v/>
      </c>
      <c r="H96" s="49" t="str">
        <f>_xlfn.IFNA(T107,"")</f>
        <v/>
      </c>
      <c r="I96" s="49" t="str">
        <f>_xlfn.IFNA(T108,"")</f>
        <v/>
      </c>
      <c r="J96" s="49" t="str">
        <f>_xlfn.IFNA(T109,"")</f>
        <v/>
      </c>
      <c r="K96" s="49" t="str">
        <f>_xlfn.IFNA(T110,"")</f>
        <v/>
      </c>
    </row>
    <row r="97" spans="2:23" ht="17.45" customHeight="1">
      <c r="B97" s="88" t="s">
        <v>251</v>
      </c>
      <c r="C97" s="96"/>
      <c r="D97" s="89"/>
      <c r="E97" s="47" t="s">
        <v>247</v>
      </c>
      <c r="F97" s="47" t="str">
        <f>_xlfn.IFNA(W105,"")</f>
        <v/>
      </c>
      <c r="G97" s="47" t="str">
        <f>_xlfn.IFNA(W106,"")</f>
        <v/>
      </c>
      <c r="H97" s="47" t="str">
        <f>_xlfn.IFNA(W107,"")</f>
        <v/>
      </c>
      <c r="I97" s="47" t="str">
        <f>_xlfn.IFNA(W108,"")</f>
        <v/>
      </c>
      <c r="J97" s="47" t="str">
        <f>_xlfn.IFNA(W109,"")</f>
        <v/>
      </c>
      <c r="K97" s="47" t="str">
        <f>_xlfn.IFNA(W110,"")</f>
        <v/>
      </c>
    </row>
    <row r="98" spans="2:23" ht="17.45" customHeight="1">
      <c r="B98" s="90"/>
      <c r="C98" s="96"/>
      <c r="D98" s="95"/>
      <c r="E98" s="48" t="s">
        <v>248</v>
      </c>
      <c r="F98" s="48"/>
      <c r="G98" s="49" t="str">
        <f>_xlfn.IFNA(V106,"")</f>
        <v/>
      </c>
      <c r="H98" s="49" t="str">
        <f>_xlfn.IFNA(V107,"")</f>
        <v/>
      </c>
      <c r="I98" s="49" t="str">
        <f>_xlfn.IFNA(V108,"")</f>
        <v/>
      </c>
      <c r="J98" s="49" t="str">
        <f>_xlfn.IFNA(V109,"")</f>
        <v/>
      </c>
      <c r="K98" s="49" t="str">
        <f>_xlfn.IFNA(V110,"")</f>
        <v/>
      </c>
    </row>
    <row r="99" spans="2:23" ht="17.45" customHeight="1">
      <c r="B99" s="85" t="s">
        <v>253</v>
      </c>
      <c r="C99" s="99"/>
      <c r="D99" s="102"/>
      <c r="E99" s="47" t="s">
        <v>247</v>
      </c>
      <c r="F99" s="47" t="str">
        <f>_xlfn.IFNA(Q105,"")</f>
        <v/>
      </c>
      <c r="G99" s="47" t="str">
        <f>_xlfn.IFNA(Q106,"")</f>
        <v/>
      </c>
      <c r="H99" s="47" t="str">
        <f>_xlfn.IFNA(Q107,"")</f>
        <v/>
      </c>
      <c r="I99" s="47" t="str">
        <f>_xlfn.IFNA(Q108,"")</f>
        <v/>
      </c>
      <c r="J99" s="47" t="str">
        <f>_xlfn.IFNA(Q109,"")</f>
        <v/>
      </c>
      <c r="K99" s="47" t="str">
        <f>_xlfn.IFNA(Q110,"")</f>
        <v/>
      </c>
    </row>
    <row r="100" spans="2:23" ht="17.45" customHeight="1">
      <c r="B100" s="86"/>
      <c r="C100" s="100"/>
      <c r="D100" s="99"/>
      <c r="E100" s="48" t="s">
        <v>248</v>
      </c>
      <c r="F100" s="48"/>
      <c r="G100" s="51" t="str">
        <f>_xlfn.IFNA(P106,"")</f>
        <v/>
      </c>
      <c r="H100" s="51" t="str">
        <f>_xlfn.IFNA(P107,"")</f>
        <v/>
      </c>
      <c r="I100" s="51" t="str">
        <f>_xlfn.IFNA(P108,"")</f>
        <v/>
      </c>
      <c r="J100" s="51" t="str">
        <f>_xlfn.IFNA(P109,"")</f>
        <v/>
      </c>
      <c r="K100" s="51" t="str">
        <f>_xlfn.IFNA(P110,"")</f>
        <v/>
      </c>
    </row>
    <row r="103" spans="2:23">
      <c r="O103" s="52" t="s">
        <v>157</v>
      </c>
      <c r="P103" s="5"/>
      <c r="Q103" s="5"/>
      <c r="R103" s="5"/>
      <c r="S103" s="5"/>
      <c r="T103" s="5"/>
      <c r="U103" s="6"/>
      <c r="V103" s="5"/>
      <c r="W103" s="5"/>
    </row>
    <row r="104" spans="2:23">
      <c r="O104" s="53" t="s">
        <v>256</v>
      </c>
      <c r="P104" s="53" t="s">
        <v>262</v>
      </c>
      <c r="Q104" s="53" t="s">
        <v>263</v>
      </c>
      <c r="R104" s="53" t="s">
        <v>160</v>
      </c>
      <c r="S104" s="53" t="s">
        <v>161</v>
      </c>
      <c r="T104" s="53" t="s">
        <v>162</v>
      </c>
      <c r="U104" s="54" t="s">
        <v>163</v>
      </c>
      <c r="V104" s="53" t="s">
        <v>164</v>
      </c>
      <c r="W104" s="53" t="s">
        <v>165</v>
      </c>
    </row>
    <row r="105" spans="2:23">
      <c r="O105" s="53" t="s">
        <v>252</v>
      </c>
      <c r="P105" s="55"/>
      <c r="Q105" s="56" t="e">
        <f>IF(BJ34="",NA(),BJ34)</f>
        <v>#N/A</v>
      </c>
      <c r="R105" s="57"/>
      <c r="S105" s="56" t="e">
        <f>IF(BJ35="",NA(),BJ35)</f>
        <v>#N/A</v>
      </c>
      <c r="T105" s="57"/>
      <c r="U105" s="56" t="e">
        <f>IF(BJ36="",NA(),BJ36)</f>
        <v>#N/A</v>
      </c>
      <c r="V105" s="57"/>
      <c r="W105" s="56" t="e">
        <f>IF(BJ37="",NA(),BJ37)</f>
        <v>#N/A</v>
      </c>
    </row>
    <row r="106" spans="2:23">
      <c r="O106" s="53" t="s">
        <v>229</v>
      </c>
      <c r="P106" s="58" t="e">
        <f>IF(BV34="",NA(),BV34)</f>
        <v>#N/A</v>
      </c>
      <c r="Q106" s="56" t="e">
        <f>IF(BK34="",NA(),BK34)</f>
        <v>#N/A</v>
      </c>
      <c r="R106" s="58" t="e">
        <f>IF(BV35="",NA(),BV35)</f>
        <v>#N/A</v>
      </c>
      <c r="S106" s="56" t="e">
        <f>IF(BK35="",NA(),BK35)</f>
        <v>#N/A</v>
      </c>
      <c r="T106" s="58" t="e">
        <f>IF(BV36="",NA(),BV36)</f>
        <v>#N/A</v>
      </c>
      <c r="U106" s="56" t="e">
        <f>IF(BK36="",NA(),BK36)</f>
        <v>#N/A</v>
      </c>
      <c r="V106" s="58" t="e">
        <f>IF(BV37="",NA(),BV37)</f>
        <v>#N/A</v>
      </c>
      <c r="W106" s="56" t="e">
        <f>IF(BK37="",NA(),BK37)</f>
        <v>#N/A</v>
      </c>
    </row>
    <row r="107" spans="2:23">
      <c r="O107" s="53" t="s">
        <v>230</v>
      </c>
      <c r="P107" s="58" t="e">
        <f>IF(BW34="",NA(),BW34)</f>
        <v>#N/A</v>
      </c>
      <c r="Q107" s="56" t="e">
        <f>IF(BL34="",NA(),BL34)</f>
        <v>#N/A</v>
      </c>
      <c r="R107" s="58" t="e">
        <f>IF(BW35="",NA(),BW35)</f>
        <v>#N/A</v>
      </c>
      <c r="S107" s="56" t="e">
        <f>IF(BL35="",NA(),BL35)</f>
        <v>#N/A</v>
      </c>
      <c r="T107" s="58" t="e">
        <f>IF(BW36="",NA(),BW36)</f>
        <v>#N/A</v>
      </c>
      <c r="U107" s="56" t="e">
        <f>IF(BL36="",NA(),BL36)</f>
        <v>#N/A</v>
      </c>
      <c r="V107" s="58" t="e">
        <f>IF(BW37="",NA(),BW37)</f>
        <v>#N/A</v>
      </c>
      <c r="W107" s="56" t="e">
        <f>IF(BL37="",NA(),BL37)</f>
        <v>#N/A</v>
      </c>
    </row>
    <row r="108" spans="2:23">
      <c r="O108" s="53" t="s">
        <v>231</v>
      </c>
      <c r="P108" s="58" t="e">
        <f>IF(BX34="",NA(),BX34)</f>
        <v>#N/A</v>
      </c>
      <c r="Q108" s="56" t="e">
        <f>IF(BM34="",NA(),BM34)</f>
        <v>#N/A</v>
      </c>
      <c r="R108" s="59" t="e">
        <f>IF(BX35="",NA(),BX35)</f>
        <v>#N/A</v>
      </c>
      <c r="S108" s="56" t="e">
        <f>IF(BM35="",NA(),BM35)</f>
        <v>#N/A</v>
      </c>
      <c r="T108" s="59" t="e">
        <f>IF(BX36="",NA(),BX36)</f>
        <v>#N/A</v>
      </c>
      <c r="U108" s="56" t="e">
        <f>IF(BM36="",NA(),BM36)</f>
        <v>#N/A</v>
      </c>
      <c r="V108" s="59" t="e">
        <f>IF(BX37="",NA(),BX37)</f>
        <v>#N/A</v>
      </c>
      <c r="W108" s="56" t="e">
        <f>IF(BM37="",NA(),BM37)</f>
        <v>#N/A</v>
      </c>
    </row>
    <row r="109" spans="2:23">
      <c r="O109" s="53" t="s">
        <v>232</v>
      </c>
      <c r="P109" s="58" t="e">
        <f>IF(BY34="",NA(),BY34)</f>
        <v>#N/A</v>
      </c>
      <c r="Q109" s="56" t="e">
        <f>IF(BN34="",NA(),BN34)</f>
        <v>#N/A</v>
      </c>
      <c r="R109" s="59" t="e">
        <f>IF(BY35="",NA(),BY35)</f>
        <v>#N/A</v>
      </c>
      <c r="S109" s="56" t="e">
        <f>IF(BN35="",NA(),BN35)</f>
        <v>#N/A</v>
      </c>
      <c r="T109" s="59" t="e">
        <f>IF(BY36="",NA(),BY36)</f>
        <v>#N/A</v>
      </c>
      <c r="U109" s="56" t="e">
        <f>IF(BN36="",NA(),BN36)</f>
        <v>#N/A</v>
      </c>
      <c r="V109" s="59" t="e">
        <f>IF(BY37="",NA(),BY37)</f>
        <v>#N/A</v>
      </c>
      <c r="W109" s="56" t="e">
        <f>IF(BN37="",NA(),BN37)</f>
        <v>#N/A</v>
      </c>
    </row>
    <row r="110" spans="2:23">
      <c r="O110" s="53" t="s">
        <v>233</v>
      </c>
      <c r="P110" s="58" t="e">
        <f>IF(BZ34="",NA(),BZ34)</f>
        <v>#N/A</v>
      </c>
      <c r="Q110" s="56" t="e">
        <f>IF(BO34="",NA(),BO34)</f>
        <v>#N/A</v>
      </c>
      <c r="R110" s="59" t="e">
        <f>IF(BZ35="",NA(),BZ35)</f>
        <v>#N/A</v>
      </c>
      <c r="S110" s="56" t="e">
        <f>IF(BO35="",NA(),BO35)</f>
        <v>#N/A</v>
      </c>
      <c r="T110" s="59" t="e">
        <f>IF(BZ36="",NA(),BZ36)</f>
        <v>#N/A</v>
      </c>
      <c r="U110" s="56" t="e">
        <f>IF(BO36="",NA(),BO36)</f>
        <v>#N/A</v>
      </c>
      <c r="V110" s="59" t="e">
        <f>IF(BZ37="",NA(),BZ37)</f>
        <v>#N/A</v>
      </c>
      <c r="W110" s="56" t="e">
        <f>IF(BO37="",NA(),BO37)</f>
        <v>#N/A</v>
      </c>
    </row>
    <row r="111" spans="2:23">
      <c r="O111" s="53" t="s">
        <v>257</v>
      </c>
      <c r="P111" s="58" t="e">
        <f>IF(CA34="",NA(),CA34)</f>
        <v>#N/A</v>
      </c>
      <c r="Q111" s="56" t="e">
        <f>IF(BP34="",NA(),BP34)</f>
        <v>#N/A</v>
      </c>
      <c r="R111" s="59" t="e">
        <f>IF(CA35="",NA(),CA35)</f>
        <v>#N/A</v>
      </c>
      <c r="S111" s="56" t="e">
        <f>IF(BP35="",NA(),BP35)</f>
        <v>#N/A</v>
      </c>
      <c r="T111" s="59" t="e">
        <f>IF(CA36="",NA(),CA36)</f>
        <v>#N/A</v>
      </c>
      <c r="U111" s="56" t="e">
        <f>IF(BP36="",NA(),BP36)</f>
        <v>#N/A</v>
      </c>
      <c r="V111" s="59" t="e">
        <f>IF(CA37="",NA(),CA37)</f>
        <v>#N/A</v>
      </c>
      <c r="W111" s="56" t="e">
        <f>IF(BP37="",NA(),BP37)</f>
        <v>#N/A</v>
      </c>
    </row>
    <row r="112" spans="2:23">
      <c r="O112" s="53" t="s">
        <v>258</v>
      </c>
      <c r="P112" s="58" t="e">
        <f>IF(CB34="",NA(),CB34)</f>
        <v>#N/A</v>
      </c>
      <c r="Q112" s="56" t="e">
        <f>IF(BQ34="",NA(),BQ34)</f>
        <v>#N/A</v>
      </c>
      <c r="R112" s="59" t="e">
        <f>IF(CB35="",NA(),CB35)</f>
        <v>#N/A</v>
      </c>
      <c r="S112" s="56" t="e">
        <f>IF(BQ35="",NA(),BQ35)</f>
        <v>#N/A</v>
      </c>
      <c r="T112" s="59" t="e">
        <f>IF(CB36="",NA(),CB36)</f>
        <v>#N/A</v>
      </c>
      <c r="U112" s="56" t="e">
        <f>IF(BQ36="",NA(),BQ36)</f>
        <v>#N/A</v>
      </c>
      <c r="V112" s="59" t="e">
        <f>IF(CB37="",NA(),CB37)</f>
        <v>#N/A</v>
      </c>
      <c r="W112" s="56" t="e">
        <f>IF(BQ37="",NA(),BQ37)</f>
        <v>#N/A</v>
      </c>
    </row>
    <row r="113" spans="2:23" s="7" customFormat="1">
      <c r="B113" s="1"/>
      <c r="C113" s="1"/>
      <c r="D113" s="1"/>
      <c r="E113" s="1"/>
      <c r="F113" s="1"/>
      <c r="G113" s="1"/>
      <c r="O113" s="53" t="s">
        <v>259</v>
      </c>
      <c r="P113" s="58" t="e">
        <f>IF(CC34="",NA(),CC34)</f>
        <v>#N/A</v>
      </c>
      <c r="Q113" s="56" t="e">
        <f>IF(BR34="",NA(),BR34)</f>
        <v>#N/A</v>
      </c>
      <c r="R113" s="59" t="e">
        <f>IF(CC35="",NA(),CC35)</f>
        <v>#N/A</v>
      </c>
      <c r="S113" s="56" t="e">
        <f>IF(BR35="",NA(),BR35)</f>
        <v>#N/A</v>
      </c>
      <c r="T113" s="59" t="e">
        <f>IF(CC36="",NA(),CC36)</f>
        <v>#N/A</v>
      </c>
      <c r="U113" s="56" t="e">
        <f>IF(BR36="",NA(),BR36)</f>
        <v>#N/A</v>
      </c>
      <c r="V113" s="59" t="e">
        <f>IF(CC37="",NA(),CC37)</f>
        <v>#N/A</v>
      </c>
      <c r="W113" s="56" t="e">
        <f>IF(BR37="",NA(),BR37)</f>
        <v>#N/A</v>
      </c>
    </row>
    <row r="114" spans="2:23" s="7" customFormat="1">
      <c r="B114" s="1"/>
      <c r="C114" s="1"/>
      <c r="D114" s="1"/>
      <c r="E114" s="1"/>
      <c r="F114" s="1"/>
      <c r="G114" s="1"/>
      <c r="O114" s="53" t="s">
        <v>260</v>
      </c>
      <c r="P114" s="58" t="e">
        <f>IF(CD34="",NA(),CD34)</f>
        <v>#N/A</v>
      </c>
      <c r="Q114" s="56" t="e">
        <f>IF(BS34="",NA(),BS34)</f>
        <v>#N/A</v>
      </c>
      <c r="R114" s="59" t="e">
        <f>IF(CD35="",NA(),CD35)</f>
        <v>#N/A</v>
      </c>
      <c r="S114" s="56" t="e">
        <f>IF(BS35="",NA(),BS35)</f>
        <v>#N/A</v>
      </c>
      <c r="T114" s="59" t="e">
        <f>IF(CD36="",NA(),CD36)</f>
        <v>#N/A</v>
      </c>
      <c r="U114" s="56" t="e">
        <f>IF(BS36="",NA(),BS36)</f>
        <v>#N/A</v>
      </c>
      <c r="V114" s="59" t="e">
        <f>IF(CD37="",NA(),CD37)</f>
        <v>#N/A</v>
      </c>
      <c r="W114" s="56" t="e">
        <f>IF(BS37="",NA(),BS37)</f>
        <v>#N/A</v>
      </c>
    </row>
    <row r="115" spans="2:23" s="7" customFormat="1">
      <c r="B115" s="1"/>
      <c r="C115" s="1"/>
      <c r="D115" s="1"/>
      <c r="E115" s="1"/>
      <c r="F115" s="1"/>
      <c r="G115" s="1"/>
      <c r="O115" s="53" t="s">
        <v>261</v>
      </c>
      <c r="P115" s="58" t="e">
        <f>IF(CE34="",NA(),BWK34)</f>
        <v>#N/A</v>
      </c>
      <c r="Q115" s="56" t="e">
        <f>IF(BT34="",NA(),BT34)</f>
        <v>#N/A</v>
      </c>
      <c r="R115" s="59" t="e">
        <f>IF(CE35="",NA(),CE35)</f>
        <v>#N/A</v>
      </c>
      <c r="S115" s="56" t="e">
        <f>IF(BT35="",NA(),BT35)</f>
        <v>#N/A</v>
      </c>
      <c r="T115" s="59" t="e">
        <f>IF(CE36="",NA(),CE36)</f>
        <v>#N/A</v>
      </c>
      <c r="U115" s="56" t="e">
        <f>IF(BT36="",NA(),BT36)</f>
        <v>#N/A</v>
      </c>
      <c r="V115" s="59" t="e">
        <f>IF(CE37="",NA(),CE37)</f>
        <v>#N/A</v>
      </c>
      <c r="W115" s="56" t="e">
        <f>IF(BT37="",NA(),BT37)</f>
        <v>#N/A</v>
      </c>
    </row>
    <row r="118" spans="2:23" s="7" customFormat="1" ht="15" customHeight="1">
      <c r="B118" s="1"/>
      <c r="C118" s="1"/>
      <c r="D118" s="1"/>
      <c r="E118" s="1"/>
      <c r="F118" s="1"/>
      <c r="G118" s="1"/>
      <c r="Q118" s="1"/>
      <c r="R118" s="1"/>
      <c r="S118" s="1"/>
      <c r="T118" s="1"/>
      <c r="U118" s="1"/>
      <c r="V118" s="1"/>
      <c r="W118" s="1"/>
    </row>
    <row r="119" spans="2:23" s="7" customFormat="1" ht="15" customHeight="1">
      <c r="B119" s="1"/>
      <c r="C119" s="1"/>
      <c r="D119" s="1"/>
      <c r="E119" s="1"/>
      <c r="F119" s="1"/>
      <c r="G119" s="1"/>
      <c r="Q119" s="1"/>
      <c r="R119" s="1"/>
      <c r="S119" s="1"/>
      <c r="T119" s="1"/>
      <c r="U119" s="1"/>
      <c r="V119" s="1"/>
      <c r="W119" s="1"/>
    </row>
    <row r="120" spans="2:23" s="7" customFormat="1" ht="15" customHeight="1">
      <c r="B120" s="1"/>
      <c r="C120" s="1"/>
      <c r="D120" s="1"/>
      <c r="E120" s="1"/>
      <c r="F120" s="1"/>
      <c r="G120" s="1"/>
      <c r="Q120" s="1"/>
      <c r="R120" s="1"/>
      <c r="S120" s="1"/>
      <c r="T120" s="1"/>
      <c r="U120" s="1"/>
      <c r="V120" s="1"/>
      <c r="W120" s="1"/>
    </row>
    <row r="121" spans="2:23" s="7" customFormat="1" ht="15" customHeight="1">
      <c r="B121" s="1"/>
      <c r="C121" s="1"/>
      <c r="D121" s="1"/>
      <c r="E121" s="1"/>
      <c r="F121" s="1"/>
      <c r="G121" s="1"/>
      <c r="Q121" s="1"/>
      <c r="R121" s="1"/>
      <c r="S121" s="1"/>
      <c r="T121" s="1"/>
      <c r="U121" s="1"/>
      <c r="V121" s="1"/>
      <c r="W121" s="1"/>
    </row>
    <row r="122" spans="2:23" s="7" customFormat="1" ht="15" customHeight="1">
      <c r="B122" s="1"/>
      <c r="C122" s="1"/>
      <c r="D122" s="1"/>
      <c r="E122" s="1"/>
      <c r="F122" s="1"/>
      <c r="G122" s="1"/>
      <c r="Q122" s="1"/>
      <c r="R122" s="1"/>
      <c r="S122" s="1"/>
      <c r="T122" s="1"/>
      <c r="U122" s="1"/>
      <c r="V122" s="1"/>
      <c r="W122" s="1"/>
    </row>
    <row r="123" spans="2:23" s="7" customFormat="1" ht="15" customHeight="1">
      <c r="B123" s="1"/>
      <c r="C123" s="1"/>
      <c r="D123" s="1"/>
      <c r="E123" s="1"/>
      <c r="F123" s="1"/>
      <c r="G123" s="1"/>
      <c r="Q123" s="1"/>
      <c r="R123" s="1"/>
      <c r="S123" s="1"/>
      <c r="T123" s="1"/>
      <c r="U123" s="1"/>
      <c r="V123" s="1"/>
      <c r="W123" s="1"/>
    </row>
    <row r="124" spans="2:23" s="7" customFormat="1" ht="15.6" customHeight="1">
      <c r="B124" s="1"/>
      <c r="C124" s="1"/>
      <c r="D124" s="1"/>
      <c r="E124" s="1"/>
      <c r="F124" s="1"/>
      <c r="G124" s="1"/>
      <c r="Q124" s="1"/>
      <c r="R124" s="1"/>
      <c r="S124" s="1"/>
      <c r="T124" s="1"/>
      <c r="U124" s="1"/>
      <c r="V124" s="1"/>
      <c r="W124" s="1"/>
    </row>
    <row r="125" spans="2:23" s="7" customFormat="1" ht="15.6" customHeight="1">
      <c r="B125" s="1"/>
      <c r="C125" s="1"/>
      <c r="D125" s="1"/>
      <c r="E125" s="1"/>
      <c r="F125" s="1"/>
      <c r="G125" s="1"/>
      <c r="Q125" s="1"/>
      <c r="R125" s="1"/>
      <c r="S125" s="1"/>
      <c r="T125" s="1"/>
      <c r="U125" s="1"/>
      <c r="V125" s="1"/>
      <c r="W125" s="1"/>
    </row>
    <row r="127" spans="2:23" s="7" customFormat="1">
      <c r="B127" s="1"/>
      <c r="C127" s="1"/>
      <c r="D127" s="1"/>
      <c r="E127" s="1"/>
      <c r="F127" s="1"/>
      <c r="G127" s="1"/>
      <c r="Q127" s="1"/>
      <c r="R127" s="1"/>
      <c r="S127" s="1"/>
      <c r="T127" s="1"/>
      <c r="U127" s="1"/>
      <c r="V127" s="1"/>
      <c r="W127" s="1"/>
    </row>
    <row r="128" spans="2:23" s="7" customFormat="1" ht="18.75" thickBot="1">
      <c r="B128" s="39" t="s">
        <v>264</v>
      </c>
      <c r="C128" s="39"/>
      <c r="D128" s="1"/>
      <c r="E128" s="1"/>
      <c r="Q128" s="1"/>
      <c r="R128" s="1"/>
      <c r="S128" s="1"/>
      <c r="T128" s="1"/>
      <c r="U128" s="1"/>
      <c r="V128" s="1"/>
      <c r="W128" s="1"/>
    </row>
    <row r="129" spans="2:11" s="7" customFormat="1" ht="62.85" customHeight="1" thickBot="1">
      <c r="B129" s="208" t="s">
        <v>183</v>
      </c>
      <c r="C129" s="342" t="s">
        <v>184</v>
      </c>
      <c r="D129" s="343"/>
      <c r="E129" s="342" t="s">
        <v>185</v>
      </c>
      <c r="F129" s="344"/>
      <c r="G129" s="343"/>
      <c r="H129" s="218" t="s">
        <v>265</v>
      </c>
      <c r="I129" s="218" t="s">
        <v>266</v>
      </c>
      <c r="J129" s="218" t="s">
        <v>267</v>
      </c>
      <c r="K129" s="218" t="s">
        <v>268</v>
      </c>
    </row>
    <row r="130" spans="2:11" s="7" customFormat="1" ht="15.75" thickBot="1">
      <c r="B130" s="303">
        <v>1</v>
      </c>
      <c r="C130" s="308" t="s">
        <v>186</v>
      </c>
      <c r="D130" s="309"/>
      <c r="E130" s="174" t="s">
        <v>194</v>
      </c>
      <c r="F130" s="175"/>
      <c r="G130" s="176"/>
      <c r="H130" s="60" t="str">
        <f t="shared" ref="H130:H157" si="37">AZ3</f>
        <v>---</v>
      </c>
      <c r="I130" s="60" t="str">
        <f t="shared" ref="I130:I157" si="38">AX3</f>
        <v>---</v>
      </c>
      <c r="J130" s="60" t="str">
        <f t="shared" ref="J130:J157" si="39">BB3</f>
        <v>---</v>
      </c>
      <c r="K130" s="60" t="str">
        <f t="shared" ref="K130:K157" si="40">RIGHT(BC3,6)</f>
        <v>---</v>
      </c>
    </row>
    <row r="131" spans="2:11" s="7" customFormat="1" ht="15.6" customHeight="1" thickBot="1">
      <c r="B131" s="304"/>
      <c r="C131" s="308"/>
      <c r="D131" s="309"/>
      <c r="E131" s="174" t="s">
        <v>195</v>
      </c>
      <c r="F131" s="175"/>
      <c r="G131" s="176"/>
      <c r="H131" s="60" t="str">
        <f t="shared" si="37"/>
        <v>---</v>
      </c>
      <c r="I131" s="60" t="str">
        <f t="shared" si="38"/>
        <v>---</v>
      </c>
      <c r="J131" s="60" t="str">
        <f t="shared" si="39"/>
        <v>---</v>
      </c>
      <c r="K131" s="60" t="str">
        <f t="shared" si="40"/>
        <v>---</v>
      </c>
    </row>
    <row r="132" spans="2:11" s="7" customFormat="1" ht="15.6" customHeight="1" thickBot="1">
      <c r="B132" s="304"/>
      <c r="C132" s="308" t="s">
        <v>187</v>
      </c>
      <c r="D132" s="309"/>
      <c r="E132" s="174" t="s">
        <v>196</v>
      </c>
      <c r="F132" s="175"/>
      <c r="G132" s="176"/>
      <c r="H132" s="60" t="str">
        <f t="shared" si="37"/>
        <v>---</v>
      </c>
      <c r="I132" s="60" t="str">
        <f t="shared" si="38"/>
        <v>---</v>
      </c>
      <c r="J132" s="60" t="str">
        <f t="shared" si="39"/>
        <v>---</v>
      </c>
      <c r="K132" s="60" t="str">
        <f t="shared" si="40"/>
        <v>---</v>
      </c>
    </row>
    <row r="133" spans="2:11" s="7" customFormat="1" ht="15.6" customHeight="1" thickBot="1">
      <c r="B133" s="304"/>
      <c r="C133" s="308"/>
      <c r="D133" s="309"/>
      <c r="E133" s="174" t="s">
        <v>197</v>
      </c>
      <c r="F133" s="175"/>
      <c r="G133" s="176"/>
      <c r="H133" s="60" t="str">
        <f t="shared" si="37"/>
        <v>---</v>
      </c>
      <c r="I133" s="60" t="str">
        <f t="shared" si="38"/>
        <v>---</v>
      </c>
      <c r="J133" s="60" t="str">
        <f t="shared" si="39"/>
        <v>---</v>
      </c>
      <c r="K133" s="60" t="str">
        <f t="shared" si="40"/>
        <v>---</v>
      </c>
    </row>
    <row r="134" spans="2:11" s="7" customFormat="1" ht="15.6" customHeight="1" thickBot="1">
      <c r="B134" s="304"/>
      <c r="C134" s="308"/>
      <c r="D134" s="309"/>
      <c r="E134" s="174" t="s">
        <v>198</v>
      </c>
      <c r="F134" s="175"/>
      <c r="G134" s="176"/>
      <c r="H134" s="60" t="str">
        <f t="shared" si="37"/>
        <v>---</v>
      </c>
      <c r="I134" s="60" t="str">
        <f t="shared" si="38"/>
        <v>---</v>
      </c>
      <c r="J134" s="60" t="str">
        <f t="shared" si="39"/>
        <v>---</v>
      </c>
      <c r="K134" s="60" t="str">
        <f t="shared" si="40"/>
        <v>---</v>
      </c>
    </row>
    <row r="135" spans="2:11" s="7" customFormat="1" ht="15.6" customHeight="1" thickBot="1">
      <c r="B135" s="305"/>
      <c r="C135" s="308"/>
      <c r="D135" s="309"/>
      <c r="E135" s="174" t="s">
        <v>199</v>
      </c>
      <c r="F135" s="175"/>
      <c r="G135" s="176"/>
      <c r="H135" s="60" t="str">
        <f t="shared" si="37"/>
        <v>---</v>
      </c>
      <c r="I135" s="60" t="str">
        <f t="shared" si="38"/>
        <v>---</v>
      </c>
      <c r="J135" s="60" t="str">
        <f t="shared" si="39"/>
        <v>---</v>
      </c>
      <c r="K135" s="60" t="str">
        <f t="shared" si="40"/>
        <v>---</v>
      </c>
    </row>
    <row r="136" spans="2:11" s="7" customFormat="1" ht="15.6" customHeight="1" thickBot="1">
      <c r="B136" s="303">
        <v>2</v>
      </c>
      <c r="C136" s="308" t="s">
        <v>188</v>
      </c>
      <c r="D136" s="309"/>
      <c r="E136" s="174" t="s">
        <v>200</v>
      </c>
      <c r="F136" s="175"/>
      <c r="G136" s="176"/>
      <c r="H136" s="60" t="str">
        <f t="shared" si="37"/>
        <v>---</v>
      </c>
      <c r="I136" s="60" t="str">
        <f t="shared" si="38"/>
        <v>---</v>
      </c>
      <c r="J136" s="60" t="str">
        <f t="shared" si="39"/>
        <v>---</v>
      </c>
      <c r="K136" s="60" t="str">
        <f t="shared" si="40"/>
        <v>---</v>
      </c>
    </row>
    <row r="137" spans="2:11" s="7" customFormat="1" ht="15.6" customHeight="1" thickBot="1">
      <c r="B137" s="304"/>
      <c r="C137" s="308"/>
      <c r="D137" s="309"/>
      <c r="E137" s="174" t="s">
        <v>205</v>
      </c>
      <c r="F137" s="175"/>
      <c r="G137" s="176"/>
      <c r="H137" s="60" t="str">
        <f t="shared" si="37"/>
        <v>---</v>
      </c>
      <c r="I137" s="60" t="str">
        <f t="shared" si="38"/>
        <v>---</v>
      </c>
      <c r="J137" s="60" t="str">
        <f t="shared" si="39"/>
        <v>---</v>
      </c>
      <c r="K137" s="60" t="str">
        <f t="shared" si="40"/>
        <v>---</v>
      </c>
    </row>
    <row r="138" spans="2:11" s="7" customFormat="1" ht="15.6" customHeight="1" thickBot="1">
      <c r="B138" s="304"/>
      <c r="C138" s="308"/>
      <c r="D138" s="309"/>
      <c r="E138" s="174" t="s">
        <v>210</v>
      </c>
      <c r="F138" s="175"/>
      <c r="G138" s="176"/>
      <c r="H138" s="60" t="str">
        <f t="shared" si="37"/>
        <v>---</v>
      </c>
      <c r="I138" s="60" t="str">
        <f t="shared" si="38"/>
        <v>---</v>
      </c>
      <c r="J138" s="60" t="str">
        <f t="shared" si="39"/>
        <v>---</v>
      </c>
      <c r="K138" s="60" t="str">
        <f t="shared" si="40"/>
        <v>---</v>
      </c>
    </row>
    <row r="139" spans="2:11" s="7" customFormat="1" ht="15.6" customHeight="1" thickBot="1">
      <c r="B139" s="304"/>
      <c r="C139" s="308" t="s">
        <v>189</v>
      </c>
      <c r="D139" s="309"/>
      <c r="E139" s="174" t="s">
        <v>201</v>
      </c>
      <c r="F139" s="175"/>
      <c r="G139" s="176"/>
      <c r="H139" s="60" t="str">
        <f t="shared" si="37"/>
        <v>---</v>
      </c>
      <c r="I139" s="60" t="str">
        <f t="shared" si="38"/>
        <v>---</v>
      </c>
      <c r="J139" s="60" t="str">
        <f t="shared" si="39"/>
        <v>---</v>
      </c>
      <c r="K139" s="60" t="str">
        <f t="shared" si="40"/>
        <v>---</v>
      </c>
    </row>
    <row r="140" spans="2:11" s="7" customFormat="1" ht="15.6" customHeight="1" thickBot="1">
      <c r="B140" s="304"/>
      <c r="C140" s="308"/>
      <c r="D140" s="309"/>
      <c r="E140" s="174" t="s">
        <v>206</v>
      </c>
      <c r="F140" s="175"/>
      <c r="G140" s="176"/>
      <c r="H140" s="60" t="str">
        <f t="shared" si="37"/>
        <v>---</v>
      </c>
      <c r="I140" s="60" t="str">
        <f t="shared" si="38"/>
        <v>---</v>
      </c>
      <c r="J140" s="60" t="str">
        <f t="shared" si="39"/>
        <v>---</v>
      </c>
      <c r="K140" s="60" t="str">
        <f t="shared" si="40"/>
        <v>---</v>
      </c>
    </row>
    <row r="141" spans="2:11" s="7" customFormat="1" ht="15.6" customHeight="1" thickBot="1">
      <c r="B141" s="304"/>
      <c r="C141" s="308"/>
      <c r="D141" s="309"/>
      <c r="E141" s="174" t="s">
        <v>211</v>
      </c>
      <c r="F141" s="175"/>
      <c r="G141" s="176"/>
      <c r="H141" s="60" t="str">
        <f t="shared" si="37"/>
        <v>---</v>
      </c>
      <c r="I141" s="60" t="str">
        <f t="shared" si="38"/>
        <v>---</v>
      </c>
      <c r="J141" s="60" t="str">
        <f t="shared" si="39"/>
        <v>---</v>
      </c>
      <c r="K141" s="60" t="str">
        <f t="shared" si="40"/>
        <v>---</v>
      </c>
    </row>
    <row r="142" spans="2:11" s="7" customFormat="1" ht="15.6" customHeight="1" thickBot="1">
      <c r="B142" s="304"/>
      <c r="C142" s="308" t="s">
        <v>190</v>
      </c>
      <c r="D142" s="309"/>
      <c r="E142" s="174" t="s">
        <v>202</v>
      </c>
      <c r="F142" s="175"/>
      <c r="G142" s="176"/>
      <c r="H142" s="60" t="str">
        <f t="shared" si="37"/>
        <v>---</v>
      </c>
      <c r="I142" s="60" t="str">
        <f t="shared" si="38"/>
        <v>---</v>
      </c>
      <c r="J142" s="60" t="str">
        <f t="shared" si="39"/>
        <v>---</v>
      </c>
      <c r="K142" s="60" t="str">
        <f t="shared" si="40"/>
        <v>---</v>
      </c>
    </row>
    <row r="143" spans="2:11" s="7" customFormat="1" ht="15.75" thickBot="1">
      <c r="B143" s="304"/>
      <c r="C143" s="308"/>
      <c r="D143" s="309"/>
      <c r="E143" s="174" t="s">
        <v>207</v>
      </c>
      <c r="F143" s="175"/>
      <c r="G143" s="176"/>
      <c r="H143" s="60" t="str">
        <f t="shared" si="37"/>
        <v>---</v>
      </c>
      <c r="I143" s="60" t="str">
        <f t="shared" si="38"/>
        <v>---</v>
      </c>
      <c r="J143" s="60" t="str">
        <f t="shared" si="39"/>
        <v>---</v>
      </c>
      <c r="K143" s="60" t="str">
        <f t="shared" si="40"/>
        <v>---</v>
      </c>
    </row>
    <row r="144" spans="2:11" s="7" customFormat="1" ht="15.6" customHeight="1" thickBot="1">
      <c r="B144" s="304"/>
      <c r="C144" s="308"/>
      <c r="D144" s="309"/>
      <c r="E144" s="174" t="s">
        <v>212</v>
      </c>
      <c r="F144" s="175"/>
      <c r="G144" s="176"/>
      <c r="H144" s="60" t="str">
        <f t="shared" si="37"/>
        <v>---</v>
      </c>
      <c r="I144" s="60" t="str">
        <f t="shared" si="38"/>
        <v>---</v>
      </c>
      <c r="J144" s="60" t="str">
        <f t="shared" si="39"/>
        <v>---</v>
      </c>
      <c r="K144" s="60" t="str">
        <f t="shared" si="40"/>
        <v>---</v>
      </c>
    </row>
    <row r="145" spans="2:11" s="7" customFormat="1" ht="15.6" customHeight="1" thickBot="1">
      <c r="B145" s="304"/>
      <c r="C145" s="308" t="s">
        <v>114</v>
      </c>
      <c r="D145" s="309"/>
      <c r="E145" s="174" t="s">
        <v>203</v>
      </c>
      <c r="F145" s="175"/>
      <c r="G145" s="176"/>
      <c r="H145" s="60" t="str">
        <f t="shared" si="37"/>
        <v>---</v>
      </c>
      <c r="I145" s="60" t="str">
        <f t="shared" si="38"/>
        <v>---</v>
      </c>
      <c r="J145" s="60" t="str">
        <f t="shared" si="39"/>
        <v>---</v>
      </c>
      <c r="K145" s="60" t="str">
        <f t="shared" si="40"/>
        <v>---</v>
      </c>
    </row>
    <row r="146" spans="2:11" s="7" customFormat="1" ht="15.6" customHeight="1" thickBot="1">
      <c r="B146" s="304"/>
      <c r="C146" s="308"/>
      <c r="D146" s="309"/>
      <c r="E146" s="174" t="s">
        <v>208</v>
      </c>
      <c r="F146" s="175"/>
      <c r="G146" s="176"/>
      <c r="H146" s="60" t="str">
        <f t="shared" si="37"/>
        <v>---</v>
      </c>
      <c r="I146" s="60" t="str">
        <f t="shared" si="38"/>
        <v>---</v>
      </c>
      <c r="J146" s="60" t="str">
        <f t="shared" si="39"/>
        <v>---</v>
      </c>
      <c r="K146" s="60" t="str">
        <f t="shared" si="40"/>
        <v>---</v>
      </c>
    </row>
    <row r="147" spans="2:11" s="7" customFormat="1" ht="15.6" customHeight="1" thickBot="1">
      <c r="B147" s="304"/>
      <c r="C147" s="308"/>
      <c r="D147" s="309"/>
      <c r="E147" s="174" t="s">
        <v>213</v>
      </c>
      <c r="F147" s="175"/>
      <c r="G147" s="176"/>
      <c r="H147" s="60" t="str">
        <f t="shared" si="37"/>
        <v>---</v>
      </c>
      <c r="I147" s="60" t="str">
        <f t="shared" si="38"/>
        <v>---</v>
      </c>
      <c r="J147" s="60" t="str">
        <f t="shared" si="39"/>
        <v>---</v>
      </c>
      <c r="K147" s="60" t="str">
        <f t="shared" si="40"/>
        <v>---</v>
      </c>
    </row>
    <row r="148" spans="2:11" s="7" customFormat="1" ht="15.6" customHeight="1" thickBot="1">
      <c r="B148" s="304"/>
      <c r="C148" s="308" t="s">
        <v>191</v>
      </c>
      <c r="D148" s="309"/>
      <c r="E148" s="174" t="s">
        <v>204</v>
      </c>
      <c r="F148" s="175"/>
      <c r="G148" s="176"/>
      <c r="H148" s="60" t="str">
        <f t="shared" si="37"/>
        <v>---</v>
      </c>
      <c r="I148" s="60" t="str">
        <f t="shared" si="38"/>
        <v>---</v>
      </c>
      <c r="J148" s="60" t="str">
        <f t="shared" si="39"/>
        <v>---</v>
      </c>
      <c r="K148" s="60" t="str">
        <f t="shared" si="40"/>
        <v>---</v>
      </c>
    </row>
    <row r="149" spans="2:11" s="7" customFormat="1" ht="15.6" customHeight="1" thickBot="1">
      <c r="B149" s="304"/>
      <c r="C149" s="308"/>
      <c r="D149" s="309"/>
      <c r="E149" s="174" t="s">
        <v>209</v>
      </c>
      <c r="F149" s="175"/>
      <c r="G149" s="176"/>
      <c r="H149" s="60" t="str">
        <f t="shared" si="37"/>
        <v>---</v>
      </c>
      <c r="I149" s="60" t="str">
        <f t="shared" si="38"/>
        <v>---</v>
      </c>
      <c r="J149" s="60" t="str">
        <f t="shared" si="39"/>
        <v>---</v>
      </c>
      <c r="K149" s="60" t="str">
        <f t="shared" si="40"/>
        <v>---</v>
      </c>
    </row>
    <row r="150" spans="2:11" s="7" customFormat="1" ht="15.6" customHeight="1" thickBot="1">
      <c r="B150" s="305"/>
      <c r="C150" s="308"/>
      <c r="D150" s="309"/>
      <c r="E150" s="174" t="s">
        <v>214</v>
      </c>
      <c r="F150" s="175"/>
      <c r="G150" s="176"/>
      <c r="H150" s="60" t="str">
        <f t="shared" si="37"/>
        <v>---</v>
      </c>
      <c r="I150" s="60" t="str">
        <f t="shared" si="38"/>
        <v>---</v>
      </c>
      <c r="J150" s="60" t="str">
        <f t="shared" si="39"/>
        <v>---</v>
      </c>
      <c r="K150" s="60" t="str">
        <f t="shared" si="40"/>
        <v>---</v>
      </c>
    </row>
    <row r="151" spans="2:11" s="7" customFormat="1" ht="15.6" customHeight="1" thickBot="1">
      <c r="B151" s="303">
        <v>3</v>
      </c>
      <c r="C151" s="306" t="s">
        <v>192</v>
      </c>
      <c r="D151" s="307"/>
      <c r="E151" s="174" t="s">
        <v>215</v>
      </c>
      <c r="F151" s="175"/>
      <c r="G151" s="176"/>
      <c r="H151" s="60" t="str">
        <f t="shared" si="37"/>
        <v>---</v>
      </c>
      <c r="I151" s="60" t="str">
        <f t="shared" si="38"/>
        <v>---</v>
      </c>
      <c r="J151" s="60" t="str">
        <f t="shared" si="39"/>
        <v>---</v>
      </c>
      <c r="K151" s="60" t="str">
        <f t="shared" si="40"/>
        <v>---</v>
      </c>
    </row>
    <row r="152" spans="2:11" s="7" customFormat="1" ht="15.6" customHeight="1" thickBot="1">
      <c r="B152" s="304"/>
      <c r="C152" s="306"/>
      <c r="D152" s="307"/>
      <c r="E152" s="174" t="s">
        <v>216</v>
      </c>
      <c r="F152" s="175"/>
      <c r="G152" s="176"/>
      <c r="H152" s="60" t="str">
        <f t="shared" si="37"/>
        <v>---</v>
      </c>
      <c r="I152" s="60" t="str">
        <f t="shared" si="38"/>
        <v>---</v>
      </c>
      <c r="J152" s="60" t="str">
        <f t="shared" si="39"/>
        <v>---</v>
      </c>
      <c r="K152" s="60" t="str">
        <f t="shared" si="40"/>
        <v>---</v>
      </c>
    </row>
    <row r="153" spans="2:11" s="7" customFormat="1" ht="15.6" customHeight="1" thickBot="1">
      <c r="B153" s="304"/>
      <c r="C153" s="306"/>
      <c r="D153" s="307"/>
      <c r="E153" s="174" t="s">
        <v>217</v>
      </c>
      <c r="F153" s="175"/>
      <c r="G153" s="176"/>
      <c r="H153" s="60" t="str">
        <f t="shared" si="37"/>
        <v>---</v>
      </c>
      <c r="I153" s="60" t="str">
        <f t="shared" si="38"/>
        <v>---</v>
      </c>
      <c r="J153" s="60" t="str">
        <f t="shared" si="39"/>
        <v>---</v>
      </c>
      <c r="K153" s="60" t="str">
        <f t="shared" si="40"/>
        <v>---</v>
      </c>
    </row>
    <row r="154" spans="2:11" s="7" customFormat="1" ht="15.6" customHeight="1" thickBot="1">
      <c r="B154" s="304"/>
      <c r="C154" s="306" t="s">
        <v>193</v>
      </c>
      <c r="D154" s="307"/>
      <c r="E154" s="174" t="s">
        <v>218</v>
      </c>
      <c r="F154" s="175"/>
      <c r="G154" s="176"/>
      <c r="H154" s="60" t="str">
        <f t="shared" si="37"/>
        <v>---</v>
      </c>
      <c r="I154" s="60" t="str">
        <f t="shared" si="38"/>
        <v>---</v>
      </c>
      <c r="J154" s="60" t="str">
        <f t="shared" si="39"/>
        <v>---</v>
      </c>
      <c r="K154" s="60" t="str">
        <f t="shared" si="40"/>
        <v>---</v>
      </c>
    </row>
    <row r="155" spans="2:11" s="7" customFormat="1" ht="15.6" customHeight="1" thickBot="1">
      <c r="B155" s="304"/>
      <c r="C155" s="306"/>
      <c r="D155" s="307"/>
      <c r="E155" s="174" t="s">
        <v>219</v>
      </c>
      <c r="F155" s="175"/>
      <c r="G155" s="176"/>
      <c r="H155" s="60" t="str">
        <f t="shared" si="37"/>
        <v>---</v>
      </c>
      <c r="I155" s="60" t="str">
        <f t="shared" si="38"/>
        <v>---</v>
      </c>
      <c r="J155" s="60" t="str">
        <f t="shared" si="39"/>
        <v>---</v>
      </c>
      <c r="K155" s="60" t="str">
        <f t="shared" si="40"/>
        <v>---</v>
      </c>
    </row>
    <row r="156" spans="2:11" s="7" customFormat="1" ht="15.6" customHeight="1" thickBot="1">
      <c r="B156" s="304"/>
      <c r="C156" s="306"/>
      <c r="D156" s="307"/>
      <c r="E156" s="174" t="s">
        <v>220</v>
      </c>
      <c r="F156" s="175"/>
      <c r="G156" s="176"/>
      <c r="H156" s="60" t="str">
        <f t="shared" si="37"/>
        <v>---</v>
      </c>
      <c r="I156" s="60" t="str">
        <f t="shared" si="38"/>
        <v>---</v>
      </c>
      <c r="J156" s="60" t="str">
        <f t="shared" si="39"/>
        <v>---</v>
      </c>
      <c r="K156" s="60" t="str">
        <f t="shared" si="40"/>
        <v>---</v>
      </c>
    </row>
    <row r="157" spans="2:11" s="7" customFormat="1" ht="15.6" customHeight="1" thickBot="1">
      <c r="B157" s="305"/>
      <c r="C157" s="306"/>
      <c r="D157" s="307"/>
      <c r="E157" s="174" t="s">
        <v>221</v>
      </c>
      <c r="F157" s="175"/>
      <c r="G157" s="176"/>
      <c r="H157" s="60" t="str">
        <f t="shared" si="37"/>
        <v>---</v>
      </c>
      <c r="I157" s="60" t="str">
        <f t="shared" si="38"/>
        <v>---</v>
      </c>
      <c r="J157" s="60" t="str">
        <f t="shared" si="39"/>
        <v>---</v>
      </c>
      <c r="K157" s="60" t="str">
        <f t="shared" si="40"/>
        <v>---</v>
      </c>
    </row>
    <row r="158" spans="2:11" s="7" customFormat="1" ht="15.75" thickBot="1">
      <c r="B158" s="330" t="s">
        <v>223</v>
      </c>
      <c r="C158" s="331"/>
      <c r="D158" s="331"/>
      <c r="E158" s="331"/>
      <c r="F158" s="331"/>
      <c r="G158" s="332"/>
      <c r="H158" s="61">
        <f>AX44</f>
        <v>0</v>
      </c>
      <c r="I158" s="61">
        <f>AX38</f>
        <v>0</v>
      </c>
    </row>
    <row r="159" spans="2:11" s="7" customFormat="1" ht="15.75" thickBot="1">
      <c r="B159" s="330" t="s">
        <v>225</v>
      </c>
      <c r="C159" s="331"/>
      <c r="D159" s="331"/>
      <c r="E159" s="331"/>
      <c r="F159" s="331"/>
      <c r="G159" s="332"/>
      <c r="H159" s="61">
        <f>AY44</f>
        <v>0</v>
      </c>
      <c r="I159" s="61">
        <f>AY38</f>
        <v>0</v>
      </c>
    </row>
    <row r="160" spans="2:11" s="7" customFormat="1" ht="15.75" thickBot="1">
      <c r="B160" s="330" t="s">
        <v>224</v>
      </c>
      <c r="C160" s="331"/>
      <c r="D160" s="331"/>
      <c r="E160" s="331"/>
      <c r="F160" s="331"/>
      <c r="G160" s="332"/>
      <c r="H160" s="61">
        <f>AZ44</f>
        <v>0</v>
      </c>
      <c r="I160" s="61">
        <f>AZ38</f>
        <v>0</v>
      </c>
    </row>
    <row r="161" spans="2:11" s="7" customFormat="1" ht="16.5" customHeight="1" thickBot="1">
      <c r="B161" s="62"/>
      <c r="C161" s="92"/>
      <c r="D161" s="93" t="s">
        <v>289</v>
      </c>
      <c r="E161" s="94"/>
      <c r="F161" s="63"/>
      <c r="G161" s="64"/>
      <c r="H161" s="65" t="str">
        <f>BA45</f>
        <v/>
      </c>
      <c r="I161" s="65" t="str">
        <f>BA39</f>
        <v/>
      </c>
    </row>
    <row r="162" spans="2:11" s="7" customFormat="1">
      <c r="B162" s="1"/>
      <c r="C162" s="1"/>
      <c r="D162" s="1"/>
      <c r="E162" s="1"/>
      <c r="F162" s="1"/>
      <c r="G162" s="1"/>
    </row>
    <row r="163" spans="2:11" s="7" customFormat="1" ht="13.35" customHeight="1">
      <c r="B163" s="333" t="s">
        <v>291</v>
      </c>
      <c r="C163" s="334"/>
      <c r="D163" s="334"/>
      <c r="E163" s="334"/>
      <c r="F163" s="334"/>
      <c r="G163" s="334"/>
      <c r="H163" s="334"/>
      <c r="I163" s="334"/>
      <c r="J163" s="334"/>
      <c r="K163" s="335"/>
    </row>
    <row r="164" spans="2:11" s="7" customFormat="1">
      <c r="B164" s="336"/>
      <c r="C164" s="337"/>
      <c r="D164" s="337"/>
      <c r="E164" s="337"/>
      <c r="F164" s="337"/>
      <c r="G164" s="337"/>
      <c r="H164" s="337"/>
      <c r="I164" s="337"/>
      <c r="J164" s="337"/>
      <c r="K164" s="338"/>
    </row>
    <row r="165" spans="2:11" s="7" customFormat="1">
      <c r="B165" s="336"/>
      <c r="C165" s="337"/>
      <c r="D165" s="337"/>
      <c r="E165" s="337"/>
      <c r="F165" s="337"/>
      <c r="G165" s="337"/>
      <c r="H165" s="337"/>
      <c r="I165" s="337"/>
      <c r="J165" s="337"/>
      <c r="K165" s="338"/>
    </row>
    <row r="166" spans="2:11" s="7" customFormat="1">
      <c r="B166" s="336"/>
      <c r="C166" s="337"/>
      <c r="D166" s="337"/>
      <c r="E166" s="337"/>
      <c r="F166" s="337"/>
      <c r="G166" s="337"/>
      <c r="H166" s="337"/>
      <c r="I166" s="337"/>
      <c r="J166" s="337"/>
      <c r="K166" s="338"/>
    </row>
    <row r="167" spans="2:11" s="7" customFormat="1">
      <c r="B167" s="336"/>
      <c r="C167" s="337"/>
      <c r="D167" s="337"/>
      <c r="E167" s="337"/>
      <c r="F167" s="337"/>
      <c r="G167" s="337"/>
      <c r="H167" s="337"/>
      <c r="I167" s="337"/>
      <c r="J167" s="337"/>
      <c r="K167" s="338"/>
    </row>
    <row r="168" spans="2:11" s="7" customFormat="1">
      <c r="B168" s="336"/>
      <c r="C168" s="337"/>
      <c r="D168" s="337"/>
      <c r="E168" s="337"/>
      <c r="F168" s="337"/>
      <c r="G168" s="337"/>
      <c r="H168" s="337"/>
      <c r="I168" s="337"/>
      <c r="J168" s="337"/>
      <c r="K168" s="338"/>
    </row>
    <row r="169" spans="2:11" s="7" customFormat="1">
      <c r="B169" s="336"/>
      <c r="C169" s="337"/>
      <c r="D169" s="337"/>
      <c r="E169" s="337"/>
      <c r="F169" s="337"/>
      <c r="G169" s="337"/>
      <c r="H169" s="337"/>
      <c r="I169" s="337"/>
      <c r="J169" s="337"/>
      <c r="K169" s="338"/>
    </row>
    <row r="170" spans="2:11" s="7" customFormat="1">
      <c r="B170" s="336"/>
      <c r="C170" s="337"/>
      <c r="D170" s="337"/>
      <c r="E170" s="337"/>
      <c r="F170" s="337"/>
      <c r="G170" s="337"/>
      <c r="H170" s="337"/>
      <c r="I170" s="337"/>
      <c r="J170" s="337"/>
      <c r="K170" s="338"/>
    </row>
    <row r="171" spans="2:11" s="7" customFormat="1">
      <c r="B171" s="336"/>
      <c r="C171" s="337"/>
      <c r="D171" s="337"/>
      <c r="E171" s="337"/>
      <c r="F171" s="337"/>
      <c r="G171" s="337"/>
      <c r="H171" s="337"/>
      <c r="I171" s="337"/>
      <c r="J171" s="337"/>
      <c r="K171" s="338"/>
    </row>
    <row r="172" spans="2:11" s="7" customFormat="1">
      <c r="B172" s="336"/>
      <c r="C172" s="337"/>
      <c r="D172" s="337"/>
      <c r="E172" s="337"/>
      <c r="F172" s="337"/>
      <c r="G172" s="337"/>
      <c r="H172" s="337"/>
      <c r="I172" s="337"/>
      <c r="J172" s="337"/>
      <c r="K172" s="338"/>
    </row>
    <row r="173" spans="2:11" s="7" customFormat="1">
      <c r="B173" s="336"/>
      <c r="C173" s="337"/>
      <c r="D173" s="337"/>
      <c r="E173" s="337"/>
      <c r="F173" s="337"/>
      <c r="G173" s="337"/>
      <c r="H173" s="337"/>
      <c r="I173" s="337"/>
      <c r="J173" s="337"/>
      <c r="K173" s="338"/>
    </row>
    <row r="174" spans="2:11" s="7" customFormat="1">
      <c r="B174" s="336"/>
      <c r="C174" s="337"/>
      <c r="D174" s="337"/>
      <c r="E174" s="337"/>
      <c r="F174" s="337"/>
      <c r="G174" s="337"/>
      <c r="H174" s="337"/>
      <c r="I174" s="337"/>
      <c r="J174" s="337"/>
      <c r="K174" s="338"/>
    </row>
    <row r="175" spans="2:11" s="7" customFormat="1">
      <c r="B175" s="336"/>
      <c r="C175" s="337"/>
      <c r="D175" s="337"/>
      <c r="E175" s="337"/>
      <c r="F175" s="337"/>
      <c r="G175" s="337"/>
      <c r="H175" s="337"/>
      <c r="I175" s="337"/>
      <c r="J175" s="337"/>
      <c r="K175" s="338"/>
    </row>
    <row r="176" spans="2:11" s="7" customFormat="1">
      <c r="B176" s="336"/>
      <c r="C176" s="337"/>
      <c r="D176" s="337"/>
      <c r="E176" s="337"/>
      <c r="F176" s="337"/>
      <c r="G176" s="337"/>
      <c r="H176" s="337"/>
      <c r="I176" s="337"/>
      <c r="J176" s="337"/>
      <c r="K176" s="338"/>
    </row>
    <row r="177" spans="2:11" s="7" customFormat="1">
      <c r="B177" s="336"/>
      <c r="C177" s="337"/>
      <c r="D177" s="337"/>
      <c r="E177" s="337"/>
      <c r="F177" s="337"/>
      <c r="G177" s="337"/>
      <c r="H177" s="337"/>
      <c r="I177" s="337"/>
      <c r="J177" s="337"/>
      <c r="K177" s="338"/>
    </row>
    <row r="178" spans="2:11">
      <c r="B178" s="339"/>
      <c r="C178" s="340"/>
      <c r="D178" s="340"/>
      <c r="E178" s="340"/>
      <c r="F178" s="340"/>
      <c r="G178" s="340"/>
      <c r="H178" s="340"/>
      <c r="I178" s="340"/>
      <c r="J178" s="340"/>
      <c r="K178" s="341"/>
    </row>
  </sheetData>
  <protectedRanges>
    <protectedRange sqref="AR132:AT159 BL56:BV77 BR97:BR126 AD3:AH30 BV3:CE30" name="Expected_1"/>
    <protectedRange sqref="H3:R30 X3:AC30" name="Year5Range_1"/>
  </protectedRanges>
  <mergeCells count="81">
    <mergeCell ref="B9:B23"/>
    <mergeCell ref="C9:D11"/>
    <mergeCell ref="C12:D14"/>
    <mergeCell ref="C15:D17"/>
    <mergeCell ref="C18:D20"/>
    <mergeCell ref="C21:D23"/>
    <mergeCell ref="C2:D2"/>
    <mergeCell ref="E2:G2"/>
    <mergeCell ref="B3:B8"/>
    <mergeCell ref="C3:D4"/>
    <mergeCell ref="C5:D8"/>
    <mergeCell ref="B24:B30"/>
    <mergeCell ref="C24:D26"/>
    <mergeCell ref="C27:D30"/>
    <mergeCell ref="B31:G31"/>
    <mergeCell ref="B37:G37"/>
    <mergeCell ref="B33:G33"/>
    <mergeCell ref="B34:F34"/>
    <mergeCell ref="B35:G35"/>
    <mergeCell ref="B36:G36"/>
    <mergeCell ref="B32:G32"/>
    <mergeCell ref="B38:G38"/>
    <mergeCell ref="C42:F42"/>
    <mergeCell ref="G42:J42"/>
    <mergeCell ref="K42:M42"/>
    <mergeCell ref="C43:F43"/>
    <mergeCell ref="G43:J43"/>
    <mergeCell ref="K43:M43"/>
    <mergeCell ref="C40:F40"/>
    <mergeCell ref="G40:J40"/>
    <mergeCell ref="K40:M40"/>
    <mergeCell ref="C41:F41"/>
    <mergeCell ref="G41:J41"/>
    <mergeCell ref="K41:M41"/>
    <mergeCell ref="C44:F44"/>
    <mergeCell ref="G44:J44"/>
    <mergeCell ref="K44:M44"/>
    <mergeCell ref="C45:F45"/>
    <mergeCell ref="G45:J45"/>
    <mergeCell ref="K45:M45"/>
    <mergeCell ref="C46:F46"/>
    <mergeCell ref="G46:J46"/>
    <mergeCell ref="K46:M46"/>
    <mergeCell ref="C47:F47"/>
    <mergeCell ref="G47:J47"/>
    <mergeCell ref="K47:M47"/>
    <mergeCell ref="C48:F48"/>
    <mergeCell ref="G48:J48"/>
    <mergeCell ref="K48:M48"/>
    <mergeCell ref="C49:F49"/>
    <mergeCell ref="G49:J49"/>
    <mergeCell ref="K49:M49"/>
    <mergeCell ref="C129:D129"/>
    <mergeCell ref="E129:G129"/>
    <mergeCell ref="K50:M50"/>
    <mergeCell ref="B52:C53"/>
    <mergeCell ref="B54:K54"/>
    <mergeCell ref="B55:D55"/>
    <mergeCell ref="E55:H55"/>
    <mergeCell ref="I55:K55"/>
    <mergeCell ref="C50:F50"/>
    <mergeCell ref="G50:J50"/>
    <mergeCell ref="B56:D56"/>
    <mergeCell ref="E56:H56"/>
    <mergeCell ref="I56:K56"/>
    <mergeCell ref="B158:G158"/>
    <mergeCell ref="B159:G159"/>
    <mergeCell ref="B160:G160"/>
    <mergeCell ref="B163:K178"/>
    <mergeCell ref="B130:B135"/>
    <mergeCell ref="C130:D131"/>
    <mergeCell ref="C132:D135"/>
    <mergeCell ref="B151:B157"/>
    <mergeCell ref="C151:D153"/>
    <mergeCell ref="C154:D157"/>
    <mergeCell ref="B136:B150"/>
    <mergeCell ref="C136:D138"/>
    <mergeCell ref="C139:D141"/>
    <mergeCell ref="C142:D144"/>
    <mergeCell ref="C145:D147"/>
    <mergeCell ref="C148:D150"/>
  </mergeCells>
  <conditionalFormatting sqref="D62:D64 F62:F64 H62:H64 J62:J64">
    <cfRule type="containsErrors" dxfId="84" priority="17">
      <formula>ISERROR(D62)</formula>
    </cfRule>
  </conditionalFormatting>
  <conditionalFormatting sqref="H130:H161">
    <cfRule type="containsText" dxfId="83" priority="8" operator="containsText" text="80">
      <formula>NOT(ISERROR(SEARCH("80",H130)))</formula>
    </cfRule>
    <cfRule type="containsText" dxfId="82" priority="9" operator="containsText" text="60-79">
      <formula>NOT(ISERROR(SEARCH("60-79",H130)))</formula>
    </cfRule>
    <cfRule type="containsText" dxfId="81" priority="10" operator="containsText" text="&lt;60">
      <formula>NOT(ISERROR(SEARCH("&lt;60",H130)))</formula>
    </cfRule>
  </conditionalFormatting>
  <conditionalFormatting sqref="H130:I157">
    <cfRule type="containsText" dxfId="80" priority="7" operator="containsText" text="error">
      <formula>NOT(ISERROR(SEARCH("error",H130)))</formula>
    </cfRule>
  </conditionalFormatting>
  <conditionalFormatting sqref="H3:R30">
    <cfRule type="containsText" dxfId="79" priority="4" operator="containsText" text="*80">
      <formula>NOT(ISERROR(SEARCH("*80",H3)))</formula>
    </cfRule>
    <cfRule type="containsText" dxfId="78" priority="5" operator="containsText" text="60-79">
      <formula>NOT(ISERROR(SEARCH("60-79",H3)))</formula>
    </cfRule>
    <cfRule type="containsText" dxfId="77" priority="6" operator="containsText" text="&lt;60">
      <formula>NOT(ISERROR(SEARCH("&lt;60",H3)))</formula>
    </cfRule>
  </conditionalFormatting>
  <conditionalFormatting sqref="I130:K157">
    <cfRule type="containsText" dxfId="76" priority="11" operator="containsText" text="80">
      <formula>NOT(ISERROR(SEARCH("80",I130)))</formula>
    </cfRule>
    <cfRule type="containsText" dxfId="75" priority="12" operator="containsText" text="60-79">
      <formula>NOT(ISERROR(SEARCH("60-79",I130)))</formula>
    </cfRule>
    <cfRule type="containsText" dxfId="74" priority="13" operator="containsText" text="&lt;60">
      <formula>NOT(ISERROR(SEARCH("&lt;60",I130)))</formula>
    </cfRule>
  </conditionalFormatting>
  <conditionalFormatting sqref="Y3:AH30">
    <cfRule type="containsText" dxfId="73" priority="1" operator="containsText" text="*80">
      <formula>NOT(ISERROR(SEARCH("*80",Y3)))</formula>
    </cfRule>
    <cfRule type="containsText" dxfId="72" priority="2" operator="containsText" text="60-79">
      <formula>NOT(ISERROR(SEARCH("60-79",Y3)))</formula>
    </cfRule>
    <cfRule type="containsText" dxfId="71" priority="3" operator="containsText" text="&lt;60">
      <formula>NOT(ISERROR(SEARCH("&lt;60",Y3)))</formula>
    </cfRule>
  </conditionalFormatting>
  <conditionalFormatting sqref="AK3:AT30 AV3:AV30">
    <cfRule type="containsText" dxfId="70" priority="14" operator="containsText" text="*80">
      <formula>NOT(ISERROR(SEARCH("*80",AK3)))</formula>
    </cfRule>
    <cfRule type="containsText" dxfId="69" priority="15" operator="containsText" text="60-79">
      <formula>NOT(ISERROR(SEARCH("60-79",AK3)))</formula>
    </cfRule>
    <cfRule type="containsText" dxfId="68" priority="16" operator="containsText" text="&lt;60">
      <formula>NOT(ISERROR(SEARCH("&lt;60",AK3)))</formula>
    </cfRule>
  </conditionalFormatting>
  <dataValidations count="3">
    <dataValidation allowBlank="1" showInputMessage="1" showErrorMessage="1" errorTitle="Error in entry" error="Please use list items only." sqref="AU132:BE159 AK3:AT33 BL56:BV77 BJ54:BT54 BJ31:BT34 BV31:CE34" xr:uid="{064BB118-291B-412F-89F8-DBA6305A3B59}"/>
    <dataValidation type="list" allowBlank="1" showInputMessage="1" showErrorMessage="1" errorTitle="Error in entry" error="Please use list items only." sqref="H3:R30 Y3:AH30" xr:uid="{AAC135E9-11FD-46BD-AA6B-9068735B4987}">
      <formula1>ValidDepts</formula1>
    </dataValidation>
    <dataValidation type="list" allowBlank="1" showInputMessage="1" showErrorMessage="1" sqref="I37:R37" xr:uid="{9B98DE8C-957C-47B4-BB9B-0CCECD2520F8}">
      <formula1>listYesNo</formula1>
    </dataValidation>
  </dataValidations>
  <pageMargins left="0.70866141732283472" right="0.70866141732283472" top="0.74803149606299213" bottom="0.74803149606299213" header="0.31496062992125984" footer="0.31496062992125984"/>
  <pageSetup paperSize="9" scale="68" fitToHeight="0" orientation="portrait" r:id="rId1"/>
  <rowBreaks count="1" manualBreakCount="1">
    <brk id="127" max="12" man="1"/>
  </rowBreaks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1DC896-D7C1-4BA7-99D0-823CEB5C3ACC}">
  <sheetPr>
    <pageSetUpPr fitToPage="1"/>
  </sheetPr>
  <dimension ref="A1:DW178"/>
  <sheetViews>
    <sheetView showGridLines="0" zoomScaleNormal="100" zoomScaleSheetLayoutView="80" zoomScalePageLayoutView="25" workbookViewId="0"/>
  </sheetViews>
  <sheetFormatPr defaultColWidth="0" defaultRowHeight="12.75"/>
  <cols>
    <col min="1" max="1" width="1.42578125" style="1" customWidth="1"/>
    <col min="2" max="7" width="10.5703125" style="1" customWidth="1"/>
    <col min="8" max="13" width="10.5703125" style="7" customWidth="1"/>
    <col min="14" max="14" width="0.28515625" style="7" hidden="1" customWidth="1"/>
    <col min="15" max="15" width="0.140625" style="7" hidden="1" customWidth="1"/>
    <col min="16" max="16" width="11.140625" style="7" hidden="1" customWidth="1"/>
    <col min="17" max="17" width="9.7109375" style="1" hidden="1" customWidth="1"/>
    <col min="18" max="18" width="8.85546875" style="1" hidden="1" customWidth="1"/>
    <col min="19" max="19" width="0.140625" style="1" hidden="1" customWidth="1"/>
    <col min="20" max="20" width="8.42578125" style="1" hidden="1" customWidth="1"/>
    <col min="21" max="21" width="0.140625" style="1" hidden="1" customWidth="1"/>
    <col min="22" max="22" width="13.5703125" style="1" hidden="1" customWidth="1"/>
    <col min="23" max="23" width="22.42578125" style="1" hidden="1" customWidth="1"/>
    <col min="24" max="24" width="3" style="1" customWidth="1"/>
    <col min="25" max="26" width="10.5703125" style="1" customWidth="1"/>
    <col min="27" max="27" width="10.5703125" style="7" customWidth="1"/>
    <col min="28" max="29" width="10.5703125" style="1" customWidth="1"/>
    <col min="30" max="34" width="10.5703125" style="7" hidden="1" customWidth="1"/>
    <col min="35" max="35" width="2.85546875" style="7" customWidth="1"/>
    <col min="36" max="36" width="5.140625" style="7" hidden="1" customWidth="1"/>
    <col min="37" max="37" width="12.42578125" style="1" hidden="1" customWidth="1"/>
    <col min="38" max="38" width="9.140625" style="1" hidden="1" customWidth="1"/>
    <col min="39" max="39" width="15.140625" style="1" hidden="1" customWidth="1"/>
    <col min="40" max="40" width="10" style="1" hidden="1" customWidth="1"/>
    <col min="41" max="41" width="13.42578125" style="1" hidden="1" customWidth="1"/>
    <col min="42" max="42" width="15.5703125" style="1" hidden="1" customWidth="1"/>
    <col min="43" max="43" width="13.85546875" style="1" hidden="1" customWidth="1"/>
    <col min="44" max="44" width="12.5703125" style="1" hidden="1" customWidth="1"/>
    <col min="45" max="49" width="8.85546875" style="1" hidden="1" customWidth="1"/>
    <col min="50" max="50" width="16.5703125" style="1" hidden="1" customWidth="1"/>
    <col min="51" max="51" width="8.85546875" style="1" hidden="1" customWidth="1"/>
    <col min="52" max="53" width="11.5703125" style="1" hidden="1" customWidth="1"/>
    <col min="54" max="63" width="8.85546875" style="1" hidden="1" customWidth="1"/>
    <col min="64" max="64" width="13" style="7" hidden="1" customWidth="1"/>
    <col min="65" max="65" width="11.42578125" style="7" hidden="1" customWidth="1"/>
    <col min="66" max="68" width="8.5703125" style="7" hidden="1" customWidth="1"/>
    <col min="69" max="71" width="13" style="7" hidden="1" customWidth="1"/>
    <col min="72" max="72" width="11.85546875" style="7" hidden="1" customWidth="1"/>
    <col min="73" max="73" width="7.42578125" style="7" hidden="1" customWidth="1"/>
    <col min="74" max="74" width="13.140625" style="7" hidden="1" customWidth="1"/>
    <col min="75" max="82" width="7.42578125" style="7" hidden="1" customWidth="1"/>
    <col min="83" max="84" width="6.85546875" style="7" hidden="1" customWidth="1"/>
    <col min="85" max="85" width="8.85546875" style="1" hidden="1" customWidth="1"/>
    <col min="86" max="86" width="11.42578125" style="7" hidden="1" customWidth="1"/>
    <col min="87" max="87" width="8.85546875" style="1" hidden="1" customWidth="1"/>
    <col min="88" max="88" width="8.5703125" style="7" hidden="1" customWidth="1"/>
    <col min="89" max="89" width="8.85546875" style="1" hidden="1" customWidth="1"/>
    <col min="90" max="90" width="8.5703125" style="7" hidden="1" customWidth="1"/>
    <col min="91" max="91" width="8.85546875" style="1" hidden="1" customWidth="1"/>
    <col min="92" max="92" width="8.5703125" style="7" hidden="1" customWidth="1"/>
    <col min="93" max="16384" width="8.85546875" style="1" hidden="1"/>
  </cols>
  <sheetData>
    <row r="1" spans="2:127" ht="7.35" customHeight="1" thickBot="1">
      <c r="H1" s="2"/>
      <c r="I1" s="3"/>
      <c r="J1" s="3"/>
      <c r="K1" s="3"/>
      <c r="L1" s="3"/>
      <c r="M1" s="4"/>
      <c r="N1" s="4"/>
      <c r="O1" s="4"/>
      <c r="P1" s="4"/>
      <c r="AA1" s="3"/>
      <c r="AD1" s="3"/>
      <c r="AE1" s="3"/>
      <c r="AF1" s="3"/>
      <c r="AG1" s="3"/>
      <c r="AH1" s="3"/>
      <c r="AI1" s="3"/>
      <c r="AJ1" s="3"/>
      <c r="AW1" s="5" t="s">
        <v>15</v>
      </c>
      <c r="AX1" s="5"/>
      <c r="BE1" s="1" t="s">
        <v>16</v>
      </c>
      <c r="BJ1" s="5" t="s">
        <v>17</v>
      </c>
      <c r="BK1" s="5"/>
      <c r="BL1" s="6"/>
      <c r="BM1" s="178"/>
      <c r="BN1" s="179"/>
      <c r="BO1" s="179"/>
      <c r="BP1" s="179"/>
      <c r="BT1" s="180"/>
      <c r="BU1" s="180"/>
      <c r="BV1" s="181" t="s">
        <v>18</v>
      </c>
      <c r="BW1" s="182"/>
      <c r="BX1" s="182"/>
      <c r="BY1" s="182"/>
      <c r="BZ1" s="183"/>
      <c r="CG1" s="184" t="s">
        <v>19</v>
      </c>
      <c r="CH1" s="184" t="s">
        <v>20</v>
      </c>
      <c r="CI1" s="185"/>
      <c r="CJ1" s="185"/>
      <c r="CK1" s="186"/>
      <c r="CL1" s="187"/>
      <c r="CM1" s="184"/>
      <c r="CN1" s="187"/>
      <c r="CO1" s="184"/>
      <c r="CP1" s="184"/>
      <c r="CQ1" s="184"/>
      <c r="CR1" s="184"/>
      <c r="CS1" s="5"/>
      <c r="CT1" s="5" t="s">
        <v>21</v>
      </c>
      <c r="CU1" s="31"/>
      <c r="CV1" s="188"/>
      <c r="CW1" s="179"/>
      <c r="CY1" s="179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</row>
    <row r="2" spans="2:127" ht="41.45" customHeight="1" thickBot="1">
      <c r="B2" s="8" t="s">
        <v>183</v>
      </c>
      <c r="C2" s="297" t="s">
        <v>184</v>
      </c>
      <c r="D2" s="298"/>
      <c r="E2" s="297" t="s">
        <v>185</v>
      </c>
      <c r="F2" s="299"/>
      <c r="G2" s="298"/>
      <c r="H2" s="210" t="s">
        <v>222</v>
      </c>
      <c r="I2" s="209" t="s">
        <v>297</v>
      </c>
      <c r="J2" s="211" t="s">
        <v>298</v>
      </c>
      <c r="K2" s="216" t="s">
        <v>296</v>
      </c>
      <c r="L2" s="212" t="s">
        <v>299</v>
      </c>
      <c r="M2" s="206" t="s">
        <v>300</v>
      </c>
      <c r="N2" s="206" t="s">
        <v>22</v>
      </c>
      <c r="O2" s="206" t="s">
        <v>23</v>
      </c>
      <c r="P2" s="206" t="s">
        <v>24</v>
      </c>
      <c r="Q2" s="206" t="s">
        <v>25</v>
      </c>
      <c r="R2" s="207" t="s">
        <v>26</v>
      </c>
      <c r="S2"/>
      <c r="T2"/>
      <c r="U2"/>
      <c r="V2"/>
      <c r="W2"/>
      <c r="X2"/>
      <c r="Y2" s="210" t="s">
        <v>301</v>
      </c>
      <c r="Z2" s="214" t="s">
        <v>302</v>
      </c>
      <c r="AA2" s="217" t="s">
        <v>303</v>
      </c>
      <c r="AB2" s="213" t="s">
        <v>304</v>
      </c>
      <c r="AC2" s="215" t="s">
        <v>305</v>
      </c>
      <c r="AD2" s="9" t="s">
        <v>27</v>
      </c>
      <c r="AE2" s="9" t="s">
        <v>28</v>
      </c>
      <c r="AF2" s="9" t="s">
        <v>29</v>
      </c>
      <c r="AG2" s="9" t="s">
        <v>30</v>
      </c>
      <c r="AH2" s="9" t="s">
        <v>31</v>
      </c>
      <c r="AK2" s="10" t="s">
        <v>32</v>
      </c>
      <c r="AL2" s="10" t="s">
        <v>33</v>
      </c>
      <c r="AM2" s="10" t="s">
        <v>34</v>
      </c>
      <c r="AN2" s="10" t="s">
        <v>35</v>
      </c>
      <c r="AO2" s="10" t="s">
        <v>36</v>
      </c>
      <c r="AP2" s="10" t="s">
        <v>37</v>
      </c>
      <c r="AQ2" s="10" t="s">
        <v>38</v>
      </c>
      <c r="AR2" s="10" t="s">
        <v>39</v>
      </c>
      <c r="AS2" s="10" t="s">
        <v>40</v>
      </c>
      <c r="AT2" s="10" t="s">
        <v>41</v>
      </c>
      <c r="AW2" s="11" t="s">
        <v>42</v>
      </c>
      <c r="AX2" s="11" t="s">
        <v>43</v>
      </c>
      <c r="AY2" s="11" t="s">
        <v>44</v>
      </c>
      <c r="AZ2" s="11" t="s">
        <v>45</v>
      </c>
      <c r="BA2" s="11" t="s">
        <v>46</v>
      </c>
      <c r="BB2" s="11" t="s">
        <v>47</v>
      </c>
      <c r="BC2" s="11" t="s">
        <v>48</v>
      </c>
      <c r="BE2" s="1" t="s">
        <v>49</v>
      </c>
      <c r="BF2" s="1" t="s">
        <v>50</v>
      </c>
      <c r="BJ2" s="189" t="s">
        <v>51</v>
      </c>
      <c r="BK2" s="189" t="s">
        <v>52</v>
      </c>
      <c r="BL2" s="189" t="s">
        <v>53</v>
      </c>
      <c r="BM2" s="189" t="s">
        <v>54</v>
      </c>
      <c r="BN2" s="189" t="s">
        <v>55</v>
      </c>
      <c r="BO2" s="189" t="s">
        <v>56</v>
      </c>
      <c r="BP2" s="189" t="s">
        <v>57</v>
      </c>
      <c r="BQ2" s="189" t="s">
        <v>58</v>
      </c>
      <c r="BR2" s="189" t="s">
        <v>59</v>
      </c>
      <c r="BS2" s="189" t="s">
        <v>60</v>
      </c>
      <c r="BT2" s="189" t="s">
        <v>61</v>
      </c>
      <c r="BV2" s="190" t="s">
        <v>62</v>
      </c>
      <c r="BW2" s="190" t="s">
        <v>63</v>
      </c>
      <c r="BX2" s="190" t="s">
        <v>64</v>
      </c>
      <c r="BY2" s="190" t="s">
        <v>65</v>
      </c>
      <c r="BZ2" s="190" t="s">
        <v>66</v>
      </c>
      <c r="CA2" s="190" t="s">
        <v>67</v>
      </c>
      <c r="CB2" s="190" t="s">
        <v>68</v>
      </c>
      <c r="CC2" s="190" t="s">
        <v>69</v>
      </c>
      <c r="CD2" s="190" t="s">
        <v>70</v>
      </c>
      <c r="CE2" s="190" t="s">
        <v>71</v>
      </c>
      <c r="CF2" s="1"/>
      <c r="CG2" s="191" t="s">
        <v>72</v>
      </c>
      <c r="CH2" s="191" t="s">
        <v>73</v>
      </c>
      <c r="CI2" s="191" t="s">
        <v>74</v>
      </c>
      <c r="CJ2" s="191" t="s">
        <v>75</v>
      </c>
      <c r="CK2" s="191" t="s">
        <v>76</v>
      </c>
      <c r="CL2" s="191" t="s">
        <v>77</v>
      </c>
      <c r="CM2" s="191" t="s">
        <v>78</v>
      </c>
      <c r="CN2" s="191" t="s">
        <v>79</v>
      </c>
      <c r="CO2" s="191" t="s">
        <v>80</v>
      </c>
      <c r="CP2" s="191" t="s">
        <v>81</v>
      </c>
      <c r="CR2" s="191" t="s">
        <v>82</v>
      </c>
      <c r="CS2" s="191" t="s">
        <v>83</v>
      </c>
      <c r="CT2" s="191" t="s">
        <v>84</v>
      </c>
      <c r="CU2" s="191" t="s">
        <v>85</v>
      </c>
      <c r="CV2" s="191" t="s">
        <v>86</v>
      </c>
      <c r="CW2" s="191" t="s">
        <v>87</v>
      </c>
      <c r="CX2" s="191" t="s">
        <v>88</v>
      </c>
      <c r="CY2" s="191" t="s">
        <v>89</v>
      </c>
      <c r="CZ2" s="191" t="s">
        <v>90</v>
      </c>
      <c r="DA2" s="191" t="s">
        <v>91</v>
      </c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</row>
    <row r="3" spans="2:127" ht="13.7" customHeight="1" thickBot="1">
      <c r="B3" s="303">
        <v>1</v>
      </c>
      <c r="C3" s="308" t="s">
        <v>186</v>
      </c>
      <c r="D3" s="309"/>
      <c r="E3" s="174" t="s">
        <v>194</v>
      </c>
      <c r="F3" s="175"/>
      <c r="G3" s="176"/>
      <c r="H3" s="168" t="s">
        <v>92</v>
      </c>
      <c r="I3" s="168" t="s">
        <v>92</v>
      </c>
      <c r="J3" s="168" t="s">
        <v>92</v>
      </c>
      <c r="K3" s="168" t="s">
        <v>92</v>
      </c>
      <c r="L3" s="12" t="s">
        <v>92</v>
      </c>
      <c r="M3" s="12" t="s">
        <v>92</v>
      </c>
      <c r="N3" s="12" t="s">
        <v>92</v>
      </c>
      <c r="O3" s="12" t="s">
        <v>92</v>
      </c>
      <c r="P3" s="12" t="s">
        <v>92</v>
      </c>
      <c r="Q3" s="12" t="s">
        <v>92</v>
      </c>
      <c r="R3" s="168" t="s">
        <v>92</v>
      </c>
      <c r="Y3" s="168" t="s">
        <v>92</v>
      </c>
      <c r="Z3" s="168" t="s">
        <v>92</v>
      </c>
      <c r="AA3" s="168" t="s">
        <v>92</v>
      </c>
      <c r="AB3" s="168" t="s">
        <v>92</v>
      </c>
      <c r="AC3" s="168" t="s">
        <v>92</v>
      </c>
      <c r="AD3" s="13" t="s">
        <v>92</v>
      </c>
      <c r="AE3" s="13" t="s">
        <v>92</v>
      </c>
      <c r="AF3" s="13" t="s">
        <v>92</v>
      </c>
      <c r="AG3" s="13" t="s">
        <v>92</v>
      </c>
      <c r="AH3" s="121" t="s">
        <v>92</v>
      </c>
      <c r="AK3" s="14" t="str">
        <f t="shared" ref="AK3:AT28" si="0">IFERROR(IF(I3="---","",IF(Y3="---","No Target Set",IF(BV3=BK3,"On Target",IF(BV3&gt;BK3,"Behind",IF(BV3&lt;BK3,"On Target"))))),"")</f>
        <v/>
      </c>
      <c r="AL3" s="14" t="str">
        <f t="shared" si="0"/>
        <v/>
      </c>
      <c r="AM3" s="14" t="str">
        <f t="shared" si="0"/>
        <v/>
      </c>
      <c r="AN3" s="14" t="str">
        <f t="shared" si="0"/>
        <v/>
      </c>
      <c r="AO3" s="14" t="str">
        <f t="shared" si="0"/>
        <v/>
      </c>
      <c r="AP3" s="14" t="str">
        <f t="shared" si="0"/>
        <v/>
      </c>
      <c r="AQ3" s="14" t="str">
        <f t="shared" si="0"/>
        <v/>
      </c>
      <c r="AR3" s="14" t="str">
        <f t="shared" si="0"/>
        <v/>
      </c>
      <c r="AS3" s="14" t="str">
        <f t="shared" si="0"/>
        <v/>
      </c>
      <c r="AT3" s="14" t="str">
        <f t="shared" si="0"/>
        <v/>
      </c>
      <c r="AV3" s="15"/>
      <c r="AW3" s="16" t="s">
        <v>93</v>
      </c>
      <c r="AX3" s="192" t="str">
        <f t="shared" ref="AX3:AX30" si="1">_xlfn.IFNA(LOOKUP(2,1/(H3:R3&lt;&gt;"---"),H3:R3),"---")</f>
        <v>---</v>
      </c>
      <c r="AY3" s="192" t="e">
        <f>VALUE(IF(AX3="---","",VLOOKUP(AX3,List16784[],2,FALSE)))</f>
        <v>#VALUE!</v>
      </c>
      <c r="AZ3" s="192" t="str">
        <f t="shared" ref="AZ3:AZ30" si="2">_xlfn.IFNA(LOOKUP(2,1/(H3:Q3&lt;&gt;"---"),X3:AF3),"---")</f>
        <v>---</v>
      </c>
      <c r="BA3" s="192" t="e">
        <f>VALUE(IF(AZ3="---","",VLOOKUP(AZ3,List16784[],2,FALSE)))</f>
        <v>#VALUE!</v>
      </c>
      <c r="BB3" s="192" t="str">
        <f t="shared" ref="BB3:BB30" si="3">_xlfn.IFNA(LOOKUP(2,1/(AK3:AT3&lt;&gt;""),AK3:AT3),"---")</f>
        <v>---</v>
      </c>
      <c r="BC3" s="192" t="str">
        <f t="shared" ref="BC3:BC30" si="4">_xlfn.IFNA(LOOKUP(2,1/(H3:R3&lt;&gt;"---"),H$2:R$2),"---")</f>
        <v>---</v>
      </c>
      <c r="BE3" s="17" t="s">
        <v>92</v>
      </c>
      <c r="BI3" s="16" t="s">
        <v>93</v>
      </c>
      <c r="BJ3" s="192" t="str">
        <f>IF(H3="---","",IF(H3="","",(VLOOKUP(H3,List16784[],2,FALSE))))</f>
        <v/>
      </c>
      <c r="BK3" s="192" t="str">
        <f>IF(I3="---","",IF(I3="","",(VLOOKUP(I3,List16784[],2,FALSE))))</f>
        <v/>
      </c>
      <c r="BL3" s="192" t="str">
        <f>IF(J3="---","",IF(J3="","",(VLOOKUP(J3,List16784[],2,FALSE))))</f>
        <v/>
      </c>
      <c r="BM3" s="192" t="str">
        <f>IF(K3="---","",IF(K3="","",(VLOOKUP(K3,List16784[],2,FALSE))))</f>
        <v/>
      </c>
      <c r="BN3" s="192" t="str">
        <f>IF(L3="---","",IF(L3="","",(VLOOKUP(L3,List16784[],2,FALSE))))</f>
        <v/>
      </c>
      <c r="BO3" s="192" t="str">
        <f>IF(M3="---","",IF(M3="","",(VLOOKUP(M3,List16784[],2,FALSE))))</f>
        <v/>
      </c>
      <c r="BP3" s="192" t="str">
        <f>IF(N3="---","",IF(N3="","",(VLOOKUP(N3,List16784[],2,FALSE))))</f>
        <v/>
      </c>
      <c r="BQ3" s="192" t="str">
        <f>IF(O3="---","",IF(O3="","",(VLOOKUP(O3,List16784[],2,FALSE))))</f>
        <v/>
      </c>
      <c r="BR3" s="192" t="str">
        <f>IF(P3="---","",IF(P3="","",(VLOOKUP(P3,List16784[],2,FALSE))))</f>
        <v/>
      </c>
      <c r="BS3" s="192" t="str">
        <f>IF(Q3="---","",IF(Q3="","",(VLOOKUP(Q3,List16784[],2,FALSE))))</f>
        <v/>
      </c>
      <c r="BT3" s="192" t="str">
        <f>IF(R3="---","",IF(R3="","",(VLOOKUP(R3,List16784[],2,FALSE))))</f>
        <v/>
      </c>
      <c r="BU3" s="16" t="s">
        <v>93</v>
      </c>
      <c r="BV3" s="192" t="str">
        <f>IF(Y3="---","",IF(Y3="","",VLOOKUP(Y3,List16784[],2,FALSE)))</f>
        <v/>
      </c>
      <c r="BW3" s="192" t="str">
        <f>IF(Z3="---","",IF(Z3="","",VLOOKUP(Z3,List16784[],2,FALSE)))</f>
        <v/>
      </c>
      <c r="BX3" s="192" t="str">
        <f>IF(AA3="---","",IF(AA3="","",VLOOKUP(AA3,List16784[],2,FALSE)))</f>
        <v/>
      </c>
      <c r="BY3" s="192" t="str">
        <f>IF(AB3="---","",IF(AB3="","",VLOOKUP(AB3,List16784[],2,FALSE)))</f>
        <v/>
      </c>
      <c r="BZ3" s="192" t="str">
        <f>IF(AC3="---","",IF(AC3="","",VLOOKUP(AC3,List16784[],2,FALSE)))</f>
        <v/>
      </c>
      <c r="CA3" s="192" t="str">
        <f>IF(AD3="---","",IF(AD3="","",VLOOKUP(AD3,List16784[],2,FALSE)))</f>
        <v/>
      </c>
      <c r="CB3" s="192" t="str">
        <f>IF(AE3="---","",IF(AE3="","",VLOOKUP(AE3,List16784[],2,FALSE)))</f>
        <v/>
      </c>
      <c r="CC3" s="192" t="str">
        <f>IF(AF3="---","",IF(AF3="","",VLOOKUP(AF3,List16784[],2,FALSE)))</f>
        <v/>
      </c>
      <c r="CD3" s="192" t="str">
        <f>IF(AG3="---","",IF(AG3="","",VLOOKUP(AG3,List16784[],2,FALSE)))</f>
        <v/>
      </c>
      <c r="CE3" s="192" t="str">
        <f>IF(AH3="---","",IF(AH3="","",VLOOKUP(AH3,List16784[],2,FALSE)))</f>
        <v/>
      </c>
      <c r="CF3" s="16" t="s">
        <v>93</v>
      </c>
      <c r="CG3" s="192" t="str">
        <f>IFERROR(
    IF(H3="---", "NA",
        IF(Y3="---", "NA",
            IF(BJ3 &gt; BK3,
                IF(BV3 &gt; BJ3, 1.1, 0.1),
                IF(BV3 &gt; BJ3, 1, 0)
            )
        )
    ),
    -1
)</f>
        <v>NA</v>
      </c>
      <c r="CH3" s="192" t="str">
        <f t="shared" ref="CH3:CP30" si="5">IFERROR(
    IF(I3="---", "NA",
        IF(Z3="---", "NA",IF(J3="---","NA",
            IF(BK3 &gt; BL3,
                IF(MIN(BV3, BK3) = BW3, 0.1,
                    IF(MIN(BV3, BK3) &lt; BW3, 1.1)
                ),
                IF(MIN(BV3, BK3) = BW3, 0,
                    IF(MIN(BV3, BK3) &lt; BW3, 1)
                )
            ))
        )
    ),
-5)</f>
        <v>NA</v>
      </c>
      <c r="CI3" s="192" t="str">
        <f t="shared" si="5"/>
        <v>NA</v>
      </c>
      <c r="CJ3" s="192" t="str">
        <f t="shared" si="5"/>
        <v>NA</v>
      </c>
      <c r="CK3" s="192" t="str">
        <f t="shared" si="5"/>
        <v>NA</v>
      </c>
      <c r="CL3" s="192" t="str">
        <f t="shared" si="5"/>
        <v>NA</v>
      </c>
      <c r="CM3" s="192" t="str">
        <f t="shared" si="5"/>
        <v>NA</v>
      </c>
      <c r="CN3" s="192" t="str">
        <f t="shared" si="5"/>
        <v>NA</v>
      </c>
      <c r="CO3" s="192" t="str">
        <f t="shared" si="5"/>
        <v>NA</v>
      </c>
      <c r="CP3" s="192" t="str">
        <f t="shared" si="5"/>
        <v>NA</v>
      </c>
      <c r="CQ3" s="16" t="s">
        <v>93</v>
      </c>
      <c r="CR3" s="192" t="str">
        <f>IF(BK3="", "NA", IF(AND(OR(CG3=1, CG3=1.1),BK3&gt;=BV3),"Achieved",IF(AND(OR(CG3=1, CG3=1.1),BK3&lt;BV3),"Not Achieved","NA")))</f>
        <v>NA</v>
      </c>
      <c r="CS3" s="192" t="str">
        <f t="shared" ref="CS3:DA18" si="6">IF(AND(OR(CH3=1, CH3=1.1),BL3&gt;=BW3),"Achieved",IF(AND(OR(CH3=1, CH3=1.1),BL3&lt;BW3),"Not Achieved","NA"))</f>
        <v>NA</v>
      </c>
      <c r="CT3" s="192" t="str">
        <f t="shared" si="6"/>
        <v>NA</v>
      </c>
      <c r="CU3" s="192" t="str">
        <f t="shared" si="6"/>
        <v>NA</v>
      </c>
      <c r="CV3" s="192" t="str">
        <f t="shared" si="6"/>
        <v>NA</v>
      </c>
      <c r="CW3" s="192" t="str">
        <f t="shared" si="6"/>
        <v>NA</v>
      </c>
      <c r="CX3" s="192" t="str">
        <f t="shared" si="6"/>
        <v>NA</v>
      </c>
      <c r="CY3" s="192" t="str">
        <f t="shared" si="6"/>
        <v>NA</v>
      </c>
      <c r="CZ3" s="192" t="str">
        <f t="shared" si="6"/>
        <v>NA</v>
      </c>
      <c r="DA3" s="192" t="str">
        <f t="shared" si="6"/>
        <v>NA</v>
      </c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</row>
    <row r="4" spans="2:127" ht="13.7" customHeight="1" thickBot="1">
      <c r="B4" s="304"/>
      <c r="C4" s="308"/>
      <c r="D4" s="309"/>
      <c r="E4" s="174" t="s">
        <v>195</v>
      </c>
      <c r="F4" s="175"/>
      <c r="G4" s="176"/>
      <c r="H4" s="13" t="s">
        <v>92</v>
      </c>
      <c r="I4" s="13" t="s">
        <v>92</v>
      </c>
      <c r="J4" s="13" t="s">
        <v>92</v>
      </c>
      <c r="K4" s="13" t="s">
        <v>92</v>
      </c>
      <c r="L4" s="13" t="s">
        <v>92</v>
      </c>
      <c r="M4" s="13" t="s">
        <v>92</v>
      </c>
      <c r="N4" s="13" t="s">
        <v>92</v>
      </c>
      <c r="O4" s="13" t="s">
        <v>92</v>
      </c>
      <c r="P4" s="13" t="s">
        <v>92</v>
      </c>
      <c r="Q4" s="13" t="s">
        <v>92</v>
      </c>
      <c r="R4" s="170" t="s">
        <v>92</v>
      </c>
      <c r="Y4" s="13" t="s">
        <v>92</v>
      </c>
      <c r="Z4" s="13" t="s">
        <v>92</v>
      </c>
      <c r="AA4" s="13" t="s">
        <v>92</v>
      </c>
      <c r="AB4" s="13" t="s">
        <v>92</v>
      </c>
      <c r="AC4" s="170" t="s">
        <v>92</v>
      </c>
      <c r="AD4" s="13" t="s">
        <v>92</v>
      </c>
      <c r="AE4" s="13" t="s">
        <v>92</v>
      </c>
      <c r="AF4" s="13" t="s">
        <v>92</v>
      </c>
      <c r="AG4" s="13" t="s">
        <v>92</v>
      </c>
      <c r="AH4" s="18" t="s">
        <v>92</v>
      </c>
      <c r="AK4" s="14" t="str">
        <f t="shared" si="0"/>
        <v/>
      </c>
      <c r="AL4" s="14" t="str">
        <f t="shared" si="0"/>
        <v/>
      </c>
      <c r="AM4" s="14" t="str">
        <f t="shared" si="0"/>
        <v/>
      </c>
      <c r="AN4" s="14" t="str">
        <f t="shared" si="0"/>
        <v/>
      </c>
      <c r="AO4" s="14" t="str">
        <f t="shared" si="0"/>
        <v/>
      </c>
      <c r="AP4" s="14" t="str">
        <f t="shared" si="0"/>
        <v/>
      </c>
      <c r="AQ4" s="14" t="str">
        <f t="shared" si="0"/>
        <v/>
      </c>
      <c r="AR4" s="14" t="str">
        <f t="shared" si="0"/>
        <v/>
      </c>
      <c r="AS4" s="14" t="str">
        <f t="shared" si="0"/>
        <v/>
      </c>
      <c r="AT4" s="14" t="str">
        <f t="shared" si="0"/>
        <v/>
      </c>
      <c r="AV4" s="15"/>
      <c r="AW4" s="16" t="s">
        <v>94</v>
      </c>
      <c r="AX4" s="192" t="str">
        <f t="shared" si="1"/>
        <v>---</v>
      </c>
      <c r="AY4" s="192" t="e">
        <f>VALUE(IF(AX4="---","",VLOOKUP(AX4,List16784[],2,FALSE)))</f>
        <v>#VALUE!</v>
      </c>
      <c r="AZ4" s="192" t="str">
        <f t="shared" si="2"/>
        <v>---</v>
      </c>
      <c r="BA4" s="192" t="e">
        <f>VALUE(IF(AZ4="---","",VLOOKUP(AZ4,List16784[],2,FALSE)))</f>
        <v>#VALUE!</v>
      </c>
      <c r="BB4" s="192" t="str">
        <f t="shared" si="3"/>
        <v>---</v>
      </c>
      <c r="BC4" s="192" t="str">
        <f t="shared" si="4"/>
        <v>---</v>
      </c>
      <c r="BE4" s="19" t="s">
        <v>95</v>
      </c>
      <c r="BF4" s="1">
        <v>1</v>
      </c>
      <c r="BI4" s="16" t="s">
        <v>94</v>
      </c>
      <c r="BJ4" s="192" t="str">
        <f>IF(H4="---","",IF(H4="","",(VLOOKUP(H4,List16784[],2,FALSE))))</f>
        <v/>
      </c>
      <c r="BK4" s="192" t="str">
        <f>IF(I4="---","",IF(I4="","",(VLOOKUP(I4,List16784[],2,FALSE))))</f>
        <v/>
      </c>
      <c r="BL4" s="192" t="str">
        <f>IF(J4="---","",IF(J4="","",(VLOOKUP(J4,List16784[],2,FALSE))))</f>
        <v/>
      </c>
      <c r="BM4" s="192" t="str">
        <f>IF(K4="---","",IF(K4="","",(VLOOKUP(K4,List16784[],2,FALSE))))</f>
        <v/>
      </c>
      <c r="BN4" s="192" t="str">
        <f>IF(L4="---","",IF(L4="","",(VLOOKUP(L4,List16784[],2,FALSE))))</f>
        <v/>
      </c>
      <c r="BO4" s="192" t="str">
        <f>IF(M4="---","",IF(M4="","",(VLOOKUP(M4,List16784[],2,FALSE))))</f>
        <v/>
      </c>
      <c r="BP4" s="192" t="str">
        <f>IF(N4="---","",IF(N4="","",(VLOOKUP(N4,List16784[],2,FALSE))))</f>
        <v/>
      </c>
      <c r="BQ4" s="192" t="str">
        <f>IF(O4="---","",IF(O4="","",(VLOOKUP(O4,List16784[],2,FALSE))))</f>
        <v/>
      </c>
      <c r="BR4" s="192" t="str">
        <f>IF(P4="---","",IF(P4="","",(VLOOKUP(P4,List16784[],2,FALSE))))</f>
        <v/>
      </c>
      <c r="BS4" s="192" t="str">
        <f>IF(Q4="---","",IF(Q4="","",(VLOOKUP(Q4,List16784[],2,FALSE))))</f>
        <v/>
      </c>
      <c r="BT4" s="192" t="str">
        <f>IF(R4="---","",IF(R4="","",(VLOOKUP(R4,List16784[],2,FALSE))))</f>
        <v/>
      </c>
      <c r="BU4" s="16" t="s">
        <v>94</v>
      </c>
      <c r="BV4" s="192" t="str">
        <f>IF(Y4="---","",IF(Y4="","",VLOOKUP(Y4,List16784[],2,FALSE)))</f>
        <v/>
      </c>
      <c r="BW4" s="192" t="str">
        <f>IF(Z4="---","",IF(Z4="","",VLOOKUP(Z4,List16784[],2,FALSE)))</f>
        <v/>
      </c>
      <c r="BX4" s="192" t="str">
        <f>IF(AA4="---","",IF(AA4="","",VLOOKUP(AA4,List16784[],2,FALSE)))</f>
        <v/>
      </c>
      <c r="BY4" s="192" t="str">
        <f>IF(AB4="---","",IF(AB4="","",VLOOKUP(AB4,List16784[],2,FALSE)))</f>
        <v/>
      </c>
      <c r="BZ4" s="192" t="str">
        <f>IF(AC4="---","",IF(AC4="","",VLOOKUP(AC4,List16784[],2,FALSE)))</f>
        <v/>
      </c>
      <c r="CA4" s="192" t="str">
        <f>IF(AD4="---","",IF(AD4="","",VLOOKUP(AD4,List16784[],2,FALSE)))</f>
        <v/>
      </c>
      <c r="CB4" s="192" t="str">
        <f>IF(AE4="---","",IF(AE4="","",VLOOKUP(AE4,List16784[],2,FALSE)))</f>
        <v/>
      </c>
      <c r="CC4" s="192" t="str">
        <f>IF(AF4="---","",IF(AF4="","",VLOOKUP(AF4,List16784[],2,FALSE)))</f>
        <v/>
      </c>
      <c r="CD4" s="192" t="str">
        <f>IF(AG4="---","",IF(AG4="","",VLOOKUP(AG4,List16784[],2,FALSE)))</f>
        <v/>
      </c>
      <c r="CE4" s="192" t="str">
        <f>IF(AH4="---","",IF(AH4="","",VLOOKUP(AH4,List16784[],2,FALSE)))</f>
        <v/>
      </c>
      <c r="CF4" s="16" t="s">
        <v>94</v>
      </c>
      <c r="CG4" s="192" t="str">
        <f t="shared" ref="CG4:CG30" si="7">IFERROR(
    IF(H4="---", "NA",
        IF(Y4="---", "NA",
            IF(BJ4 &gt; BK4,
                IF(BV4 &gt; BJ4, 1.1, 0.1),
                IF(BV4 &gt; BJ4, 1, 0)
            )
        )
    ),
    -1
)</f>
        <v>NA</v>
      </c>
      <c r="CH4" s="192" t="str">
        <f t="shared" si="5"/>
        <v>NA</v>
      </c>
      <c r="CI4" s="192" t="str">
        <f t="shared" si="5"/>
        <v>NA</v>
      </c>
      <c r="CJ4" s="192" t="str">
        <f t="shared" si="5"/>
        <v>NA</v>
      </c>
      <c r="CK4" s="192" t="str">
        <f t="shared" si="5"/>
        <v>NA</v>
      </c>
      <c r="CL4" s="192" t="str">
        <f t="shared" si="5"/>
        <v>NA</v>
      </c>
      <c r="CM4" s="192" t="str">
        <f t="shared" si="5"/>
        <v>NA</v>
      </c>
      <c r="CN4" s="192" t="str">
        <f t="shared" si="5"/>
        <v>NA</v>
      </c>
      <c r="CO4" s="192" t="str">
        <f t="shared" si="5"/>
        <v>NA</v>
      </c>
      <c r="CP4" s="192" t="str">
        <f t="shared" si="5"/>
        <v>NA</v>
      </c>
      <c r="CQ4" s="16" t="s">
        <v>94</v>
      </c>
      <c r="CR4" s="192" t="str">
        <f t="shared" ref="CR4:CR30" si="8">IF(BK4="", "NA", IF(AND(OR(CG4=1, CG4=1.1),BK4&gt;=BV4),"Achieved",IF(AND(OR(CG4=1, CG4=1.1),BK4&lt;BV4),"Not Achieved","NA")))</f>
        <v>NA</v>
      </c>
      <c r="CS4" s="192" t="str">
        <f t="shared" si="6"/>
        <v>NA</v>
      </c>
      <c r="CT4" s="192" t="str">
        <f t="shared" si="6"/>
        <v>NA</v>
      </c>
      <c r="CU4" s="192" t="str">
        <f t="shared" si="6"/>
        <v>NA</v>
      </c>
      <c r="CV4" s="192" t="str">
        <f t="shared" si="6"/>
        <v>NA</v>
      </c>
      <c r="CW4" s="192" t="str">
        <f t="shared" si="6"/>
        <v>NA</v>
      </c>
      <c r="CX4" s="192" t="str">
        <f t="shared" si="6"/>
        <v>NA</v>
      </c>
      <c r="CY4" s="192" t="str">
        <f t="shared" si="6"/>
        <v>NA</v>
      </c>
      <c r="CZ4" s="192" t="str">
        <f t="shared" si="6"/>
        <v>NA</v>
      </c>
      <c r="DA4" s="192" t="str">
        <f t="shared" si="6"/>
        <v>NA</v>
      </c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</row>
    <row r="5" spans="2:127" ht="13.7" customHeight="1" thickBot="1">
      <c r="B5" s="304"/>
      <c r="C5" s="308" t="s">
        <v>187</v>
      </c>
      <c r="D5" s="309"/>
      <c r="E5" s="174" t="s">
        <v>196</v>
      </c>
      <c r="F5" s="175"/>
      <c r="G5" s="176"/>
      <c r="H5" s="13" t="s">
        <v>92</v>
      </c>
      <c r="I5" s="13" t="s">
        <v>92</v>
      </c>
      <c r="J5" s="13" t="s">
        <v>92</v>
      </c>
      <c r="K5" s="13" t="s">
        <v>92</v>
      </c>
      <c r="L5" s="13" t="s">
        <v>92</v>
      </c>
      <c r="M5" s="13" t="s">
        <v>92</v>
      </c>
      <c r="N5" s="13" t="s">
        <v>92</v>
      </c>
      <c r="O5" s="13" t="s">
        <v>92</v>
      </c>
      <c r="P5" s="13" t="s">
        <v>92</v>
      </c>
      <c r="Q5" s="13" t="s">
        <v>92</v>
      </c>
      <c r="R5" s="170" t="s">
        <v>92</v>
      </c>
      <c r="Y5" s="13" t="s">
        <v>92</v>
      </c>
      <c r="Z5" s="13" t="s">
        <v>92</v>
      </c>
      <c r="AA5" s="13" t="s">
        <v>92</v>
      </c>
      <c r="AB5" s="13" t="s">
        <v>92</v>
      </c>
      <c r="AC5" s="170" t="s">
        <v>92</v>
      </c>
      <c r="AD5" s="13" t="s">
        <v>92</v>
      </c>
      <c r="AE5" s="13" t="s">
        <v>92</v>
      </c>
      <c r="AF5" s="13" t="s">
        <v>92</v>
      </c>
      <c r="AG5" s="13" t="s">
        <v>92</v>
      </c>
      <c r="AH5" s="18" t="s">
        <v>92</v>
      </c>
      <c r="AK5" s="14" t="str">
        <f t="shared" si="0"/>
        <v/>
      </c>
      <c r="AL5" s="14" t="str">
        <f t="shared" si="0"/>
        <v/>
      </c>
      <c r="AM5" s="14" t="str">
        <f t="shared" si="0"/>
        <v/>
      </c>
      <c r="AN5" s="14" t="str">
        <f t="shared" si="0"/>
        <v/>
      </c>
      <c r="AO5" s="14" t="str">
        <f t="shared" si="0"/>
        <v/>
      </c>
      <c r="AP5" s="14" t="str">
        <f t="shared" si="0"/>
        <v/>
      </c>
      <c r="AQ5" s="14" t="str">
        <f t="shared" si="0"/>
        <v/>
      </c>
      <c r="AR5" s="14" t="str">
        <f t="shared" si="0"/>
        <v/>
      </c>
      <c r="AS5" s="14" t="str">
        <f t="shared" si="0"/>
        <v/>
      </c>
      <c r="AT5" s="14" t="str">
        <f t="shared" si="0"/>
        <v/>
      </c>
      <c r="AV5" s="15"/>
      <c r="AW5" s="16" t="s">
        <v>96</v>
      </c>
      <c r="AX5" s="192" t="str">
        <f t="shared" si="1"/>
        <v>---</v>
      </c>
      <c r="AY5" s="192" t="e">
        <f>VALUE(IF(AX5="---","",VLOOKUP(AX5,List16784[],2,FALSE)))</f>
        <v>#VALUE!</v>
      </c>
      <c r="AZ5" s="192" t="str">
        <f t="shared" si="2"/>
        <v>---</v>
      </c>
      <c r="BA5" s="192" t="e">
        <f>VALUE(IF(AZ5="---","",VLOOKUP(AZ5,List16784[],2,FALSE)))</f>
        <v>#VALUE!</v>
      </c>
      <c r="BB5" s="192" t="str">
        <f t="shared" si="3"/>
        <v>---</v>
      </c>
      <c r="BC5" s="192" t="str">
        <f t="shared" si="4"/>
        <v>---</v>
      </c>
      <c r="BE5" s="20" t="s">
        <v>97</v>
      </c>
      <c r="BF5" s="1">
        <v>0.5</v>
      </c>
      <c r="BI5" s="16" t="s">
        <v>96</v>
      </c>
      <c r="BJ5" s="192" t="str">
        <f>IF(H5="---","",IF(H5="","",(VLOOKUP(H5,List16784[],2,FALSE))))</f>
        <v/>
      </c>
      <c r="BK5" s="192" t="str">
        <f>IF(I5="---","",IF(I5="","",(VLOOKUP(I5,List16784[],2,FALSE))))</f>
        <v/>
      </c>
      <c r="BL5" s="192" t="str">
        <f>IF(J5="---","",IF(J5="","",(VLOOKUP(J5,List16784[],2,FALSE))))</f>
        <v/>
      </c>
      <c r="BM5" s="192" t="str">
        <f>IF(K5="---","",IF(K5="","",(VLOOKUP(K5,List16784[],2,FALSE))))</f>
        <v/>
      </c>
      <c r="BN5" s="192" t="str">
        <f>IF(L5="---","",IF(L5="","",(VLOOKUP(L5,List16784[],2,FALSE))))</f>
        <v/>
      </c>
      <c r="BO5" s="192" t="str">
        <f>IF(M5="---","",IF(M5="","",(VLOOKUP(M5,List16784[],2,FALSE))))</f>
        <v/>
      </c>
      <c r="BP5" s="192" t="str">
        <f>IF(N5="---","",IF(N5="","",(VLOOKUP(N5,List16784[],2,FALSE))))</f>
        <v/>
      </c>
      <c r="BQ5" s="192" t="str">
        <f>IF(O5="---","",IF(O5="","",(VLOOKUP(O5,List16784[],2,FALSE))))</f>
        <v/>
      </c>
      <c r="BR5" s="192" t="str">
        <f>IF(P5="---","",IF(P5="","",(VLOOKUP(P5,List16784[],2,FALSE))))</f>
        <v/>
      </c>
      <c r="BS5" s="192" t="str">
        <f>IF(Q5="---","",IF(Q5="","",(VLOOKUP(Q5,List16784[],2,FALSE))))</f>
        <v/>
      </c>
      <c r="BT5" s="192" t="str">
        <f>IF(R5="---","",IF(R5="","",(VLOOKUP(R5,List16784[],2,FALSE))))</f>
        <v/>
      </c>
      <c r="BU5" s="16" t="s">
        <v>96</v>
      </c>
      <c r="BV5" s="192" t="str">
        <f>IF(Y5="---","",IF(Y5="","",VLOOKUP(Y5,List16784[],2,FALSE)))</f>
        <v/>
      </c>
      <c r="BW5" s="192" t="str">
        <f>IF(Z5="---","",IF(Z5="","",VLOOKUP(Z5,List16784[],2,FALSE)))</f>
        <v/>
      </c>
      <c r="BX5" s="192" t="str">
        <f>IF(AA5="---","",IF(AA5="","",VLOOKUP(AA5,List16784[],2,FALSE)))</f>
        <v/>
      </c>
      <c r="BY5" s="192" t="str">
        <f>IF(AB5="---","",IF(AB5="","",VLOOKUP(AB5,List16784[],2,FALSE)))</f>
        <v/>
      </c>
      <c r="BZ5" s="192" t="str">
        <f>IF(AC5="---","",IF(AC5="","",VLOOKUP(AC5,List16784[],2,FALSE)))</f>
        <v/>
      </c>
      <c r="CA5" s="192" t="str">
        <f>IF(AD5="---","",IF(AD5="","",VLOOKUP(AD5,List16784[],2,FALSE)))</f>
        <v/>
      </c>
      <c r="CB5" s="192" t="str">
        <f>IF(AE5="---","",IF(AE5="","",VLOOKUP(AE5,List16784[],2,FALSE)))</f>
        <v/>
      </c>
      <c r="CC5" s="192" t="str">
        <f>IF(AF5="---","",IF(AF5="","",VLOOKUP(AF5,List16784[],2,FALSE)))</f>
        <v/>
      </c>
      <c r="CD5" s="192" t="str">
        <f>IF(AG5="---","",IF(AG5="","",VLOOKUP(AG5,List16784[],2,FALSE)))</f>
        <v/>
      </c>
      <c r="CE5" s="192" t="str">
        <f>IF(AH5="---","",IF(AH5="","",VLOOKUP(AH5,List16784[],2,FALSE)))</f>
        <v/>
      </c>
      <c r="CF5" s="16" t="s">
        <v>96</v>
      </c>
      <c r="CG5" s="192" t="str">
        <f t="shared" si="7"/>
        <v>NA</v>
      </c>
      <c r="CH5" s="192" t="str">
        <f t="shared" si="5"/>
        <v>NA</v>
      </c>
      <c r="CI5" s="192" t="str">
        <f t="shared" si="5"/>
        <v>NA</v>
      </c>
      <c r="CJ5" s="192" t="str">
        <f t="shared" si="5"/>
        <v>NA</v>
      </c>
      <c r="CK5" s="192" t="str">
        <f t="shared" si="5"/>
        <v>NA</v>
      </c>
      <c r="CL5" s="192" t="str">
        <f t="shared" si="5"/>
        <v>NA</v>
      </c>
      <c r="CM5" s="192" t="str">
        <f t="shared" si="5"/>
        <v>NA</v>
      </c>
      <c r="CN5" s="192" t="str">
        <f t="shared" si="5"/>
        <v>NA</v>
      </c>
      <c r="CO5" s="192" t="str">
        <f t="shared" si="5"/>
        <v>NA</v>
      </c>
      <c r="CP5" s="192" t="str">
        <f t="shared" si="5"/>
        <v>NA</v>
      </c>
      <c r="CQ5" s="16" t="s">
        <v>96</v>
      </c>
      <c r="CR5" s="192" t="str">
        <f t="shared" si="8"/>
        <v>NA</v>
      </c>
      <c r="CS5" s="192" t="str">
        <f t="shared" si="6"/>
        <v>NA</v>
      </c>
      <c r="CT5" s="192" t="str">
        <f t="shared" si="6"/>
        <v>NA</v>
      </c>
      <c r="CU5" s="192" t="str">
        <f t="shared" si="6"/>
        <v>NA</v>
      </c>
      <c r="CV5" s="192" t="str">
        <f t="shared" si="6"/>
        <v>NA</v>
      </c>
      <c r="CW5" s="192" t="str">
        <f t="shared" si="6"/>
        <v>NA</v>
      </c>
      <c r="CX5" s="192" t="str">
        <f t="shared" si="6"/>
        <v>NA</v>
      </c>
      <c r="CY5" s="192" t="str">
        <f t="shared" si="6"/>
        <v>NA</v>
      </c>
      <c r="CZ5" s="192" t="str">
        <f t="shared" si="6"/>
        <v>NA</v>
      </c>
      <c r="DA5" s="192" t="str">
        <f t="shared" si="6"/>
        <v>NA</v>
      </c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</row>
    <row r="6" spans="2:127" ht="13.7" customHeight="1" thickBot="1">
      <c r="B6" s="304"/>
      <c r="C6" s="308"/>
      <c r="D6" s="309"/>
      <c r="E6" s="174" t="s">
        <v>197</v>
      </c>
      <c r="F6" s="175"/>
      <c r="G6" s="176"/>
      <c r="H6" s="13" t="s">
        <v>92</v>
      </c>
      <c r="I6" s="13" t="s">
        <v>92</v>
      </c>
      <c r="J6" s="13" t="s">
        <v>92</v>
      </c>
      <c r="K6" s="13" t="s">
        <v>92</v>
      </c>
      <c r="L6" s="13" t="s">
        <v>92</v>
      </c>
      <c r="M6" s="13" t="s">
        <v>92</v>
      </c>
      <c r="N6" s="13" t="s">
        <v>92</v>
      </c>
      <c r="O6" s="13" t="s">
        <v>92</v>
      </c>
      <c r="P6" s="13" t="s">
        <v>92</v>
      </c>
      <c r="Q6" s="13" t="s">
        <v>92</v>
      </c>
      <c r="R6" s="170" t="s">
        <v>92</v>
      </c>
      <c r="Y6" s="13" t="s">
        <v>92</v>
      </c>
      <c r="Z6" s="13" t="s">
        <v>92</v>
      </c>
      <c r="AA6" s="13" t="s">
        <v>92</v>
      </c>
      <c r="AB6" s="13" t="s">
        <v>92</v>
      </c>
      <c r="AC6" s="170" t="s">
        <v>92</v>
      </c>
      <c r="AD6" s="13" t="s">
        <v>92</v>
      </c>
      <c r="AE6" s="13" t="s">
        <v>92</v>
      </c>
      <c r="AF6" s="13" t="s">
        <v>92</v>
      </c>
      <c r="AG6" s="13" t="s">
        <v>92</v>
      </c>
      <c r="AH6" s="18" t="s">
        <v>92</v>
      </c>
      <c r="AK6" s="14" t="str">
        <f t="shared" si="0"/>
        <v/>
      </c>
      <c r="AL6" s="14" t="str">
        <f t="shared" si="0"/>
        <v/>
      </c>
      <c r="AM6" s="14" t="str">
        <f t="shared" si="0"/>
        <v/>
      </c>
      <c r="AN6" s="14" t="str">
        <f t="shared" si="0"/>
        <v/>
      </c>
      <c r="AO6" s="14" t="str">
        <f t="shared" si="0"/>
        <v/>
      </c>
      <c r="AP6" s="14" t="str">
        <f t="shared" si="0"/>
        <v/>
      </c>
      <c r="AQ6" s="14" t="str">
        <f t="shared" si="0"/>
        <v/>
      </c>
      <c r="AR6" s="14" t="str">
        <f t="shared" si="0"/>
        <v/>
      </c>
      <c r="AS6" s="14" t="str">
        <f t="shared" si="0"/>
        <v/>
      </c>
      <c r="AT6" s="14" t="str">
        <f t="shared" si="0"/>
        <v/>
      </c>
      <c r="AV6" s="15"/>
      <c r="AW6" s="16" t="s">
        <v>98</v>
      </c>
      <c r="AX6" s="192" t="str">
        <f t="shared" si="1"/>
        <v>---</v>
      </c>
      <c r="AY6" s="192" t="e">
        <f>VALUE(IF(AX6="---","",VLOOKUP(AX6,List16784[],2,FALSE)))</f>
        <v>#VALUE!</v>
      </c>
      <c r="AZ6" s="192" t="str">
        <f t="shared" si="2"/>
        <v>---</v>
      </c>
      <c r="BA6" s="192" t="e">
        <f>VALUE(IF(AZ6="---","",VLOOKUP(AZ6,List16784[],2,FALSE)))</f>
        <v>#VALUE!</v>
      </c>
      <c r="BB6" s="192" t="str">
        <f t="shared" si="3"/>
        <v>---</v>
      </c>
      <c r="BC6" s="192" t="str">
        <f t="shared" si="4"/>
        <v>---</v>
      </c>
      <c r="BE6" s="21" t="s">
        <v>99</v>
      </c>
      <c r="BF6" s="1">
        <v>0</v>
      </c>
      <c r="BI6" s="16" t="s">
        <v>98</v>
      </c>
      <c r="BJ6" s="192" t="str">
        <f>IF(H6="---","",IF(H6="","",(VLOOKUP(H6,List16784[],2,FALSE))))</f>
        <v/>
      </c>
      <c r="BK6" s="192" t="str">
        <f>IF(I6="---","",IF(I6="","",(VLOOKUP(I6,List16784[],2,FALSE))))</f>
        <v/>
      </c>
      <c r="BL6" s="192" t="str">
        <f>IF(J6="---","",IF(J6="","",(VLOOKUP(J6,List16784[],2,FALSE))))</f>
        <v/>
      </c>
      <c r="BM6" s="192" t="str">
        <f>IF(K6="---","",IF(K6="","",(VLOOKUP(K6,List16784[],2,FALSE))))</f>
        <v/>
      </c>
      <c r="BN6" s="192" t="str">
        <f>IF(L6="---","",IF(L6="","",(VLOOKUP(L6,List16784[],2,FALSE))))</f>
        <v/>
      </c>
      <c r="BO6" s="192" t="str">
        <f>IF(M6="---","",IF(M6="","",(VLOOKUP(M6,List16784[],2,FALSE))))</f>
        <v/>
      </c>
      <c r="BP6" s="192" t="str">
        <f>IF(N6="---","",IF(N6="","",(VLOOKUP(N6,List16784[],2,FALSE))))</f>
        <v/>
      </c>
      <c r="BQ6" s="192" t="str">
        <f>IF(O6="---","",IF(O6="","",(VLOOKUP(O6,List16784[],2,FALSE))))</f>
        <v/>
      </c>
      <c r="BR6" s="192" t="str">
        <f>IF(P6="---","",IF(P6="","",(VLOOKUP(P6,List16784[],2,FALSE))))</f>
        <v/>
      </c>
      <c r="BS6" s="192" t="str">
        <f>IF(Q6="---","",IF(Q6="","",(VLOOKUP(Q6,List16784[],2,FALSE))))</f>
        <v/>
      </c>
      <c r="BT6" s="192" t="str">
        <f>IF(R6="---","",IF(R6="","",(VLOOKUP(R6,List16784[],2,FALSE))))</f>
        <v/>
      </c>
      <c r="BU6" s="16" t="s">
        <v>98</v>
      </c>
      <c r="BV6" s="192" t="str">
        <f>IF(Y6="---","",IF(Y6="","",VLOOKUP(Y6,List16784[],2,FALSE)))</f>
        <v/>
      </c>
      <c r="BW6" s="192" t="str">
        <f>IF(Z6="---","",IF(Z6="","",VLOOKUP(Z6,List16784[],2,FALSE)))</f>
        <v/>
      </c>
      <c r="BX6" s="192" t="str">
        <f>IF(AA6="---","",IF(AA6="","",VLOOKUP(AA6,List16784[],2,FALSE)))</f>
        <v/>
      </c>
      <c r="BY6" s="192" t="str">
        <f>IF(AB6="---","",IF(AB6="","",VLOOKUP(AB6,List16784[],2,FALSE)))</f>
        <v/>
      </c>
      <c r="BZ6" s="192" t="str">
        <f>IF(AC6="---","",IF(AC6="","",VLOOKUP(AC6,List16784[],2,FALSE)))</f>
        <v/>
      </c>
      <c r="CA6" s="192" t="str">
        <f>IF(AD6="---","",IF(AD6="","",VLOOKUP(AD6,List16784[],2,FALSE)))</f>
        <v/>
      </c>
      <c r="CB6" s="192" t="str">
        <f>IF(AE6="---","",IF(AE6="","",VLOOKUP(AE6,List16784[],2,FALSE)))</f>
        <v/>
      </c>
      <c r="CC6" s="192" t="str">
        <f>IF(AF6="---","",IF(AF6="","",VLOOKUP(AF6,List16784[],2,FALSE)))</f>
        <v/>
      </c>
      <c r="CD6" s="192" t="str">
        <f>IF(AG6="---","",IF(AG6="","",VLOOKUP(AG6,List16784[],2,FALSE)))</f>
        <v/>
      </c>
      <c r="CE6" s="192" t="str">
        <f>IF(AH6="---","",IF(AH6="","",VLOOKUP(AH6,List16784[],2,FALSE)))</f>
        <v/>
      </c>
      <c r="CF6" s="16" t="s">
        <v>98</v>
      </c>
      <c r="CG6" s="192" t="str">
        <f t="shared" si="7"/>
        <v>NA</v>
      </c>
      <c r="CH6" s="192" t="str">
        <f t="shared" si="5"/>
        <v>NA</v>
      </c>
      <c r="CI6" s="192" t="str">
        <f t="shared" si="5"/>
        <v>NA</v>
      </c>
      <c r="CJ6" s="192" t="str">
        <f t="shared" si="5"/>
        <v>NA</v>
      </c>
      <c r="CK6" s="192" t="str">
        <f t="shared" si="5"/>
        <v>NA</v>
      </c>
      <c r="CL6" s="192" t="str">
        <f t="shared" si="5"/>
        <v>NA</v>
      </c>
      <c r="CM6" s="192" t="str">
        <f t="shared" si="5"/>
        <v>NA</v>
      </c>
      <c r="CN6" s="192" t="str">
        <f t="shared" si="5"/>
        <v>NA</v>
      </c>
      <c r="CO6" s="192" t="str">
        <f t="shared" si="5"/>
        <v>NA</v>
      </c>
      <c r="CP6" s="192" t="str">
        <f t="shared" si="5"/>
        <v>NA</v>
      </c>
      <c r="CQ6" s="16" t="s">
        <v>98</v>
      </c>
      <c r="CR6" s="192" t="str">
        <f t="shared" si="8"/>
        <v>NA</v>
      </c>
      <c r="CS6" s="192" t="str">
        <f t="shared" si="6"/>
        <v>NA</v>
      </c>
      <c r="CT6" s="192" t="str">
        <f t="shared" si="6"/>
        <v>NA</v>
      </c>
      <c r="CU6" s="192" t="str">
        <f t="shared" si="6"/>
        <v>NA</v>
      </c>
      <c r="CV6" s="192" t="str">
        <f t="shared" si="6"/>
        <v>NA</v>
      </c>
      <c r="CW6" s="192" t="str">
        <f t="shared" si="6"/>
        <v>NA</v>
      </c>
      <c r="CX6" s="192" t="str">
        <f t="shared" si="6"/>
        <v>NA</v>
      </c>
      <c r="CY6" s="192" t="str">
        <f t="shared" si="6"/>
        <v>NA</v>
      </c>
      <c r="CZ6" s="192" t="str">
        <f t="shared" si="6"/>
        <v>NA</v>
      </c>
      <c r="DA6" s="192" t="str">
        <f t="shared" si="6"/>
        <v>NA</v>
      </c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</row>
    <row r="7" spans="2:127" ht="13.7" customHeight="1" thickBot="1">
      <c r="B7" s="304"/>
      <c r="C7" s="308"/>
      <c r="D7" s="309"/>
      <c r="E7" s="174" t="s">
        <v>198</v>
      </c>
      <c r="F7" s="175"/>
      <c r="G7" s="176"/>
      <c r="H7" s="13" t="s">
        <v>92</v>
      </c>
      <c r="I7" s="13" t="s">
        <v>92</v>
      </c>
      <c r="J7" s="13" t="s">
        <v>92</v>
      </c>
      <c r="K7" s="13" t="s">
        <v>92</v>
      </c>
      <c r="L7" s="13" t="s">
        <v>92</v>
      </c>
      <c r="M7" s="13" t="s">
        <v>92</v>
      </c>
      <c r="N7" s="13" t="s">
        <v>92</v>
      </c>
      <c r="O7" s="13" t="s">
        <v>92</v>
      </c>
      <c r="P7" s="13" t="s">
        <v>92</v>
      </c>
      <c r="Q7" s="13" t="s">
        <v>92</v>
      </c>
      <c r="R7" s="170" t="s">
        <v>92</v>
      </c>
      <c r="Y7" s="13" t="s">
        <v>92</v>
      </c>
      <c r="Z7" s="13" t="s">
        <v>92</v>
      </c>
      <c r="AA7" s="13" t="s">
        <v>92</v>
      </c>
      <c r="AB7" s="13" t="s">
        <v>92</v>
      </c>
      <c r="AC7" s="170" t="s">
        <v>92</v>
      </c>
      <c r="AD7" s="13" t="s">
        <v>92</v>
      </c>
      <c r="AE7" s="13" t="s">
        <v>92</v>
      </c>
      <c r="AF7" s="13" t="s">
        <v>92</v>
      </c>
      <c r="AG7" s="13" t="s">
        <v>92</v>
      </c>
      <c r="AH7" s="18" t="s">
        <v>92</v>
      </c>
      <c r="AK7" s="14" t="str">
        <f t="shared" si="0"/>
        <v/>
      </c>
      <c r="AL7" s="14" t="str">
        <f t="shared" si="0"/>
        <v/>
      </c>
      <c r="AM7" s="14" t="str">
        <f t="shared" si="0"/>
        <v/>
      </c>
      <c r="AN7" s="14" t="str">
        <f t="shared" si="0"/>
        <v/>
      </c>
      <c r="AO7" s="14" t="str">
        <f t="shared" si="0"/>
        <v/>
      </c>
      <c r="AP7" s="14" t="str">
        <f t="shared" si="0"/>
        <v/>
      </c>
      <c r="AQ7" s="14" t="str">
        <f t="shared" si="0"/>
        <v/>
      </c>
      <c r="AR7" s="14" t="str">
        <f t="shared" si="0"/>
        <v/>
      </c>
      <c r="AS7" s="14" t="str">
        <f t="shared" si="0"/>
        <v/>
      </c>
      <c r="AT7" s="14" t="str">
        <f t="shared" si="0"/>
        <v/>
      </c>
      <c r="AV7" s="15"/>
      <c r="AW7" s="16" t="s">
        <v>100</v>
      </c>
      <c r="AX7" s="192" t="str">
        <f t="shared" si="1"/>
        <v>---</v>
      </c>
      <c r="AY7" s="192" t="e">
        <f>VALUE(IF(AX7="---","",VLOOKUP(AX7,List16784[],2,FALSE)))</f>
        <v>#VALUE!</v>
      </c>
      <c r="AZ7" s="192" t="str">
        <f t="shared" si="2"/>
        <v>---</v>
      </c>
      <c r="BA7" s="192" t="e">
        <f>VALUE(IF(AZ7="---","",VLOOKUP(AZ7,List16784[],2,FALSE)))</f>
        <v>#VALUE!</v>
      </c>
      <c r="BB7" s="192" t="str">
        <f t="shared" si="3"/>
        <v>---</v>
      </c>
      <c r="BC7" s="192" t="str">
        <f t="shared" si="4"/>
        <v>---</v>
      </c>
      <c r="BI7" s="16" t="s">
        <v>100</v>
      </c>
      <c r="BJ7" s="192" t="str">
        <f>IF(H7="---","",IF(H7="","",(VLOOKUP(H7,List16784[],2,FALSE))))</f>
        <v/>
      </c>
      <c r="BK7" s="192" t="str">
        <f>IF(I7="---","",IF(I7="","",(VLOOKUP(I7,List16784[],2,FALSE))))</f>
        <v/>
      </c>
      <c r="BL7" s="192" t="str">
        <f>IF(J7="---","",IF(J7="","",(VLOOKUP(J7,List16784[],2,FALSE))))</f>
        <v/>
      </c>
      <c r="BM7" s="192" t="str">
        <f>IF(K7="---","",IF(K7="","",(VLOOKUP(K7,List16784[],2,FALSE))))</f>
        <v/>
      </c>
      <c r="BN7" s="192" t="str">
        <f>IF(L7="---","",IF(L7="","",(VLOOKUP(L7,List16784[],2,FALSE))))</f>
        <v/>
      </c>
      <c r="BO7" s="192" t="str">
        <f>IF(M7="---","",IF(M7="","",(VLOOKUP(M7,List16784[],2,FALSE))))</f>
        <v/>
      </c>
      <c r="BP7" s="192" t="str">
        <f>IF(N7="---","",IF(N7="","",(VLOOKUP(N7,List16784[],2,FALSE))))</f>
        <v/>
      </c>
      <c r="BQ7" s="192" t="str">
        <f>IF(O7="---","",IF(O7="","",(VLOOKUP(O7,List16784[],2,FALSE))))</f>
        <v/>
      </c>
      <c r="BR7" s="192" t="str">
        <f>IF(P7="---","",IF(P7="","",(VLOOKUP(P7,List16784[],2,FALSE))))</f>
        <v/>
      </c>
      <c r="BS7" s="192" t="str">
        <f>IF(Q7="---","",IF(Q7="","",(VLOOKUP(Q7,List16784[],2,FALSE))))</f>
        <v/>
      </c>
      <c r="BT7" s="192" t="str">
        <f>IF(R7="---","",IF(R7="","",(VLOOKUP(R7,List16784[],2,FALSE))))</f>
        <v/>
      </c>
      <c r="BU7" s="16" t="s">
        <v>100</v>
      </c>
      <c r="BV7" s="192" t="str">
        <f>IF(Y7="---","",IF(Y7="","",VLOOKUP(Y7,List16784[],2,FALSE)))</f>
        <v/>
      </c>
      <c r="BW7" s="192" t="str">
        <f>IF(Z7="---","",IF(Z7="","",VLOOKUP(Z7,List16784[],2,FALSE)))</f>
        <v/>
      </c>
      <c r="BX7" s="192" t="str">
        <f>IF(AA7="---","",IF(AA7="","",VLOOKUP(AA7,List16784[],2,FALSE)))</f>
        <v/>
      </c>
      <c r="BY7" s="192" t="str">
        <f>IF(AB7="---","",IF(AB7="","",VLOOKUP(AB7,List16784[],2,FALSE)))</f>
        <v/>
      </c>
      <c r="BZ7" s="192" t="str">
        <f>IF(AC7="---","",IF(AC7="","",VLOOKUP(AC7,List16784[],2,FALSE)))</f>
        <v/>
      </c>
      <c r="CA7" s="192" t="str">
        <f>IF(AD7="---","",IF(AD7="","",VLOOKUP(AD7,List16784[],2,FALSE)))</f>
        <v/>
      </c>
      <c r="CB7" s="192" t="str">
        <f>IF(AE7="---","",IF(AE7="","",VLOOKUP(AE7,List16784[],2,FALSE)))</f>
        <v/>
      </c>
      <c r="CC7" s="192" t="str">
        <f>IF(AF7="---","",IF(AF7="","",VLOOKUP(AF7,List16784[],2,FALSE)))</f>
        <v/>
      </c>
      <c r="CD7" s="192" t="str">
        <f>IF(AG7="---","",IF(AG7="","",VLOOKUP(AG7,List16784[],2,FALSE)))</f>
        <v/>
      </c>
      <c r="CE7" s="192" t="str">
        <f>IF(AH7="---","",IF(AH7="","",VLOOKUP(AH7,List16784[],2,FALSE)))</f>
        <v/>
      </c>
      <c r="CF7" s="16" t="s">
        <v>100</v>
      </c>
      <c r="CG7" s="192" t="str">
        <f t="shared" si="7"/>
        <v>NA</v>
      </c>
      <c r="CH7" s="192" t="str">
        <f t="shared" si="5"/>
        <v>NA</v>
      </c>
      <c r="CI7" s="192" t="str">
        <f t="shared" si="5"/>
        <v>NA</v>
      </c>
      <c r="CJ7" s="192" t="str">
        <f t="shared" si="5"/>
        <v>NA</v>
      </c>
      <c r="CK7" s="192" t="str">
        <f t="shared" si="5"/>
        <v>NA</v>
      </c>
      <c r="CL7" s="192" t="str">
        <f t="shared" si="5"/>
        <v>NA</v>
      </c>
      <c r="CM7" s="192" t="str">
        <f t="shared" si="5"/>
        <v>NA</v>
      </c>
      <c r="CN7" s="192" t="str">
        <f t="shared" si="5"/>
        <v>NA</v>
      </c>
      <c r="CO7" s="192" t="str">
        <f t="shared" si="5"/>
        <v>NA</v>
      </c>
      <c r="CP7" s="192" t="str">
        <f t="shared" si="5"/>
        <v>NA</v>
      </c>
      <c r="CQ7" s="16" t="s">
        <v>100</v>
      </c>
      <c r="CR7" s="192" t="str">
        <f t="shared" si="8"/>
        <v>NA</v>
      </c>
      <c r="CS7" s="192" t="str">
        <f t="shared" si="6"/>
        <v>NA</v>
      </c>
      <c r="CT7" s="192" t="str">
        <f t="shared" si="6"/>
        <v>NA</v>
      </c>
      <c r="CU7" s="192" t="str">
        <f t="shared" si="6"/>
        <v>NA</v>
      </c>
      <c r="CV7" s="192" t="str">
        <f t="shared" si="6"/>
        <v>NA</v>
      </c>
      <c r="CW7" s="192" t="str">
        <f t="shared" si="6"/>
        <v>NA</v>
      </c>
      <c r="CX7" s="192" t="str">
        <f t="shared" si="6"/>
        <v>NA</v>
      </c>
      <c r="CY7" s="192" t="str">
        <f t="shared" si="6"/>
        <v>NA</v>
      </c>
      <c r="CZ7" s="192" t="str">
        <f t="shared" si="6"/>
        <v>NA</v>
      </c>
      <c r="DA7" s="192" t="str">
        <f t="shared" si="6"/>
        <v>NA</v>
      </c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</row>
    <row r="8" spans="2:127" ht="13.7" customHeight="1" thickBot="1">
      <c r="B8" s="305"/>
      <c r="C8" s="308"/>
      <c r="D8" s="309"/>
      <c r="E8" s="174" t="s">
        <v>199</v>
      </c>
      <c r="F8" s="175"/>
      <c r="G8" s="176"/>
      <c r="H8" s="13" t="s">
        <v>92</v>
      </c>
      <c r="I8" s="13" t="s">
        <v>92</v>
      </c>
      <c r="J8" s="13" t="s">
        <v>92</v>
      </c>
      <c r="K8" s="13" t="s">
        <v>92</v>
      </c>
      <c r="L8" s="13" t="s">
        <v>92</v>
      </c>
      <c r="M8" s="13" t="s">
        <v>92</v>
      </c>
      <c r="N8" s="13" t="s">
        <v>92</v>
      </c>
      <c r="O8" s="13" t="s">
        <v>92</v>
      </c>
      <c r="P8" s="13" t="s">
        <v>92</v>
      </c>
      <c r="Q8" s="13" t="s">
        <v>92</v>
      </c>
      <c r="R8" s="170" t="s">
        <v>92</v>
      </c>
      <c r="Y8" s="13" t="s">
        <v>92</v>
      </c>
      <c r="Z8" s="13" t="s">
        <v>92</v>
      </c>
      <c r="AA8" s="13" t="s">
        <v>92</v>
      </c>
      <c r="AB8" s="13" t="s">
        <v>92</v>
      </c>
      <c r="AC8" s="170" t="s">
        <v>92</v>
      </c>
      <c r="AD8" s="13" t="s">
        <v>92</v>
      </c>
      <c r="AE8" s="13" t="s">
        <v>92</v>
      </c>
      <c r="AF8" s="13" t="s">
        <v>92</v>
      </c>
      <c r="AG8" s="13" t="s">
        <v>92</v>
      </c>
      <c r="AH8" s="18" t="s">
        <v>92</v>
      </c>
      <c r="AK8" s="14" t="str">
        <f t="shared" si="0"/>
        <v/>
      </c>
      <c r="AL8" s="14" t="str">
        <f t="shared" si="0"/>
        <v/>
      </c>
      <c r="AM8" s="14" t="str">
        <f t="shared" si="0"/>
        <v/>
      </c>
      <c r="AN8" s="14" t="str">
        <f t="shared" si="0"/>
        <v/>
      </c>
      <c r="AO8" s="14" t="str">
        <f t="shared" si="0"/>
        <v/>
      </c>
      <c r="AP8" s="14" t="str">
        <f t="shared" si="0"/>
        <v/>
      </c>
      <c r="AQ8" s="14" t="str">
        <f t="shared" si="0"/>
        <v/>
      </c>
      <c r="AR8" s="14" t="str">
        <f t="shared" si="0"/>
        <v/>
      </c>
      <c r="AS8" s="14" t="str">
        <f t="shared" si="0"/>
        <v/>
      </c>
      <c r="AT8" s="14" t="str">
        <f t="shared" si="0"/>
        <v/>
      </c>
      <c r="AV8" s="15"/>
      <c r="AW8" s="16" t="s">
        <v>101</v>
      </c>
      <c r="AX8" s="192" t="str">
        <f t="shared" si="1"/>
        <v>---</v>
      </c>
      <c r="AY8" s="192" t="e">
        <f>VALUE(IF(AX8="---","",VLOOKUP(AX8,List16784[],2,FALSE)))</f>
        <v>#VALUE!</v>
      </c>
      <c r="AZ8" s="192" t="str">
        <f t="shared" si="2"/>
        <v>---</v>
      </c>
      <c r="BA8" s="192" t="e">
        <f>VALUE(IF(AZ8="---","",VLOOKUP(AZ8,List16784[],2,FALSE)))</f>
        <v>#VALUE!</v>
      </c>
      <c r="BB8" s="192" t="str">
        <f t="shared" si="3"/>
        <v>---</v>
      </c>
      <c r="BC8" s="192" t="str">
        <f t="shared" si="4"/>
        <v>---</v>
      </c>
      <c r="BI8" s="16" t="s">
        <v>101</v>
      </c>
      <c r="BJ8" s="192" t="str">
        <f>IF(H8="---","",IF(H8="","",(VLOOKUP(H8,List16784[],2,FALSE))))</f>
        <v/>
      </c>
      <c r="BK8" s="192" t="str">
        <f>IF(I8="---","",IF(I8="","",(VLOOKUP(I8,List16784[],2,FALSE))))</f>
        <v/>
      </c>
      <c r="BL8" s="192" t="str">
        <f>IF(J8="---","",IF(J8="","",(VLOOKUP(J8,List16784[],2,FALSE))))</f>
        <v/>
      </c>
      <c r="BM8" s="192" t="str">
        <f>IF(K8="---","",IF(K8="","",(VLOOKUP(K8,List16784[],2,FALSE))))</f>
        <v/>
      </c>
      <c r="BN8" s="192" t="str">
        <f>IF(L8="---","",IF(L8="","",(VLOOKUP(L8,List16784[],2,FALSE))))</f>
        <v/>
      </c>
      <c r="BO8" s="192" t="str">
        <f>IF(M8="---","",IF(M8="","",(VLOOKUP(M8,List16784[],2,FALSE))))</f>
        <v/>
      </c>
      <c r="BP8" s="192" t="str">
        <f>IF(N8="---","",IF(N8="","",(VLOOKUP(N8,List16784[],2,FALSE))))</f>
        <v/>
      </c>
      <c r="BQ8" s="192" t="str">
        <f>IF(O8="---","",IF(O8="","",(VLOOKUP(O8,List16784[],2,FALSE))))</f>
        <v/>
      </c>
      <c r="BR8" s="192" t="str">
        <f>IF(P8="---","",IF(P8="","",(VLOOKUP(P8,List16784[],2,FALSE))))</f>
        <v/>
      </c>
      <c r="BS8" s="192" t="str">
        <f>IF(Q8="---","",IF(Q8="","",(VLOOKUP(Q8,List16784[],2,FALSE))))</f>
        <v/>
      </c>
      <c r="BT8" s="192" t="str">
        <f>IF(R8="---","",IF(R8="","",(VLOOKUP(R8,List16784[],2,FALSE))))</f>
        <v/>
      </c>
      <c r="BU8" s="16" t="s">
        <v>101</v>
      </c>
      <c r="BV8" s="192" t="str">
        <f>IF(Y8="---","",IF(Y8="","",VLOOKUP(Y8,List16784[],2,FALSE)))</f>
        <v/>
      </c>
      <c r="BW8" s="192" t="str">
        <f>IF(Z8="---","",IF(Z8="","",VLOOKUP(Z8,List16784[],2,FALSE)))</f>
        <v/>
      </c>
      <c r="BX8" s="192" t="str">
        <f>IF(AA8="---","",IF(AA8="","",VLOOKUP(AA8,List16784[],2,FALSE)))</f>
        <v/>
      </c>
      <c r="BY8" s="192" t="str">
        <f>IF(AB8="---","",IF(AB8="","",VLOOKUP(AB8,List16784[],2,FALSE)))</f>
        <v/>
      </c>
      <c r="BZ8" s="192" t="str">
        <f>IF(AC8="---","",IF(AC8="","",VLOOKUP(AC8,List16784[],2,FALSE)))</f>
        <v/>
      </c>
      <c r="CA8" s="192" t="str">
        <f>IF(AD8="---","",IF(AD8="","",VLOOKUP(AD8,List16784[],2,FALSE)))</f>
        <v/>
      </c>
      <c r="CB8" s="192" t="str">
        <f>IF(AE8="---","",IF(AE8="","",VLOOKUP(AE8,List16784[],2,FALSE)))</f>
        <v/>
      </c>
      <c r="CC8" s="192" t="str">
        <f>IF(AF8="---","",IF(AF8="","",VLOOKUP(AF8,List16784[],2,FALSE)))</f>
        <v/>
      </c>
      <c r="CD8" s="192" t="str">
        <f>IF(AG8="---","",IF(AG8="","",VLOOKUP(AG8,List16784[],2,FALSE)))</f>
        <v/>
      </c>
      <c r="CE8" s="192" t="str">
        <f>IF(AH8="---","",IF(AH8="","",VLOOKUP(AH8,List16784[],2,FALSE)))</f>
        <v/>
      </c>
      <c r="CF8" s="16" t="s">
        <v>101</v>
      </c>
      <c r="CG8" s="192" t="str">
        <f t="shared" si="7"/>
        <v>NA</v>
      </c>
      <c r="CH8" s="192" t="str">
        <f t="shared" si="5"/>
        <v>NA</v>
      </c>
      <c r="CI8" s="192" t="str">
        <f t="shared" si="5"/>
        <v>NA</v>
      </c>
      <c r="CJ8" s="192" t="str">
        <f t="shared" si="5"/>
        <v>NA</v>
      </c>
      <c r="CK8" s="192" t="str">
        <f t="shared" si="5"/>
        <v>NA</v>
      </c>
      <c r="CL8" s="192" t="str">
        <f t="shared" si="5"/>
        <v>NA</v>
      </c>
      <c r="CM8" s="192" t="str">
        <f t="shared" si="5"/>
        <v>NA</v>
      </c>
      <c r="CN8" s="192" t="str">
        <f t="shared" si="5"/>
        <v>NA</v>
      </c>
      <c r="CO8" s="192" t="str">
        <f t="shared" si="5"/>
        <v>NA</v>
      </c>
      <c r="CP8" s="192" t="str">
        <f t="shared" si="5"/>
        <v>NA</v>
      </c>
      <c r="CQ8" s="16" t="s">
        <v>101</v>
      </c>
      <c r="CR8" s="192" t="str">
        <f t="shared" si="8"/>
        <v>NA</v>
      </c>
      <c r="CS8" s="192" t="str">
        <f t="shared" si="6"/>
        <v>NA</v>
      </c>
      <c r="CT8" s="192" t="str">
        <f t="shared" si="6"/>
        <v>NA</v>
      </c>
      <c r="CU8" s="192" t="str">
        <f t="shared" si="6"/>
        <v>NA</v>
      </c>
      <c r="CV8" s="192" t="str">
        <f t="shared" si="6"/>
        <v>NA</v>
      </c>
      <c r="CW8" s="192" t="str">
        <f t="shared" si="6"/>
        <v>NA</v>
      </c>
      <c r="CX8" s="192" t="str">
        <f t="shared" si="6"/>
        <v>NA</v>
      </c>
      <c r="CY8" s="192" t="str">
        <f t="shared" si="6"/>
        <v>NA</v>
      </c>
      <c r="CZ8" s="192" t="str">
        <f t="shared" si="6"/>
        <v>NA</v>
      </c>
      <c r="DA8" s="192" t="str">
        <f t="shared" si="6"/>
        <v>NA</v>
      </c>
      <c r="DI8" s="30"/>
      <c r="DJ8" s="30"/>
      <c r="DK8" s="30"/>
      <c r="DL8" s="30"/>
      <c r="DM8" s="30"/>
      <c r="DN8" s="30"/>
      <c r="DO8" s="30"/>
      <c r="DP8" s="30"/>
      <c r="DQ8" s="30"/>
      <c r="DR8" s="30"/>
      <c r="DS8" s="30"/>
      <c r="DT8" s="30"/>
      <c r="DU8" s="30"/>
      <c r="DV8" s="30"/>
      <c r="DW8" s="30"/>
    </row>
    <row r="9" spans="2:127" ht="13.7" customHeight="1" thickBot="1">
      <c r="B9" s="303">
        <v>2</v>
      </c>
      <c r="C9" s="308" t="s">
        <v>188</v>
      </c>
      <c r="D9" s="309"/>
      <c r="E9" s="174" t="s">
        <v>200</v>
      </c>
      <c r="F9" s="175"/>
      <c r="G9" s="176"/>
      <c r="H9" s="13" t="s">
        <v>92</v>
      </c>
      <c r="I9" s="13" t="s">
        <v>92</v>
      </c>
      <c r="J9" s="13" t="s">
        <v>92</v>
      </c>
      <c r="K9" s="13" t="s">
        <v>92</v>
      </c>
      <c r="L9" s="13" t="s">
        <v>92</v>
      </c>
      <c r="M9" s="13" t="s">
        <v>92</v>
      </c>
      <c r="N9" s="13" t="s">
        <v>92</v>
      </c>
      <c r="O9" s="13" t="s">
        <v>92</v>
      </c>
      <c r="P9" s="13" t="s">
        <v>92</v>
      </c>
      <c r="Q9" s="13" t="s">
        <v>92</v>
      </c>
      <c r="R9" s="170" t="s">
        <v>92</v>
      </c>
      <c r="Y9" s="13" t="s">
        <v>92</v>
      </c>
      <c r="Z9" s="13" t="s">
        <v>92</v>
      </c>
      <c r="AA9" s="13" t="s">
        <v>92</v>
      </c>
      <c r="AB9" s="13" t="s">
        <v>92</v>
      </c>
      <c r="AC9" s="170" t="s">
        <v>92</v>
      </c>
      <c r="AD9" s="13" t="s">
        <v>92</v>
      </c>
      <c r="AE9" s="13" t="s">
        <v>92</v>
      </c>
      <c r="AF9" s="13" t="s">
        <v>92</v>
      </c>
      <c r="AG9" s="13" t="s">
        <v>92</v>
      </c>
      <c r="AH9" s="18" t="s">
        <v>92</v>
      </c>
      <c r="AK9" s="14" t="str">
        <f t="shared" si="0"/>
        <v/>
      </c>
      <c r="AL9" s="14" t="str">
        <f t="shared" si="0"/>
        <v/>
      </c>
      <c r="AM9" s="14" t="str">
        <f t="shared" si="0"/>
        <v/>
      </c>
      <c r="AN9" s="14" t="str">
        <f t="shared" si="0"/>
        <v/>
      </c>
      <c r="AO9" s="14" t="str">
        <f t="shared" si="0"/>
        <v/>
      </c>
      <c r="AP9" s="14" t="str">
        <f t="shared" si="0"/>
        <v/>
      </c>
      <c r="AQ9" s="14" t="str">
        <f t="shared" si="0"/>
        <v/>
      </c>
      <c r="AR9" s="14" t="str">
        <f t="shared" si="0"/>
        <v/>
      </c>
      <c r="AS9" s="14" t="str">
        <f t="shared" si="0"/>
        <v/>
      </c>
      <c r="AT9" s="14" t="str">
        <f t="shared" si="0"/>
        <v/>
      </c>
      <c r="AV9" s="15"/>
      <c r="AW9" s="16" t="s">
        <v>102</v>
      </c>
      <c r="AX9" s="193" t="str">
        <f t="shared" si="1"/>
        <v>---</v>
      </c>
      <c r="AY9" s="193" t="e">
        <f>VALUE(IF(AX9="---","",VLOOKUP(AX9,List16784[],2,FALSE)))</f>
        <v>#VALUE!</v>
      </c>
      <c r="AZ9" s="193" t="str">
        <f t="shared" si="2"/>
        <v>---</v>
      </c>
      <c r="BA9" s="193" t="e">
        <f>VALUE(IF(AZ9="---","",VLOOKUP(AZ9,List16784[],2,FALSE)))</f>
        <v>#VALUE!</v>
      </c>
      <c r="BB9" s="193" t="str">
        <f t="shared" si="3"/>
        <v>---</v>
      </c>
      <c r="BC9" s="193" t="str">
        <f t="shared" si="4"/>
        <v>---</v>
      </c>
      <c r="BE9" s="1" t="s">
        <v>103</v>
      </c>
      <c r="BI9" s="16" t="s">
        <v>102</v>
      </c>
      <c r="BJ9" s="193" t="str">
        <f>IF(H9="---","",IF(H9="","",(VLOOKUP(H9,List16784[],2,FALSE))))</f>
        <v/>
      </c>
      <c r="BK9" s="193" t="str">
        <f>IF(I9="---","",IF(I9="","",(VLOOKUP(I9,List16784[],2,FALSE))))</f>
        <v/>
      </c>
      <c r="BL9" s="193" t="str">
        <f>IF(J9="---","",IF(J9="","",(VLOOKUP(J9,List16784[],2,FALSE))))</f>
        <v/>
      </c>
      <c r="BM9" s="193" t="str">
        <f>IF(K9="---","",IF(K9="","",(VLOOKUP(K9,List16784[],2,FALSE))))</f>
        <v/>
      </c>
      <c r="BN9" s="193" t="str">
        <f>IF(L9="---","",IF(L9="","",(VLOOKUP(L9,List16784[],2,FALSE))))</f>
        <v/>
      </c>
      <c r="BO9" s="193" t="str">
        <f>IF(M9="---","",IF(M9="","",(VLOOKUP(M9,List16784[],2,FALSE))))</f>
        <v/>
      </c>
      <c r="BP9" s="193" t="str">
        <f>IF(N9="---","",IF(N9="","",(VLOOKUP(N9,List16784[],2,FALSE))))</f>
        <v/>
      </c>
      <c r="BQ9" s="193" t="str">
        <f>IF(O9="---","",IF(O9="","",(VLOOKUP(O9,List16784[],2,FALSE))))</f>
        <v/>
      </c>
      <c r="BR9" s="193" t="str">
        <f>IF(P9="---","",IF(P9="","",(VLOOKUP(P9,List16784[],2,FALSE))))</f>
        <v/>
      </c>
      <c r="BS9" s="193" t="str">
        <f>IF(Q9="---","",IF(Q9="","",(VLOOKUP(Q9,List16784[],2,FALSE))))</f>
        <v/>
      </c>
      <c r="BT9" s="193" t="str">
        <f>IF(R9="---","",IF(R9="","",(VLOOKUP(R9,List16784[],2,FALSE))))</f>
        <v/>
      </c>
      <c r="BU9" s="16" t="s">
        <v>102</v>
      </c>
      <c r="BV9" s="193" t="str">
        <f>IF(Y9="---","",IF(Y9="","",VLOOKUP(Y9,List16784[],2,FALSE)))</f>
        <v/>
      </c>
      <c r="BW9" s="193" t="str">
        <f>IF(Z9="---","",IF(Z9="","",VLOOKUP(Z9,List16784[],2,FALSE)))</f>
        <v/>
      </c>
      <c r="BX9" s="193" t="str">
        <f>IF(AA9="---","",IF(AA9="","",VLOOKUP(AA9,List16784[],2,FALSE)))</f>
        <v/>
      </c>
      <c r="BY9" s="193" t="str">
        <f>IF(AB9="---","",IF(AB9="","",VLOOKUP(AB9,List16784[],2,FALSE)))</f>
        <v/>
      </c>
      <c r="BZ9" s="193" t="str">
        <f>IF(AC9="---","",IF(AC9="","",VLOOKUP(AC9,List16784[],2,FALSE)))</f>
        <v/>
      </c>
      <c r="CA9" s="193" t="str">
        <f>IF(AD9="---","",IF(AD9="","",VLOOKUP(AD9,List16784[],2,FALSE)))</f>
        <v/>
      </c>
      <c r="CB9" s="193" t="str">
        <f>IF(AE9="---","",IF(AE9="","",VLOOKUP(AE9,List16784[],2,FALSE)))</f>
        <v/>
      </c>
      <c r="CC9" s="193" t="str">
        <f>IF(AF9="---","",IF(AF9="","",VLOOKUP(AF9,List16784[],2,FALSE)))</f>
        <v/>
      </c>
      <c r="CD9" s="193" t="str">
        <f>IF(AG9="---","",IF(AG9="","",VLOOKUP(AG9,List16784[],2,FALSE)))</f>
        <v/>
      </c>
      <c r="CE9" s="193" t="str">
        <f>IF(AH9="---","",IF(AH9="","",VLOOKUP(AH9,List16784[],2,FALSE)))</f>
        <v/>
      </c>
      <c r="CF9" s="16" t="s">
        <v>102</v>
      </c>
      <c r="CG9" s="193" t="str">
        <f t="shared" si="7"/>
        <v>NA</v>
      </c>
      <c r="CH9" s="193" t="str">
        <f t="shared" si="5"/>
        <v>NA</v>
      </c>
      <c r="CI9" s="193" t="str">
        <f t="shared" si="5"/>
        <v>NA</v>
      </c>
      <c r="CJ9" s="193" t="str">
        <f t="shared" si="5"/>
        <v>NA</v>
      </c>
      <c r="CK9" s="193" t="str">
        <f t="shared" si="5"/>
        <v>NA</v>
      </c>
      <c r="CL9" s="193" t="str">
        <f t="shared" si="5"/>
        <v>NA</v>
      </c>
      <c r="CM9" s="193" t="str">
        <f t="shared" si="5"/>
        <v>NA</v>
      </c>
      <c r="CN9" s="193" t="str">
        <f t="shared" si="5"/>
        <v>NA</v>
      </c>
      <c r="CO9" s="193" t="str">
        <f t="shared" si="5"/>
        <v>NA</v>
      </c>
      <c r="CP9" s="193" t="str">
        <f t="shared" si="5"/>
        <v>NA</v>
      </c>
      <c r="CQ9" s="16" t="s">
        <v>102</v>
      </c>
      <c r="CR9" s="193" t="str">
        <f t="shared" si="8"/>
        <v>NA</v>
      </c>
      <c r="CS9" s="193" t="str">
        <f t="shared" si="6"/>
        <v>NA</v>
      </c>
      <c r="CT9" s="193" t="str">
        <f t="shared" si="6"/>
        <v>NA</v>
      </c>
      <c r="CU9" s="193" t="str">
        <f t="shared" si="6"/>
        <v>NA</v>
      </c>
      <c r="CV9" s="193" t="str">
        <f t="shared" si="6"/>
        <v>NA</v>
      </c>
      <c r="CW9" s="193" t="str">
        <f t="shared" si="6"/>
        <v>NA</v>
      </c>
      <c r="CX9" s="193" t="str">
        <f t="shared" si="6"/>
        <v>NA</v>
      </c>
      <c r="CY9" s="193" t="str">
        <f t="shared" si="6"/>
        <v>NA</v>
      </c>
      <c r="CZ9" s="193" t="str">
        <f t="shared" si="6"/>
        <v>NA</v>
      </c>
      <c r="DA9" s="193" t="str">
        <f t="shared" si="6"/>
        <v>NA</v>
      </c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</row>
    <row r="10" spans="2:127" ht="13.7" customHeight="1" thickBot="1">
      <c r="B10" s="304"/>
      <c r="C10" s="308"/>
      <c r="D10" s="309"/>
      <c r="E10" s="174" t="s">
        <v>205</v>
      </c>
      <c r="F10" s="175"/>
      <c r="G10" s="176"/>
      <c r="H10" s="13" t="s">
        <v>92</v>
      </c>
      <c r="I10" s="13" t="s">
        <v>92</v>
      </c>
      <c r="J10" s="13" t="s">
        <v>92</v>
      </c>
      <c r="K10" s="13" t="s">
        <v>92</v>
      </c>
      <c r="L10" s="13" t="s">
        <v>92</v>
      </c>
      <c r="M10" s="13" t="s">
        <v>92</v>
      </c>
      <c r="N10" s="13" t="s">
        <v>92</v>
      </c>
      <c r="O10" s="13" t="s">
        <v>92</v>
      </c>
      <c r="P10" s="13" t="s">
        <v>92</v>
      </c>
      <c r="Q10" s="13" t="s">
        <v>92</v>
      </c>
      <c r="R10" s="170" t="s">
        <v>92</v>
      </c>
      <c r="Y10" s="13" t="s">
        <v>92</v>
      </c>
      <c r="Z10" s="13" t="s">
        <v>92</v>
      </c>
      <c r="AA10" s="13" t="s">
        <v>92</v>
      </c>
      <c r="AB10" s="13" t="s">
        <v>92</v>
      </c>
      <c r="AC10" s="170" t="s">
        <v>92</v>
      </c>
      <c r="AD10" s="13" t="s">
        <v>92</v>
      </c>
      <c r="AE10" s="13" t="s">
        <v>92</v>
      </c>
      <c r="AF10" s="13" t="s">
        <v>92</v>
      </c>
      <c r="AG10" s="13" t="s">
        <v>92</v>
      </c>
      <c r="AH10" s="18" t="s">
        <v>92</v>
      </c>
      <c r="AK10" s="14" t="str">
        <f t="shared" si="0"/>
        <v/>
      </c>
      <c r="AL10" s="14" t="str">
        <f t="shared" si="0"/>
        <v/>
      </c>
      <c r="AM10" s="14" t="str">
        <f t="shared" si="0"/>
        <v/>
      </c>
      <c r="AN10" s="14" t="str">
        <f t="shared" si="0"/>
        <v/>
      </c>
      <c r="AO10" s="14" t="str">
        <f t="shared" si="0"/>
        <v/>
      </c>
      <c r="AP10" s="14" t="str">
        <f t="shared" si="0"/>
        <v/>
      </c>
      <c r="AQ10" s="14" t="str">
        <f t="shared" si="0"/>
        <v/>
      </c>
      <c r="AR10" s="14" t="str">
        <f t="shared" si="0"/>
        <v/>
      </c>
      <c r="AS10" s="14" t="str">
        <f t="shared" si="0"/>
        <v/>
      </c>
      <c r="AT10" s="14" t="str">
        <f t="shared" si="0"/>
        <v/>
      </c>
      <c r="AV10" s="15"/>
      <c r="AW10" s="16" t="s">
        <v>104</v>
      </c>
      <c r="AX10" s="193" t="str">
        <f t="shared" si="1"/>
        <v>---</v>
      </c>
      <c r="AY10" s="193" t="e">
        <f>VALUE(IF(AX10="---","",VLOOKUP(AX10,List16784[],2,FALSE)))</f>
        <v>#VALUE!</v>
      </c>
      <c r="AZ10" s="193" t="str">
        <f t="shared" si="2"/>
        <v>---</v>
      </c>
      <c r="BA10" s="193" t="e">
        <f>VALUE(IF(AZ10="---","",VLOOKUP(AZ10,List16784[],2,FALSE)))</f>
        <v>#VALUE!</v>
      </c>
      <c r="BB10" s="193" t="str">
        <f t="shared" si="3"/>
        <v>---</v>
      </c>
      <c r="BC10" s="193" t="str">
        <f t="shared" si="4"/>
        <v>---</v>
      </c>
      <c r="BE10" s="17" t="s">
        <v>92</v>
      </c>
      <c r="BI10" s="16" t="s">
        <v>104</v>
      </c>
      <c r="BJ10" s="193" t="str">
        <f>IF(H10="---","",IF(H10="","",(VLOOKUP(H10,List16784[],2,FALSE))))</f>
        <v/>
      </c>
      <c r="BK10" s="193" t="str">
        <f>IF(I10="---","",IF(I10="","",(VLOOKUP(I10,List16784[],2,FALSE))))</f>
        <v/>
      </c>
      <c r="BL10" s="193" t="str">
        <f>IF(J10="---","",IF(J10="","",(VLOOKUP(J10,List16784[],2,FALSE))))</f>
        <v/>
      </c>
      <c r="BM10" s="193" t="str">
        <f>IF(K10="---","",IF(K10="","",(VLOOKUP(K10,List16784[],2,FALSE))))</f>
        <v/>
      </c>
      <c r="BN10" s="193" t="str">
        <f>IF(L10="---","",IF(L10="","",(VLOOKUP(L10,List16784[],2,FALSE))))</f>
        <v/>
      </c>
      <c r="BO10" s="193" t="str">
        <f>IF(M10="---","",IF(M10="","",(VLOOKUP(M10,List16784[],2,FALSE))))</f>
        <v/>
      </c>
      <c r="BP10" s="193" t="str">
        <f>IF(N10="---","",IF(N10="","",(VLOOKUP(N10,List16784[],2,FALSE))))</f>
        <v/>
      </c>
      <c r="BQ10" s="193" t="str">
        <f>IF(O10="---","",IF(O10="","",(VLOOKUP(O10,List16784[],2,FALSE))))</f>
        <v/>
      </c>
      <c r="BR10" s="193" t="str">
        <f>IF(P10="---","",IF(P10="","",(VLOOKUP(P10,List16784[],2,FALSE))))</f>
        <v/>
      </c>
      <c r="BS10" s="193" t="str">
        <f>IF(Q10="---","",IF(Q10="","",(VLOOKUP(Q10,List16784[],2,FALSE))))</f>
        <v/>
      </c>
      <c r="BT10" s="193" t="str">
        <f>IF(R10="---","",IF(R10="","",(VLOOKUP(R10,List16784[],2,FALSE))))</f>
        <v/>
      </c>
      <c r="BU10" s="16" t="s">
        <v>104</v>
      </c>
      <c r="BV10" s="193" t="str">
        <f>IF(Y10="---","",IF(Y10="","",VLOOKUP(Y10,List16784[],2,FALSE)))</f>
        <v/>
      </c>
      <c r="BW10" s="193" t="str">
        <f>IF(Z10="---","",IF(Z10="","",VLOOKUP(Z10,List16784[],2,FALSE)))</f>
        <v/>
      </c>
      <c r="BX10" s="193" t="str">
        <f>IF(AA10="---","",IF(AA10="","",VLOOKUP(AA10,List16784[],2,FALSE)))</f>
        <v/>
      </c>
      <c r="BY10" s="193" t="str">
        <f>IF(AB10="---","",IF(AB10="","",VLOOKUP(AB10,List16784[],2,FALSE)))</f>
        <v/>
      </c>
      <c r="BZ10" s="193" t="str">
        <f>IF(AC10="---","",IF(AC10="","",VLOOKUP(AC10,List16784[],2,FALSE)))</f>
        <v/>
      </c>
      <c r="CA10" s="193" t="str">
        <f>IF(AD10="---","",IF(AD10="","",VLOOKUP(AD10,List16784[],2,FALSE)))</f>
        <v/>
      </c>
      <c r="CB10" s="193" t="str">
        <f>IF(AE10="---","",IF(AE10="","",VLOOKUP(AE10,List16784[],2,FALSE)))</f>
        <v/>
      </c>
      <c r="CC10" s="193" t="str">
        <f>IF(AF10="---","",IF(AF10="","",VLOOKUP(AF10,List16784[],2,FALSE)))</f>
        <v/>
      </c>
      <c r="CD10" s="193" t="str">
        <f>IF(AG10="---","",IF(AG10="","",VLOOKUP(AG10,List16784[],2,FALSE)))</f>
        <v/>
      </c>
      <c r="CE10" s="193" t="str">
        <f>IF(AH10="---","",IF(AH10="","",VLOOKUP(AH10,List16784[],2,FALSE)))</f>
        <v/>
      </c>
      <c r="CF10" s="16" t="s">
        <v>104</v>
      </c>
      <c r="CG10" s="193" t="str">
        <f t="shared" si="7"/>
        <v>NA</v>
      </c>
      <c r="CH10" s="193" t="str">
        <f t="shared" si="5"/>
        <v>NA</v>
      </c>
      <c r="CI10" s="193" t="str">
        <f t="shared" si="5"/>
        <v>NA</v>
      </c>
      <c r="CJ10" s="193" t="str">
        <f t="shared" si="5"/>
        <v>NA</v>
      </c>
      <c r="CK10" s="193" t="str">
        <f t="shared" si="5"/>
        <v>NA</v>
      </c>
      <c r="CL10" s="193" t="str">
        <f t="shared" si="5"/>
        <v>NA</v>
      </c>
      <c r="CM10" s="193" t="str">
        <f t="shared" si="5"/>
        <v>NA</v>
      </c>
      <c r="CN10" s="193" t="str">
        <f t="shared" si="5"/>
        <v>NA</v>
      </c>
      <c r="CO10" s="193" t="str">
        <f t="shared" si="5"/>
        <v>NA</v>
      </c>
      <c r="CP10" s="193" t="str">
        <f t="shared" si="5"/>
        <v>NA</v>
      </c>
      <c r="CQ10" s="16" t="s">
        <v>104</v>
      </c>
      <c r="CR10" s="193" t="str">
        <f t="shared" si="8"/>
        <v>NA</v>
      </c>
      <c r="CS10" s="193" t="str">
        <f t="shared" si="6"/>
        <v>NA</v>
      </c>
      <c r="CT10" s="193" t="str">
        <f t="shared" si="6"/>
        <v>NA</v>
      </c>
      <c r="CU10" s="193" t="str">
        <f t="shared" si="6"/>
        <v>NA</v>
      </c>
      <c r="CV10" s="193" t="str">
        <f t="shared" si="6"/>
        <v>NA</v>
      </c>
      <c r="CW10" s="193" t="str">
        <f t="shared" si="6"/>
        <v>NA</v>
      </c>
      <c r="CX10" s="193" t="str">
        <f t="shared" si="6"/>
        <v>NA</v>
      </c>
      <c r="CY10" s="193" t="str">
        <f t="shared" si="6"/>
        <v>NA</v>
      </c>
      <c r="CZ10" s="193" t="str">
        <f t="shared" si="6"/>
        <v>NA</v>
      </c>
      <c r="DA10" s="193" t="str">
        <f t="shared" si="6"/>
        <v>NA</v>
      </c>
      <c r="DI10" s="30"/>
      <c r="DJ10" s="30"/>
      <c r="DK10" s="30"/>
      <c r="DL10" s="30"/>
      <c r="DM10" s="30"/>
      <c r="DN10" s="30"/>
      <c r="DO10" s="30"/>
      <c r="DP10" s="30"/>
      <c r="DQ10" s="30"/>
      <c r="DR10" s="30"/>
      <c r="DS10" s="30"/>
      <c r="DT10" s="30"/>
      <c r="DU10" s="30"/>
      <c r="DV10" s="30"/>
      <c r="DW10" s="30"/>
    </row>
    <row r="11" spans="2:127" ht="13.7" customHeight="1" thickBot="1">
      <c r="B11" s="304"/>
      <c r="C11" s="308"/>
      <c r="D11" s="309"/>
      <c r="E11" s="174" t="s">
        <v>210</v>
      </c>
      <c r="F11" s="175"/>
      <c r="G11" s="176"/>
      <c r="H11" s="13" t="s">
        <v>92</v>
      </c>
      <c r="I11" s="13" t="s">
        <v>92</v>
      </c>
      <c r="J11" s="13" t="s">
        <v>92</v>
      </c>
      <c r="K11" s="13" t="s">
        <v>92</v>
      </c>
      <c r="L11" s="13" t="s">
        <v>92</v>
      </c>
      <c r="M11" s="13" t="s">
        <v>92</v>
      </c>
      <c r="N11" s="13" t="s">
        <v>92</v>
      </c>
      <c r="O11" s="13" t="s">
        <v>92</v>
      </c>
      <c r="P11" s="13" t="s">
        <v>92</v>
      </c>
      <c r="Q11" s="13" t="s">
        <v>92</v>
      </c>
      <c r="R11" s="170" t="s">
        <v>92</v>
      </c>
      <c r="Y11" s="13" t="s">
        <v>92</v>
      </c>
      <c r="Z11" s="13" t="s">
        <v>92</v>
      </c>
      <c r="AA11" s="13" t="s">
        <v>92</v>
      </c>
      <c r="AB11" s="13" t="s">
        <v>92</v>
      </c>
      <c r="AC11" s="170" t="s">
        <v>92</v>
      </c>
      <c r="AD11" s="13" t="s">
        <v>92</v>
      </c>
      <c r="AE11" s="13" t="s">
        <v>92</v>
      </c>
      <c r="AF11" s="13" t="s">
        <v>92</v>
      </c>
      <c r="AG11" s="13" t="s">
        <v>92</v>
      </c>
      <c r="AH11" s="18" t="s">
        <v>92</v>
      </c>
      <c r="AK11" s="14" t="str">
        <f t="shared" si="0"/>
        <v/>
      </c>
      <c r="AL11" s="14" t="str">
        <f t="shared" si="0"/>
        <v/>
      </c>
      <c r="AM11" s="14" t="str">
        <f t="shared" si="0"/>
        <v/>
      </c>
      <c r="AN11" s="14" t="str">
        <f t="shared" si="0"/>
        <v/>
      </c>
      <c r="AO11" s="14" t="str">
        <f t="shared" si="0"/>
        <v/>
      </c>
      <c r="AP11" s="14" t="str">
        <f t="shared" si="0"/>
        <v/>
      </c>
      <c r="AQ11" s="14" t="str">
        <f t="shared" si="0"/>
        <v/>
      </c>
      <c r="AR11" s="14" t="str">
        <f t="shared" si="0"/>
        <v/>
      </c>
      <c r="AS11" s="14" t="str">
        <f t="shared" si="0"/>
        <v/>
      </c>
      <c r="AT11" s="14" t="str">
        <f t="shared" si="0"/>
        <v/>
      </c>
      <c r="AV11" s="15"/>
      <c r="AW11" s="16" t="s">
        <v>105</v>
      </c>
      <c r="AX11" s="193" t="str">
        <f t="shared" si="1"/>
        <v>---</v>
      </c>
      <c r="AY11" s="193" t="e">
        <f>VALUE(IF(AX11="---","",VLOOKUP(AX11,List16784[],2,FALSE)))</f>
        <v>#VALUE!</v>
      </c>
      <c r="AZ11" s="193" t="str">
        <f t="shared" si="2"/>
        <v>---</v>
      </c>
      <c r="BA11" s="193" t="e">
        <f>VALUE(IF(AZ11="---","",VLOOKUP(AZ11,List16784[],2,FALSE)))</f>
        <v>#VALUE!</v>
      </c>
      <c r="BB11" s="193" t="str">
        <f t="shared" si="3"/>
        <v>---</v>
      </c>
      <c r="BC11" s="193" t="str">
        <f t="shared" si="4"/>
        <v>---</v>
      </c>
      <c r="BE11" s="1" t="s">
        <v>106</v>
      </c>
      <c r="BI11" s="16" t="s">
        <v>105</v>
      </c>
      <c r="BJ11" s="193" t="str">
        <f>IF(H11="---","",IF(H11="","",(VLOOKUP(H11,List16784[],2,FALSE))))</f>
        <v/>
      </c>
      <c r="BK11" s="193" t="str">
        <f>IF(I11="---","",IF(I11="","",(VLOOKUP(I11,List16784[],2,FALSE))))</f>
        <v/>
      </c>
      <c r="BL11" s="193" t="str">
        <f>IF(J11="---","",IF(J11="","",(VLOOKUP(J11,List16784[],2,FALSE))))</f>
        <v/>
      </c>
      <c r="BM11" s="193" t="str">
        <f>IF(K11="---","",IF(K11="","",(VLOOKUP(K11,List16784[],2,FALSE))))</f>
        <v/>
      </c>
      <c r="BN11" s="193" t="str">
        <f>IF(L11="---","",IF(L11="","",(VLOOKUP(L11,List16784[],2,FALSE))))</f>
        <v/>
      </c>
      <c r="BO11" s="193" t="str">
        <f>IF(M11="---","",IF(M11="","",(VLOOKUP(M11,List16784[],2,FALSE))))</f>
        <v/>
      </c>
      <c r="BP11" s="193" t="str">
        <f>IF(N11="---","",IF(N11="","",(VLOOKUP(N11,List16784[],2,FALSE))))</f>
        <v/>
      </c>
      <c r="BQ11" s="193" t="str">
        <f>IF(O11="---","",IF(O11="","",(VLOOKUP(O11,List16784[],2,FALSE))))</f>
        <v/>
      </c>
      <c r="BR11" s="193" t="str">
        <f>IF(P11="---","",IF(P11="","",(VLOOKUP(P11,List16784[],2,FALSE))))</f>
        <v/>
      </c>
      <c r="BS11" s="193" t="str">
        <f>IF(Q11="---","",IF(Q11="","",(VLOOKUP(Q11,List16784[],2,FALSE))))</f>
        <v/>
      </c>
      <c r="BT11" s="193" t="str">
        <f>IF(R11="---","",IF(R11="","",(VLOOKUP(R11,List16784[],2,FALSE))))</f>
        <v/>
      </c>
      <c r="BU11" s="16" t="s">
        <v>105</v>
      </c>
      <c r="BV11" s="193" t="str">
        <f>IF(Y11="---","",IF(Y11="","",VLOOKUP(Y11,List16784[],2,FALSE)))</f>
        <v/>
      </c>
      <c r="BW11" s="193" t="str">
        <f>IF(Z11="---","",IF(Z11="","",VLOOKUP(Z11,List16784[],2,FALSE)))</f>
        <v/>
      </c>
      <c r="BX11" s="193" t="str">
        <f>IF(AA11="---","",IF(AA11="","",VLOOKUP(AA11,List16784[],2,FALSE)))</f>
        <v/>
      </c>
      <c r="BY11" s="193" t="str">
        <f>IF(AB11="---","",IF(AB11="","",VLOOKUP(AB11,List16784[],2,FALSE)))</f>
        <v/>
      </c>
      <c r="BZ11" s="193" t="str">
        <f>IF(AC11="---","",IF(AC11="","",VLOOKUP(AC11,List16784[],2,FALSE)))</f>
        <v/>
      </c>
      <c r="CA11" s="193" t="str">
        <f>IF(AD11="---","",IF(AD11="","",VLOOKUP(AD11,List16784[],2,FALSE)))</f>
        <v/>
      </c>
      <c r="CB11" s="193" t="str">
        <f>IF(AE11="---","",IF(AE11="","",VLOOKUP(AE11,List16784[],2,FALSE)))</f>
        <v/>
      </c>
      <c r="CC11" s="193" t="str">
        <f>IF(AF11="---","",IF(AF11="","",VLOOKUP(AF11,List16784[],2,FALSE)))</f>
        <v/>
      </c>
      <c r="CD11" s="193" t="str">
        <f>IF(AG11="---","",IF(AG11="","",VLOOKUP(AG11,List16784[],2,FALSE)))</f>
        <v/>
      </c>
      <c r="CE11" s="193" t="str">
        <f>IF(AH11="---","",IF(AH11="","",VLOOKUP(AH11,List16784[],2,FALSE)))</f>
        <v/>
      </c>
      <c r="CF11" s="16" t="s">
        <v>105</v>
      </c>
      <c r="CG11" s="193" t="str">
        <f t="shared" si="7"/>
        <v>NA</v>
      </c>
      <c r="CH11" s="193" t="str">
        <f t="shared" si="5"/>
        <v>NA</v>
      </c>
      <c r="CI11" s="193" t="str">
        <f t="shared" si="5"/>
        <v>NA</v>
      </c>
      <c r="CJ11" s="193" t="str">
        <f t="shared" si="5"/>
        <v>NA</v>
      </c>
      <c r="CK11" s="193" t="str">
        <f t="shared" si="5"/>
        <v>NA</v>
      </c>
      <c r="CL11" s="193" t="str">
        <f t="shared" si="5"/>
        <v>NA</v>
      </c>
      <c r="CM11" s="193" t="str">
        <f t="shared" si="5"/>
        <v>NA</v>
      </c>
      <c r="CN11" s="193" t="str">
        <f t="shared" si="5"/>
        <v>NA</v>
      </c>
      <c r="CO11" s="193" t="str">
        <f t="shared" si="5"/>
        <v>NA</v>
      </c>
      <c r="CP11" s="193" t="str">
        <f t="shared" si="5"/>
        <v>NA</v>
      </c>
      <c r="CQ11" s="16" t="s">
        <v>105</v>
      </c>
      <c r="CR11" s="193" t="str">
        <f t="shared" si="8"/>
        <v>NA</v>
      </c>
      <c r="CS11" s="193" t="str">
        <f t="shared" si="6"/>
        <v>NA</v>
      </c>
      <c r="CT11" s="193" t="str">
        <f t="shared" si="6"/>
        <v>NA</v>
      </c>
      <c r="CU11" s="193" t="str">
        <f t="shared" si="6"/>
        <v>NA</v>
      </c>
      <c r="CV11" s="193" t="str">
        <f t="shared" si="6"/>
        <v>NA</v>
      </c>
      <c r="CW11" s="193" t="str">
        <f t="shared" si="6"/>
        <v>NA</v>
      </c>
      <c r="CX11" s="193" t="str">
        <f t="shared" si="6"/>
        <v>NA</v>
      </c>
      <c r="CY11" s="193" t="str">
        <f t="shared" si="6"/>
        <v>NA</v>
      </c>
      <c r="CZ11" s="193" t="str">
        <f t="shared" si="6"/>
        <v>NA</v>
      </c>
      <c r="DA11" s="193" t="str">
        <f t="shared" si="6"/>
        <v>NA</v>
      </c>
      <c r="DI11" s="30"/>
      <c r="DJ11" s="30"/>
      <c r="DK11" s="30"/>
      <c r="DL11" s="30"/>
      <c r="DM11" s="30"/>
      <c r="DN11" s="30"/>
      <c r="DO11" s="30"/>
      <c r="DP11" s="30"/>
      <c r="DQ11" s="30"/>
      <c r="DR11" s="30"/>
      <c r="DS11" s="30"/>
      <c r="DT11" s="30"/>
      <c r="DU11" s="30"/>
      <c r="DV11" s="30"/>
      <c r="DW11" s="30"/>
    </row>
    <row r="12" spans="2:127" ht="13.7" customHeight="1" thickBot="1">
      <c r="B12" s="304"/>
      <c r="C12" s="308" t="s">
        <v>189</v>
      </c>
      <c r="D12" s="309"/>
      <c r="E12" s="174" t="s">
        <v>201</v>
      </c>
      <c r="F12" s="175"/>
      <c r="G12" s="176"/>
      <c r="H12" s="13" t="s">
        <v>92</v>
      </c>
      <c r="I12" s="13" t="s">
        <v>92</v>
      </c>
      <c r="J12" s="13" t="s">
        <v>92</v>
      </c>
      <c r="K12" s="13" t="s">
        <v>92</v>
      </c>
      <c r="L12" s="13" t="s">
        <v>92</v>
      </c>
      <c r="M12" s="13" t="s">
        <v>92</v>
      </c>
      <c r="N12" s="13" t="s">
        <v>92</v>
      </c>
      <c r="O12" s="13" t="s">
        <v>92</v>
      </c>
      <c r="P12" s="13" t="s">
        <v>92</v>
      </c>
      <c r="Q12" s="13" t="s">
        <v>92</v>
      </c>
      <c r="R12" s="170" t="s">
        <v>92</v>
      </c>
      <c r="Y12" s="13" t="s">
        <v>92</v>
      </c>
      <c r="Z12" s="13" t="s">
        <v>92</v>
      </c>
      <c r="AA12" s="13" t="s">
        <v>92</v>
      </c>
      <c r="AB12" s="13" t="s">
        <v>92</v>
      </c>
      <c r="AC12" s="170" t="s">
        <v>92</v>
      </c>
      <c r="AD12" s="13" t="s">
        <v>92</v>
      </c>
      <c r="AE12" s="13" t="s">
        <v>92</v>
      </c>
      <c r="AF12" s="13" t="s">
        <v>92</v>
      </c>
      <c r="AG12" s="13" t="s">
        <v>92</v>
      </c>
      <c r="AH12" s="18" t="s">
        <v>92</v>
      </c>
      <c r="AK12" s="14" t="str">
        <f t="shared" si="0"/>
        <v/>
      </c>
      <c r="AL12" s="14" t="str">
        <f t="shared" si="0"/>
        <v/>
      </c>
      <c r="AM12" s="14" t="str">
        <f t="shared" si="0"/>
        <v/>
      </c>
      <c r="AN12" s="14" t="str">
        <f t="shared" si="0"/>
        <v/>
      </c>
      <c r="AO12" s="14" t="str">
        <f t="shared" si="0"/>
        <v/>
      </c>
      <c r="AP12" s="14" t="str">
        <f t="shared" si="0"/>
        <v/>
      </c>
      <c r="AQ12" s="14" t="str">
        <f t="shared" si="0"/>
        <v/>
      </c>
      <c r="AR12" s="14" t="str">
        <f t="shared" si="0"/>
        <v/>
      </c>
      <c r="AS12" s="14" t="str">
        <f t="shared" si="0"/>
        <v/>
      </c>
      <c r="AT12" s="14" t="str">
        <f t="shared" si="0"/>
        <v/>
      </c>
      <c r="AV12" s="15"/>
      <c r="AW12" s="16" t="s">
        <v>107</v>
      </c>
      <c r="AX12" s="193" t="str">
        <f t="shared" si="1"/>
        <v>---</v>
      </c>
      <c r="AY12" s="193" t="e">
        <f>VALUE(IF(AX12="---","",VLOOKUP(AX12,List16784[],2,FALSE)))</f>
        <v>#VALUE!</v>
      </c>
      <c r="AZ12" s="193" t="str">
        <f t="shared" si="2"/>
        <v>---</v>
      </c>
      <c r="BA12" s="193" t="e">
        <f>VALUE(IF(AZ12="---","",VLOOKUP(AZ12,List16784[],2,FALSE)))</f>
        <v>#VALUE!</v>
      </c>
      <c r="BB12" s="193" t="str">
        <f t="shared" si="3"/>
        <v>---</v>
      </c>
      <c r="BC12" s="193" t="str">
        <f t="shared" si="4"/>
        <v>---</v>
      </c>
      <c r="BE12" s="1" t="s">
        <v>108</v>
      </c>
      <c r="BI12" s="16" t="s">
        <v>107</v>
      </c>
      <c r="BJ12" s="193" t="str">
        <f>IF(H12="---","",IF(H12="","",(VLOOKUP(H12,List16784[],2,FALSE))))</f>
        <v/>
      </c>
      <c r="BK12" s="193" t="str">
        <f>IF(I12="---","",IF(I12="","",(VLOOKUP(I12,List16784[],2,FALSE))))</f>
        <v/>
      </c>
      <c r="BL12" s="193" t="str">
        <f>IF(J12="---","",IF(J12="","",(VLOOKUP(J12,List16784[],2,FALSE))))</f>
        <v/>
      </c>
      <c r="BM12" s="193" t="str">
        <f>IF(K12="---","",IF(K12="","",(VLOOKUP(K12,List16784[],2,FALSE))))</f>
        <v/>
      </c>
      <c r="BN12" s="193" t="str">
        <f>IF(L12="---","",IF(L12="","",(VLOOKUP(L12,List16784[],2,FALSE))))</f>
        <v/>
      </c>
      <c r="BO12" s="193" t="str">
        <f>IF(M12="---","",IF(M12="","",(VLOOKUP(M12,List16784[],2,FALSE))))</f>
        <v/>
      </c>
      <c r="BP12" s="193" t="str">
        <f>IF(N12="---","",IF(N12="","",(VLOOKUP(N12,List16784[],2,FALSE))))</f>
        <v/>
      </c>
      <c r="BQ12" s="193" t="str">
        <f>IF(O12="---","",IF(O12="","",(VLOOKUP(O12,List16784[],2,FALSE))))</f>
        <v/>
      </c>
      <c r="BR12" s="193" t="str">
        <f>IF(P12="---","",IF(P12="","",(VLOOKUP(P12,List16784[],2,FALSE))))</f>
        <v/>
      </c>
      <c r="BS12" s="193" t="str">
        <f>IF(Q12="---","",IF(Q12="","",(VLOOKUP(Q12,List16784[],2,FALSE))))</f>
        <v/>
      </c>
      <c r="BT12" s="193" t="str">
        <f>IF(R12="---","",IF(R12="","",(VLOOKUP(R12,List16784[],2,FALSE))))</f>
        <v/>
      </c>
      <c r="BU12" s="16" t="s">
        <v>107</v>
      </c>
      <c r="BV12" s="193" t="str">
        <f>IF(Y12="---","",IF(Y12="","",VLOOKUP(Y12,List16784[],2,FALSE)))</f>
        <v/>
      </c>
      <c r="BW12" s="193" t="str">
        <f>IF(Z12="---","",IF(Z12="","",VLOOKUP(Z12,List16784[],2,FALSE)))</f>
        <v/>
      </c>
      <c r="BX12" s="193" t="str">
        <f>IF(AA12="---","",IF(AA12="","",VLOOKUP(AA12,List16784[],2,FALSE)))</f>
        <v/>
      </c>
      <c r="BY12" s="193" t="str">
        <f>IF(AB12="---","",IF(AB12="","",VLOOKUP(AB12,List16784[],2,FALSE)))</f>
        <v/>
      </c>
      <c r="BZ12" s="193" t="str">
        <f>IF(AC12="---","",IF(AC12="","",VLOOKUP(AC12,List16784[],2,FALSE)))</f>
        <v/>
      </c>
      <c r="CA12" s="193" t="str">
        <f>IF(AD12="---","",IF(AD12="","",VLOOKUP(AD12,List16784[],2,FALSE)))</f>
        <v/>
      </c>
      <c r="CB12" s="193" t="str">
        <f>IF(AE12="---","",IF(AE12="","",VLOOKUP(AE12,List16784[],2,FALSE)))</f>
        <v/>
      </c>
      <c r="CC12" s="193" t="str">
        <f>IF(AF12="---","",IF(AF12="","",VLOOKUP(AF12,List16784[],2,FALSE)))</f>
        <v/>
      </c>
      <c r="CD12" s="193" t="str">
        <f>IF(AG12="---","",IF(AG12="","",VLOOKUP(AG12,List16784[],2,FALSE)))</f>
        <v/>
      </c>
      <c r="CE12" s="193" t="str">
        <f>IF(AH12="---","",IF(AH12="","",VLOOKUP(AH12,List16784[],2,FALSE)))</f>
        <v/>
      </c>
      <c r="CF12" s="16" t="s">
        <v>107</v>
      </c>
      <c r="CG12" s="193" t="str">
        <f t="shared" si="7"/>
        <v>NA</v>
      </c>
      <c r="CH12" s="193" t="str">
        <f t="shared" si="5"/>
        <v>NA</v>
      </c>
      <c r="CI12" s="193" t="str">
        <f t="shared" si="5"/>
        <v>NA</v>
      </c>
      <c r="CJ12" s="193" t="str">
        <f t="shared" si="5"/>
        <v>NA</v>
      </c>
      <c r="CK12" s="193" t="str">
        <f t="shared" si="5"/>
        <v>NA</v>
      </c>
      <c r="CL12" s="193" t="str">
        <f t="shared" si="5"/>
        <v>NA</v>
      </c>
      <c r="CM12" s="193" t="str">
        <f t="shared" si="5"/>
        <v>NA</v>
      </c>
      <c r="CN12" s="193" t="str">
        <f t="shared" si="5"/>
        <v>NA</v>
      </c>
      <c r="CO12" s="193" t="str">
        <f t="shared" si="5"/>
        <v>NA</v>
      </c>
      <c r="CP12" s="193" t="str">
        <f t="shared" si="5"/>
        <v>NA</v>
      </c>
      <c r="CQ12" s="16" t="s">
        <v>107</v>
      </c>
      <c r="CR12" s="193" t="str">
        <f t="shared" si="8"/>
        <v>NA</v>
      </c>
      <c r="CS12" s="193" t="str">
        <f t="shared" si="6"/>
        <v>NA</v>
      </c>
      <c r="CT12" s="193" t="str">
        <f t="shared" si="6"/>
        <v>NA</v>
      </c>
      <c r="CU12" s="193" t="str">
        <f t="shared" si="6"/>
        <v>NA</v>
      </c>
      <c r="CV12" s="193" t="str">
        <f t="shared" si="6"/>
        <v>NA</v>
      </c>
      <c r="CW12" s="193" t="str">
        <f t="shared" si="6"/>
        <v>NA</v>
      </c>
      <c r="CX12" s="193" t="str">
        <f t="shared" si="6"/>
        <v>NA</v>
      </c>
      <c r="CY12" s="193" t="str">
        <f t="shared" si="6"/>
        <v>NA</v>
      </c>
      <c r="CZ12" s="193" t="str">
        <f t="shared" si="6"/>
        <v>NA</v>
      </c>
      <c r="DA12" s="193" t="str">
        <f t="shared" si="6"/>
        <v>NA</v>
      </c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</row>
    <row r="13" spans="2:127" ht="13.7" customHeight="1" thickBot="1">
      <c r="B13" s="304"/>
      <c r="C13" s="308"/>
      <c r="D13" s="309"/>
      <c r="E13" s="174" t="s">
        <v>206</v>
      </c>
      <c r="F13" s="175"/>
      <c r="G13" s="176"/>
      <c r="H13" s="13" t="s">
        <v>92</v>
      </c>
      <c r="I13" s="13" t="s">
        <v>92</v>
      </c>
      <c r="J13" s="13" t="s">
        <v>92</v>
      </c>
      <c r="K13" s="13" t="s">
        <v>92</v>
      </c>
      <c r="L13" s="13" t="s">
        <v>92</v>
      </c>
      <c r="M13" s="13" t="s">
        <v>92</v>
      </c>
      <c r="N13" s="13" t="s">
        <v>92</v>
      </c>
      <c r="O13" s="13" t="s">
        <v>92</v>
      </c>
      <c r="P13" s="13" t="s">
        <v>92</v>
      </c>
      <c r="Q13" s="13" t="s">
        <v>92</v>
      </c>
      <c r="R13" s="170" t="s">
        <v>92</v>
      </c>
      <c r="Y13" s="13" t="s">
        <v>92</v>
      </c>
      <c r="Z13" s="13" t="s">
        <v>92</v>
      </c>
      <c r="AA13" s="13" t="s">
        <v>92</v>
      </c>
      <c r="AB13" s="13" t="s">
        <v>92</v>
      </c>
      <c r="AC13" s="170" t="s">
        <v>92</v>
      </c>
      <c r="AD13" s="13" t="s">
        <v>92</v>
      </c>
      <c r="AE13" s="13" t="s">
        <v>92</v>
      </c>
      <c r="AF13" s="13" t="s">
        <v>92</v>
      </c>
      <c r="AG13" s="13" t="s">
        <v>92</v>
      </c>
      <c r="AH13" s="18" t="s">
        <v>92</v>
      </c>
      <c r="AK13" s="14" t="str">
        <f t="shared" si="0"/>
        <v/>
      </c>
      <c r="AL13" s="14" t="str">
        <f t="shared" si="0"/>
        <v/>
      </c>
      <c r="AM13" s="14" t="str">
        <f t="shared" si="0"/>
        <v/>
      </c>
      <c r="AN13" s="14" t="str">
        <f t="shared" si="0"/>
        <v/>
      </c>
      <c r="AO13" s="14" t="str">
        <f t="shared" si="0"/>
        <v/>
      </c>
      <c r="AP13" s="14" t="str">
        <f t="shared" si="0"/>
        <v/>
      </c>
      <c r="AQ13" s="14" t="str">
        <f t="shared" si="0"/>
        <v/>
      </c>
      <c r="AR13" s="14" t="str">
        <f t="shared" si="0"/>
        <v/>
      </c>
      <c r="AS13" s="14" t="str">
        <f t="shared" si="0"/>
        <v/>
      </c>
      <c r="AT13" s="14" t="str">
        <f t="shared" si="0"/>
        <v/>
      </c>
      <c r="AV13" s="15"/>
      <c r="AW13" s="16" t="s">
        <v>109</v>
      </c>
      <c r="AX13" s="193" t="str">
        <f t="shared" si="1"/>
        <v>---</v>
      </c>
      <c r="AY13" s="193" t="e">
        <f>VALUE(IF(AX13="---","",VLOOKUP(AX13,List16784[],2,FALSE)))</f>
        <v>#VALUE!</v>
      </c>
      <c r="AZ13" s="193" t="str">
        <f t="shared" si="2"/>
        <v>---</v>
      </c>
      <c r="BA13" s="193" t="e">
        <f>VALUE(IF(AZ13="---","",VLOOKUP(AZ13,List16784[],2,FALSE)))</f>
        <v>#VALUE!</v>
      </c>
      <c r="BB13" s="193" t="str">
        <f t="shared" si="3"/>
        <v>---</v>
      </c>
      <c r="BC13" s="193" t="str">
        <f t="shared" si="4"/>
        <v>---</v>
      </c>
      <c r="BI13" s="16" t="s">
        <v>109</v>
      </c>
      <c r="BJ13" s="193" t="str">
        <f>IF(H13="---","",IF(H13="","",(VLOOKUP(H13,List16784[],2,FALSE))))</f>
        <v/>
      </c>
      <c r="BK13" s="193" t="str">
        <f>IF(I13="---","",IF(I13="","",(VLOOKUP(I13,List16784[],2,FALSE))))</f>
        <v/>
      </c>
      <c r="BL13" s="193" t="str">
        <f>IF(J13="---","",IF(J13="","",(VLOOKUP(J13,List16784[],2,FALSE))))</f>
        <v/>
      </c>
      <c r="BM13" s="193" t="str">
        <f>IF(K13="---","",IF(K13="","",(VLOOKUP(K13,List16784[],2,FALSE))))</f>
        <v/>
      </c>
      <c r="BN13" s="193" t="str">
        <f>IF(L13="---","",IF(L13="","",(VLOOKUP(L13,List16784[],2,FALSE))))</f>
        <v/>
      </c>
      <c r="BO13" s="193" t="str">
        <f>IF(M13="---","",IF(M13="","",(VLOOKUP(M13,List16784[],2,FALSE))))</f>
        <v/>
      </c>
      <c r="BP13" s="193" t="str">
        <f>IF(N13="---","",IF(N13="","",(VLOOKUP(N13,List16784[],2,FALSE))))</f>
        <v/>
      </c>
      <c r="BQ13" s="193" t="str">
        <f>IF(O13="---","",IF(O13="","",(VLOOKUP(O13,List16784[],2,FALSE))))</f>
        <v/>
      </c>
      <c r="BR13" s="193" t="str">
        <f>IF(P13="---","",IF(P13="","",(VLOOKUP(P13,List16784[],2,FALSE))))</f>
        <v/>
      </c>
      <c r="BS13" s="193" t="str">
        <f>IF(Q13="---","",IF(Q13="","",(VLOOKUP(Q13,List16784[],2,FALSE))))</f>
        <v/>
      </c>
      <c r="BT13" s="193" t="str">
        <f>IF(R13="---","",IF(R13="","",(VLOOKUP(R13,List16784[],2,FALSE))))</f>
        <v/>
      </c>
      <c r="BU13" s="16" t="s">
        <v>109</v>
      </c>
      <c r="BV13" s="193" t="str">
        <f>IF(Y13="---","",IF(Y13="","",VLOOKUP(Y13,List16784[],2,FALSE)))</f>
        <v/>
      </c>
      <c r="BW13" s="193" t="str">
        <f>IF(Z13="---","",IF(Z13="","",VLOOKUP(Z13,List16784[],2,FALSE)))</f>
        <v/>
      </c>
      <c r="BX13" s="193" t="str">
        <f>IF(AA13="---","",IF(AA13="","",VLOOKUP(AA13,List16784[],2,FALSE)))</f>
        <v/>
      </c>
      <c r="BY13" s="193" t="str">
        <f>IF(AB13="---","",IF(AB13="","",VLOOKUP(AB13,List16784[],2,FALSE)))</f>
        <v/>
      </c>
      <c r="BZ13" s="193" t="str">
        <f>IF(AC13="---","",IF(AC13="","",VLOOKUP(AC13,List16784[],2,FALSE)))</f>
        <v/>
      </c>
      <c r="CA13" s="193" t="str">
        <f>IF(AD13="---","",IF(AD13="","",VLOOKUP(AD13,List16784[],2,FALSE)))</f>
        <v/>
      </c>
      <c r="CB13" s="193" t="str">
        <f>IF(AE13="---","",IF(AE13="","",VLOOKUP(AE13,List16784[],2,FALSE)))</f>
        <v/>
      </c>
      <c r="CC13" s="193" t="str">
        <f>IF(AF13="---","",IF(AF13="","",VLOOKUP(AF13,List16784[],2,FALSE)))</f>
        <v/>
      </c>
      <c r="CD13" s="193" t="str">
        <f>IF(AG13="---","",IF(AG13="","",VLOOKUP(AG13,List16784[],2,FALSE)))</f>
        <v/>
      </c>
      <c r="CE13" s="193" t="str">
        <f>IF(AH13="---","",IF(AH13="","",VLOOKUP(AH13,List16784[],2,FALSE)))</f>
        <v/>
      </c>
      <c r="CF13" s="16" t="s">
        <v>109</v>
      </c>
      <c r="CG13" s="193" t="str">
        <f t="shared" si="7"/>
        <v>NA</v>
      </c>
      <c r="CH13" s="193" t="str">
        <f t="shared" si="5"/>
        <v>NA</v>
      </c>
      <c r="CI13" s="193" t="str">
        <f t="shared" si="5"/>
        <v>NA</v>
      </c>
      <c r="CJ13" s="193" t="str">
        <f t="shared" si="5"/>
        <v>NA</v>
      </c>
      <c r="CK13" s="193" t="str">
        <f t="shared" si="5"/>
        <v>NA</v>
      </c>
      <c r="CL13" s="193" t="str">
        <f t="shared" si="5"/>
        <v>NA</v>
      </c>
      <c r="CM13" s="193" t="str">
        <f t="shared" si="5"/>
        <v>NA</v>
      </c>
      <c r="CN13" s="193" t="str">
        <f t="shared" si="5"/>
        <v>NA</v>
      </c>
      <c r="CO13" s="193" t="str">
        <f t="shared" si="5"/>
        <v>NA</v>
      </c>
      <c r="CP13" s="193" t="str">
        <f t="shared" si="5"/>
        <v>NA</v>
      </c>
      <c r="CQ13" s="16" t="s">
        <v>109</v>
      </c>
      <c r="CR13" s="193" t="str">
        <f t="shared" si="8"/>
        <v>NA</v>
      </c>
      <c r="CS13" s="193" t="str">
        <f t="shared" si="6"/>
        <v>NA</v>
      </c>
      <c r="CT13" s="193" t="str">
        <f t="shared" si="6"/>
        <v>NA</v>
      </c>
      <c r="CU13" s="193" t="str">
        <f t="shared" si="6"/>
        <v>NA</v>
      </c>
      <c r="CV13" s="193" t="str">
        <f t="shared" si="6"/>
        <v>NA</v>
      </c>
      <c r="CW13" s="193" t="str">
        <f t="shared" si="6"/>
        <v>NA</v>
      </c>
      <c r="CX13" s="193" t="str">
        <f t="shared" si="6"/>
        <v>NA</v>
      </c>
      <c r="CY13" s="193" t="str">
        <f t="shared" si="6"/>
        <v>NA</v>
      </c>
      <c r="CZ13" s="193" t="str">
        <f t="shared" si="6"/>
        <v>NA</v>
      </c>
      <c r="DA13" s="193" t="str">
        <f t="shared" si="6"/>
        <v>NA</v>
      </c>
      <c r="DI13" s="30"/>
      <c r="DJ13" s="30"/>
      <c r="DK13" s="30"/>
      <c r="DL13" s="30"/>
      <c r="DM13" s="30"/>
      <c r="DN13" s="30"/>
      <c r="DO13" s="30"/>
      <c r="DP13" s="30"/>
      <c r="DQ13" s="30"/>
      <c r="DR13" s="30"/>
      <c r="DS13" s="30"/>
      <c r="DT13" s="30"/>
      <c r="DU13" s="30"/>
      <c r="DV13" s="30"/>
      <c r="DW13" s="30"/>
    </row>
    <row r="14" spans="2:127" ht="13.7" customHeight="1" thickBot="1">
      <c r="B14" s="304"/>
      <c r="C14" s="308"/>
      <c r="D14" s="309"/>
      <c r="E14" s="174" t="s">
        <v>211</v>
      </c>
      <c r="F14" s="175"/>
      <c r="G14" s="176"/>
      <c r="H14" s="13" t="s">
        <v>92</v>
      </c>
      <c r="I14" s="13" t="s">
        <v>92</v>
      </c>
      <c r="J14" s="13" t="s">
        <v>92</v>
      </c>
      <c r="K14" s="13" t="s">
        <v>92</v>
      </c>
      <c r="L14" s="13" t="s">
        <v>92</v>
      </c>
      <c r="M14" s="13" t="s">
        <v>92</v>
      </c>
      <c r="N14" s="13" t="s">
        <v>92</v>
      </c>
      <c r="O14" s="13" t="s">
        <v>92</v>
      </c>
      <c r="P14" s="13" t="s">
        <v>92</v>
      </c>
      <c r="Q14" s="13" t="s">
        <v>92</v>
      </c>
      <c r="R14" s="170" t="s">
        <v>92</v>
      </c>
      <c r="Y14" s="13" t="s">
        <v>92</v>
      </c>
      <c r="Z14" s="13" t="s">
        <v>92</v>
      </c>
      <c r="AA14" s="13" t="s">
        <v>92</v>
      </c>
      <c r="AB14" s="13" t="s">
        <v>92</v>
      </c>
      <c r="AC14" s="170" t="s">
        <v>92</v>
      </c>
      <c r="AD14" s="13" t="s">
        <v>92</v>
      </c>
      <c r="AE14" s="13" t="s">
        <v>92</v>
      </c>
      <c r="AF14" s="13" t="s">
        <v>92</v>
      </c>
      <c r="AG14" s="13" t="s">
        <v>92</v>
      </c>
      <c r="AH14" s="18" t="s">
        <v>92</v>
      </c>
      <c r="AK14" s="14" t="str">
        <f t="shared" si="0"/>
        <v/>
      </c>
      <c r="AL14" s="14" t="str">
        <f t="shared" si="0"/>
        <v/>
      </c>
      <c r="AM14" s="14" t="str">
        <f t="shared" si="0"/>
        <v/>
      </c>
      <c r="AN14" s="14" t="str">
        <f t="shared" si="0"/>
        <v/>
      </c>
      <c r="AO14" s="14" t="str">
        <f t="shared" si="0"/>
        <v/>
      </c>
      <c r="AP14" s="14" t="str">
        <f t="shared" si="0"/>
        <v/>
      </c>
      <c r="AQ14" s="14" t="str">
        <f t="shared" si="0"/>
        <v/>
      </c>
      <c r="AR14" s="14" t="str">
        <f t="shared" si="0"/>
        <v/>
      </c>
      <c r="AS14" s="14" t="str">
        <f t="shared" si="0"/>
        <v/>
      </c>
      <c r="AT14" s="14" t="str">
        <f t="shared" si="0"/>
        <v/>
      </c>
      <c r="AV14" s="15"/>
      <c r="AW14" s="16" t="s">
        <v>110</v>
      </c>
      <c r="AX14" s="193" t="str">
        <f t="shared" si="1"/>
        <v>---</v>
      </c>
      <c r="AY14" s="193" t="e">
        <f>VALUE(IF(AX14="---","",VLOOKUP(AX14,List16784[],2,FALSE)))</f>
        <v>#VALUE!</v>
      </c>
      <c r="AZ14" s="193" t="str">
        <f t="shared" si="2"/>
        <v>---</v>
      </c>
      <c r="BA14" s="193" t="e">
        <f>VALUE(IF(AZ14="---","",VLOOKUP(AZ14,List16784[],2,FALSE)))</f>
        <v>#VALUE!</v>
      </c>
      <c r="BB14" s="193" t="str">
        <f t="shared" si="3"/>
        <v>---</v>
      </c>
      <c r="BC14" s="193" t="str">
        <f t="shared" si="4"/>
        <v>---</v>
      </c>
      <c r="BI14" s="16" t="s">
        <v>110</v>
      </c>
      <c r="BJ14" s="193" t="str">
        <f>IF(H14="---","",IF(H14="","",(VLOOKUP(H14,List16784[],2,FALSE))))</f>
        <v/>
      </c>
      <c r="BK14" s="193" t="str">
        <f>IF(I14="---","",IF(I14="","",(VLOOKUP(I14,List16784[],2,FALSE))))</f>
        <v/>
      </c>
      <c r="BL14" s="193" t="str">
        <f>IF(J14="---","",IF(J14="","",(VLOOKUP(J14,List16784[],2,FALSE))))</f>
        <v/>
      </c>
      <c r="BM14" s="193" t="str">
        <f>IF(K14="---","",IF(K14="","",(VLOOKUP(K14,List16784[],2,FALSE))))</f>
        <v/>
      </c>
      <c r="BN14" s="193" t="str">
        <f>IF(L14="---","",IF(L14="","",(VLOOKUP(L14,List16784[],2,FALSE))))</f>
        <v/>
      </c>
      <c r="BO14" s="193" t="str">
        <f>IF(M14="---","",IF(M14="","",(VLOOKUP(M14,List16784[],2,FALSE))))</f>
        <v/>
      </c>
      <c r="BP14" s="193" t="str">
        <f>IF(N14="---","",IF(N14="","",(VLOOKUP(N14,List16784[],2,FALSE))))</f>
        <v/>
      </c>
      <c r="BQ14" s="193" t="str">
        <f>IF(O14="---","",IF(O14="","",(VLOOKUP(O14,List16784[],2,FALSE))))</f>
        <v/>
      </c>
      <c r="BR14" s="193" t="str">
        <f>IF(P14="---","",IF(P14="","",(VLOOKUP(P14,List16784[],2,FALSE))))</f>
        <v/>
      </c>
      <c r="BS14" s="193" t="str">
        <f>IF(Q14="---","",IF(Q14="","",(VLOOKUP(Q14,List16784[],2,FALSE))))</f>
        <v/>
      </c>
      <c r="BT14" s="193" t="str">
        <f>IF(R14="---","",IF(R14="","",(VLOOKUP(R14,List16784[],2,FALSE))))</f>
        <v/>
      </c>
      <c r="BU14" s="16" t="s">
        <v>110</v>
      </c>
      <c r="BV14" s="193" t="str">
        <f>IF(Y14="---","",IF(Y14="","",VLOOKUP(Y14,List16784[],2,FALSE)))</f>
        <v/>
      </c>
      <c r="BW14" s="193" t="str">
        <f>IF(Z14="---","",IF(Z14="","",VLOOKUP(Z14,List16784[],2,FALSE)))</f>
        <v/>
      </c>
      <c r="BX14" s="193" t="str">
        <f>IF(AA14="---","",IF(AA14="","",VLOOKUP(AA14,List16784[],2,FALSE)))</f>
        <v/>
      </c>
      <c r="BY14" s="193" t="str">
        <f>IF(AB14="---","",IF(AB14="","",VLOOKUP(AB14,List16784[],2,FALSE)))</f>
        <v/>
      </c>
      <c r="BZ14" s="193" t="str">
        <f>IF(AC14="---","",IF(AC14="","",VLOOKUP(AC14,List16784[],2,FALSE)))</f>
        <v/>
      </c>
      <c r="CA14" s="193" t="str">
        <f>IF(AD14="---","",IF(AD14="","",VLOOKUP(AD14,List16784[],2,FALSE)))</f>
        <v/>
      </c>
      <c r="CB14" s="193" t="str">
        <f>IF(AE14="---","",IF(AE14="","",VLOOKUP(AE14,List16784[],2,FALSE)))</f>
        <v/>
      </c>
      <c r="CC14" s="193" t="str">
        <f>IF(AF14="---","",IF(AF14="","",VLOOKUP(AF14,List16784[],2,FALSE)))</f>
        <v/>
      </c>
      <c r="CD14" s="193" t="str">
        <f>IF(AG14="---","",IF(AG14="","",VLOOKUP(AG14,List16784[],2,FALSE)))</f>
        <v/>
      </c>
      <c r="CE14" s="193" t="str">
        <f>IF(AH14="---","",IF(AH14="","",VLOOKUP(AH14,List16784[],2,FALSE)))</f>
        <v/>
      </c>
      <c r="CF14" s="16" t="s">
        <v>110</v>
      </c>
      <c r="CG14" s="193" t="str">
        <f t="shared" si="7"/>
        <v>NA</v>
      </c>
      <c r="CH14" s="193" t="str">
        <f t="shared" si="5"/>
        <v>NA</v>
      </c>
      <c r="CI14" s="193" t="str">
        <f t="shared" si="5"/>
        <v>NA</v>
      </c>
      <c r="CJ14" s="193" t="str">
        <f t="shared" si="5"/>
        <v>NA</v>
      </c>
      <c r="CK14" s="193" t="str">
        <f t="shared" si="5"/>
        <v>NA</v>
      </c>
      <c r="CL14" s="193" t="str">
        <f t="shared" si="5"/>
        <v>NA</v>
      </c>
      <c r="CM14" s="193" t="str">
        <f t="shared" si="5"/>
        <v>NA</v>
      </c>
      <c r="CN14" s="193" t="str">
        <f t="shared" si="5"/>
        <v>NA</v>
      </c>
      <c r="CO14" s="193" t="str">
        <f t="shared" si="5"/>
        <v>NA</v>
      </c>
      <c r="CP14" s="193" t="str">
        <f t="shared" si="5"/>
        <v>NA</v>
      </c>
      <c r="CQ14" s="16" t="s">
        <v>110</v>
      </c>
      <c r="CR14" s="193" t="str">
        <f t="shared" si="8"/>
        <v>NA</v>
      </c>
      <c r="CS14" s="193" t="str">
        <f t="shared" si="6"/>
        <v>NA</v>
      </c>
      <c r="CT14" s="193" t="str">
        <f t="shared" si="6"/>
        <v>NA</v>
      </c>
      <c r="CU14" s="193" t="str">
        <f t="shared" si="6"/>
        <v>NA</v>
      </c>
      <c r="CV14" s="193" t="str">
        <f t="shared" si="6"/>
        <v>NA</v>
      </c>
      <c r="CW14" s="193" t="str">
        <f t="shared" si="6"/>
        <v>NA</v>
      </c>
      <c r="CX14" s="193" t="str">
        <f t="shared" si="6"/>
        <v>NA</v>
      </c>
      <c r="CY14" s="193" t="str">
        <f t="shared" si="6"/>
        <v>NA</v>
      </c>
      <c r="CZ14" s="193" t="str">
        <f t="shared" si="6"/>
        <v>NA</v>
      </c>
      <c r="DA14" s="193" t="str">
        <f t="shared" si="6"/>
        <v>NA</v>
      </c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0"/>
      <c r="DT14" s="30"/>
      <c r="DU14" s="30"/>
      <c r="DV14" s="30"/>
      <c r="DW14" s="30"/>
    </row>
    <row r="15" spans="2:127" ht="13.7" customHeight="1" thickBot="1">
      <c r="B15" s="304"/>
      <c r="C15" s="308" t="s">
        <v>190</v>
      </c>
      <c r="D15" s="309"/>
      <c r="E15" s="174" t="s">
        <v>202</v>
      </c>
      <c r="F15" s="175"/>
      <c r="G15" s="176"/>
      <c r="H15" s="13" t="s">
        <v>92</v>
      </c>
      <c r="I15" s="13" t="s">
        <v>92</v>
      </c>
      <c r="J15" s="13" t="s">
        <v>92</v>
      </c>
      <c r="K15" s="13" t="s">
        <v>92</v>
      </c>
      <c r="L15" s="13" t="s">
        <v>92</v>
      </c>
      <c r="M15" s="13" t="s">
        <v>92</v>
      </c>
      <c r="N15" s="13" t="s">
        <v>92</v>
      </c>
      <c r="O15" s="13" t="s">
        <v>92</v>
      </c>
      <c r="P15" s="13" t="s">
        <v>92</v>
      </c>
      <c r="Q15" s="13" t="s">
        <v>92</v>
      </c>
      <c r="R15" s="170" t="s">
        <v>92</v>
      </c>
      <c r="Y15" s="13" t="s">
        <v>92</v>
      </c>
      <c r="Z15" s="13" t="s">
        <v>92</v>
      </c>
      <c r="AA15" s="13" t="s">
        <v>92</v>
      </c>
      <c r="AB15" s="13" t="s">
        <v>92</v>
      </c>
      <c r="AC15" s="170" t="s">
        <v>92</v>
      </c>
      <c r="AD15" s="13" t="s">
        <v>92</v>
      </c>
      <c r="AE15" s="13" t="s">
        <v>92</v>
      </c>
      <c r="AF15" s="13" t="s">
        <v>92</v>
      </c>
      <c r="AG15" s="13" t="s">
        <v>92</v>
      </c>
      <c r="AH15" s="18" t="s">
        <v>92</v>
      </c>
      <c r="AK15" s="14" t="str">
        <f t="shared" si="0"/>
        <v/>
      </c>
      <c r="AL15" s="14" t="str">
        <f t="shared" si="0"/>
        <v/>
      </c>
      <c r="AM15" s="14" t="str">
        <f t="shared" si="0"/>
        <v/>
      </c>
      <c r="AN15" s="14" t="str">
        <f t="shared" si="0"/>
        <v/>
      </c>
      <c r="AO15" s="14" t="str">
        <f t="shared" si="0"/>
        <v/>
      </c>
      <c r="AP15" s="14" t="str">
        <f t="shared" si="0"/>
        <v/>
      </c>
      <c r="AQ15" s="14" t="str">
        <f t="shared" si="0"/>
        <v/>
      </c>
      <c r="AR15" s="14" t="str">
        <f t="shared" si="0"/>
        <v/>
      </c>
      <c r="AS15" s="14" t="str">
        <f t="shared" si="0"/>
        <v/>
      </c>
      <c r="AT15" s="14" t="str">
        <f t="shared" si="0"/>
        <v/>
      </c>
      <c r="AV15" s="15"/>
      <c r="AW15" s="16" t="s">
        <v>111</v>
      </c>
      <c r="AX15" s="193" t="str">
        <f t="shared" si="1"/>
        <v>---</v>
      </c>
      <c r="AY15" s="193" t="e">
        <f>VALUE(IF(AX15="---","",VLOOKUP(AX15,List16784[],2,FALSE)))</f>
        <v>#VALUE!</v>
      </c>
      <c r="AZ15" s="193" t="str">
        <f t="shared" si="2"/>
        <v>---</v>
      </c>
      <c r="BA15" s="193" t="e">
        <f>VALUE(IF(AZ15="---","",VLOOKUP(AZ15,List16784[],2,FALSE)))</f>
        <v>#VALUE!</v>
      </c>
      <c r="BB15" s="193" t="str">
        <f t="shared" si="3"/>
        <v>---</v>
      </c>
      <c r="BC15" s="193" t="str">
        <f t="shared" si="4"/>
        <v>---</v>
      </c>
      <c r="BI15" s="16" t="s">
        <v>111</v>
      </c>
      <c r="BJ15" s="193" t="str">
        <f>IF(H15="---","",IF(H15="","",(VLOOKUP(H15,List16784[],2,FALSE))))</f>
        <v/>
      </c>
      <c r="BK15" s="193" t="str">
        <f>IF(I15="---","",IF(I15="","",(VLOOKUP(I15,List16784[],2,FALSE))))</f>
        <v/>
      </c>
      <c r="BL15" s="193" t="str">
        <f>IF(J15="---","",IF(J15="","",(VLOOKUP(J15,List16784[],2,FALSE))))</f>
        <v/>
      </c>
      <c r="BM15" s="193" t="str">
        <f>IF(K15="---","",IF(K15="","",(VLOOKUP(K15,List16784[],2,FALSE))))</f>
        <v/>
      </c>
      <c r="BN15" s="193" t="str">
        <f>IF(L15="---","",IF(L15="","",(VLOOKUP(L15,List16784[],2,FALSE))))</f>
        <v/>
      </c>
      <c r="BO15" s="193" t="str">
        <f>IF(M15="---","",IF(M15="","",(VLOOKUP(M15,List16784[],2,FALSE))))</f>
        <v/>
      </c>
      <c r="BP15" s="193" t="str">
        <f>IF(N15="---","",IF(N15="","",(VLOOKUP(N15,List16784[],2,FALSE))))</f>
        <v/>
      </c>
      <c r="BQ15" s="193" t="str">
        <f>IF(O15="---","",IF(O15="","",(VLOOKUP(O15,List16784[],2,FALSE))))</f>
        <v/>
      </c>
      <c r="BR15" s="193" t="str">
        <f>IF(P15="---","",IF(P15="","",(VLOOKUP(P15,List16784[],2,FALSE))))</f>
        <v/>
      </c>
      <c r="BS15" s="193" t="str">
        <f>IF(Q15="---","",IF(Q15="","",(VLOOKUP(Q15,List16784[],2,FALSE))))</f>
        <v/>
      </c>
      <c r="BT15" s="193" t="str">
        <f>IF(R15="---","",IF(R15="","",(VLOOKUP(R15,List16784[],2,FALSE))))</f>
        <v/>
      </c>
      <c r="BU15" s="16" t="s">
        <v>111</v>
      </c>
      <c r="BV15" s="193" t="str">
        <f>IF(Y15="---","",IF(Y15="","",VLOOKUP(Y15,List16784[],2,FALSE)))</f>
        <v/>
      </c>
      <c r="BW15" s="193" t="str">
        <f>IF(Z15="---","",IF(Z15="","",VLOOKUP(Z15,List16784[],2,FALSE)))</f>
        <v/>
      </c>
      <c r="BX15" s="193" t="str">
        <f>IF(AA15="---","",IF(AA15="","",VLOOKUP(AA15,List16784[],2,FALSE)))</f>
        <v/>
      </c>
      <c r="BY15" s="193" t="str">
        <f>IF(AB15="---","",IF(AB15="","",VLOOKUP(AB15,List16784[],2,FALSE)))</f>
        <v/>
      </c>
      <c r="BZ15" s="193" t="str">
        <f>IF(AC15="---","",IF(AC15="","",VLOOKUP(AC15,List16784[],2,FALSE)))</f>
        <v/>
      </c>
      <c r="CA15" s="193" t="str">
        <f>IF(AD15="---","",IF(AD15="","",VLOOKUP(AD15,List16784[],2,FALSE)))</f>
        <v/>
      </c>
      <c r="CB15" s="193" t="str">
        <f>IF(AE15="---","",IF(AE15="","",VLOOKUP(AE15,List16784[],2,FALSE)))</f>
        <v/>
      </c>
      <c r="CC15" s="193" t="str">
        <f>IF(AF15="---","",IF(AF15="","",VLOOKUP(AF15,List16784[],2,FALSE)))</f>
        <v/>
      </c>
      <c r="CD15" s="193" t="str">
        <f>IF(AG15="---","",IF(AG15="","",VLOOKUP(AG15,List16784[],2,FALSE)))</f>
        <v/>
      </c>
      <c r="CE15" s="193" t="str">
        <f>IF(AH15="---","",IF(AH15="","",VLOOKUP(AH15,List16784[],2,FALSE)))</f>
        <v/>
      </c>
      <c r="CF15" s="16" t="s">
        <v>111</v>
      </c>
      <c r="CG15" s="193" t="str">
        <f t="shared" si="7"/>
        <v>NA</v>
      </c>
      <c r="CH15" s="193" t="str">
        <f t="shared" si="5"/>
        <v>NA</v>
      </c>
      <c r="CI15" s="193" t="str">
        <f t="shared" si="5"/>
        <v>NA</v>
      </c>
      <c r="CJ15" s="193" t="str">
        <f t="shared" si="5"/>
        <v>NA</v>
      </c>
      <c r="CK15" s="193" t="str">
        <f t="shared" si="5"/>
        <v>NA</v>
      </c>
      <c r="CL15" s="193" t="str">
        <f t="shared" si="5"/>
        <v>NA</v>
      </c>
      <c r="CM15" s="193" t="str">
        <f t="shared" si="5"/>
        <v>NA</v>
      </c>
      <c r="CN15" s="193" t="str">
        <f t="shared" si="5"/>
        <v>NA</v>
      </c>
      <c r="CO15" s="193" t="str">
        <f t="shared" si="5"/>
        <v>NA</v>
      </c>
      <c r="CP15" s="193" t="str">
        <f t="shared" si="5"/>
        <v>NA</v>
      </c>
      <c r="CQ15" s="16" t="s">
        <v>111</v>
      </c>
      <c r="CR15" s="193" t="str">
        <f t="shared" si="8"/>
        <v>NA</v>
      </c>
      <c r="CS15" s="193" t="str">
        <f t="shared" si="6"/>
        <v>NA</v>
      </c>
      <c r="CT15" s="193" t="str">
        <f t="shared" si="6"/>
        <v>NA</v>
      </c>
      <c r="CU15" s="193" t="str">
        <f t="shared" si="6"/>
        <v>NA</v>
      </c>
      <c r="CV15" s="193" t="str">
        <f t="shared" si="6"/>
        <v>NA</v>
      </c>
      <c r="CW15" s="193" t="str">
        <f t="shared" si="6"/>
        <v>NA</v>
      </c>
      <c r="CX15" s="193" t="str">
        <f t="shared" si="6"/>
        <v>NA</v>
      </c>
      <c r="CY15" s="193" t="str">
        <f t="shared" si="6"/>
        <v>NA</v>
      </c>
      <c r="CZ15" s="193" t="str">
        <f t="shared" si="6"/>
        <v>NA</v>
      </c>
      <c r="DA15" s="193" t="str">
        <f t="shared" si="6"/>
        <v>NA</v>
      </c>
      <c r="DI15" s="30"/>
      <c r="DJ15" s="30"/>
      <c r="DK15" s="30"/>
      <c r="DL15" s="30"/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</row>
    <row r="16" spans="2:127" ht="13.7" customHeight="1" thickBot="1">
      <c r="B16" s="304"/>
      <c r="C16" s="308"/>
      <c r="D16" s="309"/>
      <c r="E16" s="174" t="s">
        <v>207</v>
      </c>
      <c r="F16" s="175"/>
      <c r="G16" s="176"/>
      <c r="H16" s="13" t="s">
        <v>92</v>
      </c>
      <c r="I16" s="13" t="s">
        <v>92</v>
      </c>
      <c r="J16" s="13" t="s">
        <v>92</v>
      </c>
      <c r="K16" s="13" t="s">
        <v>92</v>
      </c>
      <c r="L16" s="13" t="s">
        <v>92</v>
      </c>
      <c r="M16" s="13" t="s">
        <v>92</v>
      </c>
      <c r="N16" s="13" t="s">
        <v>92</v>
      </c>
      <c r="O16" s="13" t="s">
        <v>92</v>
      </c>
      <c r="P16" s="13" t="s">
        <v>92</v>
      </c>
      <c r="Q16" s="13" t="s">
        <v>92</v>
      </c>
      <c r="R16" s="170" t="s">
        <v>92</v>
      </c>
      <c r="Y16" s="13" t="s">
        <v>92</v>
      </c>
      <c r="Z16" s="13" t="s">
        <v>92</v>
      </c>
      <c r="AA16" s="13" t="s">
        <v>92</v>
      </c>
      <c r="AB16" s="13" t="s">
        <v>92</v>
      </c>
      <c r="AC16" s="170" t="s">
        <v>92</v>
      </c>
      <c r="AD16" s="13" t="s">
        <v>92</v>
      </c>
      <c r="AE16" s="13" t="s">
        <v>92</v>
      </c>
      <c r="AF16" s="13" t="s">
        <v>92</v>
      </c>
      <c r="AG16" s="13" t="s">
        <v>92</v>
      </c>
      <c r="AH16" s="18" t="s">
        <v>92</v>
      </c>
      <c r="AK16" s="14" t="str">
        <f t="shared" si="0"/>
        <v/>
      </c>
      <c r="AL16" s="14" t="str">
        <f t="shared" si="0"/>
        <v/>
      </c>
      <c r="AM16" s="14" t="str">
        <f t="shared" si="0"/>
        <v/>
      </c>
      <c r="AN16" s="14" t="str">
        <f t="shared" si="0"/>
        <v/>
      </c>
      <c r="AO16" s="14" t="str">
        <f t="shared" si="0"/>
        <v/>
      </c>
      <c r="AP16" s="14" t="str">
        <f t="shared" si="0"/>
        <v/>
      </c>
      <c r="AQ16" s="14" t="str">
        <f t="shared" si="0"/>
        <v/>
      </c>
      <c r="AR16" s="14" t="str">
        <f t="shared" si="0"/>
        <v/>
      </c>
      <c r="AS16" s="14" t="str">
        <f t="shared" si="0"/>
        <v/>
      </c>
      <c r="AT16" s="14" t="str">
        <f t="shared" si="0"/>
        <v/>
      </c>
      <c r="AV16" s="15"/>
      <c r="AW16" s="16" t="s">
        <v>112</v>
      </c>
      <c r="AX16" s="193" t="str">
        <f t="shared" si="1"/>
        <v>---</v>
      </c>
      <c r="AY16" s="193" t="e">
        <f>VALUE(IF(AX16="---","",VLOOKUP(AX16,List16784[],2,FALSE)))</f>
        <v>#VALUE!</v>
      </c>
      <c r="AZ16" s="193" t="str">
        <f t="shared" si="2"/>
        <v>---</v>
      </c>
      <c r="BA16" s="193" t="e">
        <f>VALUE(IF(AZ16="---","",VLOOKUP(AZ16,List16784[],2,FALSE)))</f>
        <v>#VALUE!</v>
      </c>
      <c r="BB16" s="193" t="str">
        <f t="shared" si="3"/>
        <v>---</v>
      </c>
      <c r="BC16" s="193" t="str">
        <f t="shared" si="4"/>
        <v>---</v>
      </c>
      <c r="BI16" s="16" t="s">
        <v>112</v>
      </c>
      <c r="BJ16" s="193" t="str">
        <f>IF(H16="---","",IF(H16="","",(VLOOKUP(H16,List16784[],2,FALSE))))</f>
        <v/>
      </c>
      <c r="BK16" s="193" t="str">
        <f>IF(I16="---","",IF(I16="","",(VLOOKUP(I16,List16784[],2,FALSE))))</f>
        <v/>
      </c>
      <c r="BL16" s="193" t="str">
        <f>IF(J16="---","",IF(J16="","",(VLOOKUP(J16,List16784[],2,FALSE))))</f>
        <v/>
      </c>
      <c r="BM16" s="193" t="str">
        <f>IF(K16="---","",IF(K16="","",(VLOOKUP(K16,List16784[],2,FALSE))))</f>
        <v/>
      </c>
      <c r="BN16" s="193" t="str">
        <f>IF(L16="---","",IF(L16="","",(VLOOKUP(L16,List16784[],2,FALSE))))</f>
        <v/>
      </c>
      <c r="BO16" s="193" t="str">
        <f>IF(M16="---","",IF(M16="","",(VLOOKUP(M16,List16784[],2,FALSE))))</f>
        <v/>
      </c>
      <c r="BP16" s="193" t="str">
        <f>IF(N16="---","",IF(N16="","",(VLOOKUP(N16,List16784[],2,FALSE))))</f>
        <v/>
      </c>
      <c r="BQ16" s="193" t="str">
        <f>IF(O16="---","",IF(O16="","",(VLOOKUP(O16,List16784[],2,FALSE))))</f>
        <v/>
      </c>
      <c r="BR16" s="193" t="str">
        <f>IF(P16="---","",IF(P16="","",(VLOOKUP(P16,List16784[],2,FALSE))))</f>
        <v/>
      </c>
      <c r="BS16" s="193" t="str">
        <f>IF(Q16="---","",IF(Q16="","",(VLOOKUP(Q16,List16784[],2,FALSE))))</f>
        <v/>
      </c>
      <c r="BT16" s="193" t="str">
        <f>IF(R16="---","",IF(R16="","",(VLOOKUP(R16,List16784[],2,FALSE))))</f>
        <v/>
      </c>
      <c r="BU16" s="16" t="s">
        <v>112</v>
      </c>
      <c r="BV16" s="193" t="str">
        <f>IF(Y16="---","",IF(Y16="","",VLOOKUP(Y16,List16784[],2,FALSE)))</f>
        <v/>
      </c>
      <c r="BW16" s="193" t="str">
        <f>IF(Z16="---","",IF(Z16="","",VLOOKUP(Z16,List16784[],2,FALSE)))</f>
        <v/>
      </c>
      <c r="BX16" s="193" t="str">
        <f>IF(AA16="---","",IF(AA16="","",VLOOKUP(AA16,List16784[],2,FALSE)))</f>
        <v/>
      </c>
      <c r="BY16" s="193" t="str">
        <f>IF(AB16="---","",IF(AB16="","",VLOOKUP(AB16,List16784[],2,FALSE)))</f>
        <v/>
      </c>
      <c r="BZ16" s="193" t="str">
        <f>IF(AC16="---","",IF(AC16="","",VLOOKUP(AC16,List16784[],2,FALSE)))</f>
        <v/>
      </c>
      <c r="CA16" s="193" t="str">
        <f>IF(AD16="---","",IF(AD16="","",VLOOKUP(AD16,List16784[],2,FALSE)))</f>
        <v/>
      </c>
      <c r="CB16" s="193" t="str">
        <f>IF(AE16="---","",IF(AE16="","",VLOOKUP(AE16,List16784[],2,FALSE)))</f>
        <v/>
      </c>
      <c r="CC16" s="193" t="str">
        <f>IF(AF16="---","",IF(AF16="","",VLOOKUP(AF16,List16784[],2,FALSE)))</f>
        <v/>
      </c>
      <c r="CD16" s="193" t="str">
        <f>IF(AG16="---","",IF(AG16="","",VLOOKUP(AG16,List16784[],2,FALSE)))</f>
        <v/>
      </c>
      <c r="CE16" s="193" t="str">
        <f>IF(AH16="---","",IF(AH16="","",VLOOKUP(AH16,List16784[],2,FALSE)))</f>
        <v/>
      </c>
      <c r="CF16" s="16" t="s">
        <v>112</v>
      </c>
      <c r="CG16" s="193" t="str">
        <f t="shared" si="7"/>
        <v>NA</v>
      </c>
      <c r="CH16" s="193" t="str">
        <f t="shared" si="5"/>
        <v>NA</v>
      </c>
      <c r="CI16" s="193" t="str">
        <f t="shared" si="5"/>
        <v>NA</v>
      </c>
      <c r="CJ16" s="193" t="str">
        <f t="shared" si="5"/>
        <v>NA</v>
      </c>
      <c r="CK16" s="193" t="str">
        <f t="shared" si="5"/>
        <v>NA</v>
      </c>
      <c r="CL16" s="193" t="str">
        <f t="shared" si="5"/>
        <v>NA</v>
      </c>
      <c r="CM16" s="193" t="str">
        <f t="shared" si="5"/>
        <v>NA</v>
      </c>
      <c r="CN16" s="193" t="str">
        <f t="shared" si="5"/>
        <v>NA</v>
      </c>
      <c r="CO16" s="193" t="str">
        <f t="shared" si="5"/>
        <v>NA</v>
      </c>
      <c r="CP16" s="193" t="str">
        <f t="shared" si="5"/>
        <v>NA</v>
      </c>
      <c r="CQ16" s="16" t="s">
        <v>112</v>
      </c>
      <c r="CR16" s="193" t="str">
        <f t="shared" si="8"/>
        <v>NA</v>
      </c>
      <c r="CS16" s="193" t="str">
        <f t="shared" si="6"/>
        <v>NA</v>
      </c>
      <c r="CT16" s="193" t="str">
        <f t="shared" si="6"/>
        <v>NA</v>
      </c>
      <c r="CU16" s="193" t="str">
        <f t="shared" si="6"/>
        <v>NA</v>
      </c>
      <c r="CV16" s="193" t="str">
        <f t="shared" si="6"/>
        <v>NA</v>
      </c>
      <c r="CW16" s="193" t="str">
        <f t="shared" si="6"/>
        <v>NA</v>
      </c>
      <c r="CX16" s="193" t="str">
        <f t="shared" si="6"/>
        <v>NA</v>
      </c>
      <c r="CY16" s="193" t="str">
        <f t="shared" si="6"/>
        <v>NA</v>
      </c>
      <c r="CZ16" s="193" t="str">
        <f t="shared" si="6"/>
        <v>NA</v>
      </c>
      <c r="DA16" s="193" t="str">
        <f t="shared" si="6"/>
        <v>NA</v>
      </c>
      <c r="DI16" s="30"/>
      <c r="DJ16" s="30"/>
      <c r="DK16" s="30"/>
      <c r="DL16" s="30"/>
      <c r="DM16" s="30"/>
      <c r="DN16" s="30"/>
      <c r="DO16" s="30"/>
      <c r="DP16" s="30"/>
      <c r="DQ16" s="30"/>
      <c r="DR16" s="30"/>
      <c r="DS16" s="30"/>
      <c r="DT16" s="30"/>
      <c r="DU16" s="30"/>
      <c r="DV16" s="30"/>
      <c r="DW16" s="30"/>
    </row>
    <row r="17" spans="2:127" s="7" customFormat="1" ht="13.7" customHeight="1" thickBot="1">
      <c r="B17" s="304"/>
      <c r="C17" s="308"/>
      <c r="D17" s="309"/>
      <c r="E17" s="174" t="s">
        <v>212</v>
      </c>
      <c r="F17" s="175"/>
      <c r="G17" s="176"/>
      <c r="H17" s="13" t="s">
        <v>92</v>
      </c>
      <c r="I17" s="13" t="s">
        <v>92</v>
      </c>
      <c r="J17" s="13" t="s">
        <v>92</v>
      </c>
      <c r="K17" s="13" t="s">
        <v>92</v>
      </c>
      <c r="L17" s="13" t="s">
        <v>92</v>
      </c>
      <c r="M17" s="13" t="s">
        <v>92</v>
      </c>
      <c r="N17" s="13" t="s">
        <v>92</v>
      </c>
      <c r="O17" s="13" t="s">
        <v>92</v>
      </c>
      <c r="P17" s="13" t="s">
        <v>92</v>
      </c>
      <c r="Q17" s="13" t="s">
        <v>92</v>
      </c>
      <c r="R17" s="170" t="s">
        <v>92</v>
      </c>
      <c r="S17" s="1"/>
      <c r="T17" s="1"/>
      <c r="U17" s="1"/>
      <c r="V17" s="1"/>
      <c r="W17" s="1"/>
      <c r="X17" s="1"/>
      <c r="Y17" s="13" t="s">
        <v>92</v>
      </c>
      <c r="Z17" s="13" t="s">
        <v>92</v>
      </c>
      <c r="AA17" s="13" t="s">
        <v>92</v>
      </c>
      <c r="AB17" s="13" t="s">
        <v>92</v>
      </c>
      <c r="AC17" s="170" t="s">
        <v>92</v>
      </c>
      <c r="AD17" s="13" t="s">
        <v>92</v>
      </c>
      <c r="AE17" s="13" t="s">
        <v>92</v>
      </c>
      <c r="AF17" s="13" t="s">
        <v>92</v>
      </c>
      <c r="AG17" s="13" t="s">
        <v>92</v>
      </c>
      <c r="AH17" s="18" t="s">
        <v>92</v>
      </c>
      <c r="AK17" s="14" t="str">
        <f t="shared" si="0"/>
        <v/>
      </c>
      <c r="AL17" s="14" t="str">
        <f t="shared" si="0"/>
        <v/>
      </c>
      <c r="AM17" s="14" t="str">
        <f t="shared" si="0"/>
        <v/>
      </c>
      <c r="AN17" s="14" t="str">
        <f t="shared" si="0"/>
        <v/>
      </c>
      <c r="AO17" s="14" t="str">
        <f t="shared" si="0"/>
        <v/>
      </c>
      <c r="AP17" s="14" t="str">
        <f t="shared" si="0"/>
        <v/>
      </c>
      <c r="AQ17" s="14" t="str">
        <f t="shared" si="0"/>
        <v/>
      </c>
      <c r="AR17" s="14" t="str">
        <f t="shared" si="0"/>
        <v/>
      </c>
      <c r="AS17" s="14" t="str">
        <f t="shared" si="0"/>
        <v/>
      </c>
      <c r="AT17" s="14" t="str">
        <f t="shared" si="0"/>
        <v/>
      </c>
      <c r="AU17" s="1"/>
      <c r="AV17" s="15"/>
      <c r="AW17" s="16" t="s">
        <v>113</v>
      </c>
      <c r="AX17" s="193" t="str">
        <f t="shared" si="1"/>
        <v>---</v>
      </c>
      <c r="AY17" s="193" t="e">
        <f>VALUE(IF(AX17="---","",VLOOKUP(AX17,List16784[],2,FALSE)))</f>
        <v>#VALUE!</v>
      </c>
      <c r="AZ17" s="193" t="str">
        <f t="shared" si="2"/>
        <v>---</v>
      </c>
      <c r="BA17" s="193" t="e">
        <f>VALUE(IF(AZ17="---","",VLOOKUP(AZ17,List16784[],2,FALSE)))</f>
        <v>#VALUE!</v>
      </c>
      <c r="BB17" s="193" t="str">
        <f t="shared" si="3"/>
        <v>---</v>
      </c>
      <c r="BC17" s="193" t="str">
        <f t="shared" si="4"/>
        <v>---</v>
      </c>
      <c r="BD17" s="1"/>
      <c r="BE17" s="1"/>
      <c r="BF17" s="1"/>
      <c r="BG17" s="1"/>
      <c r="BH17" s="1"/>
      <c r="BI17" s="16" t="s">
        <v>113</v>
      </c>
      <c r="BJ17" s="193" t="str">
        <f>IF(H17="---","",IF(H17="","",(VLOOKUP(H17,List16784[],2,FALSE))))</f>
        <v/>
      </c>
      <c r="BK17" s="193" t="str">
        <f>IF(I17="---","",IF(I17="","",(VLOOKUP(I17,List16784[],2,FALSE))))</f>
        <v/>
      </c>
      <c r="BL17" s="193" t="str">
        <f>IF(J17="---","",IF(J17="","",(VLOOKUP(J17,List16784[],2,FALSE))))</f>
        <v/>
      </c>
      <c r="BM17" s="193" t="str">
        <f>IF(K17="---","",IF(K17="","",(VLOOKUP(K17,List16784[],2,FALSE))))</f>
        <v/>
      </c>
      <c r="BN17" s="193" t="str">
        <f>IF(L17="---","",IF(L17="","",(VLOOKUP(L17,List16784[],2,FALSE))))</f>
        <v/>
      </c>
      <c r="BO17" s="193" t="str">
        <f>IF(M17="---","",IF(M17="","",(VLOOKUP(M17,List16784[],2,FALSE))))</f>
        <v/>
      </c>
      <c r="BP17" s="193" t="str">
        <f>IF(N17="---","",IF(N17="","",(VLOOKUP(N17,List16784[],2,FALSE))))</f>
        <v/>
      </c>
      <c r="BQ17" s="193" t="str">
        <f>IF(O17="---","",IF(O17="","",(VLOOKUP(O17,List16784[],2,FALSE))))</f>
        <v/>
      </c>
      <c r="BR17" s="193" t="str">
        <f>IF(P17="---","",IF(P17="","",(VLOOKUP(P17,List16784[],2,FALSE))))</f>
        <v/>
      </c>
      <c r="BS17" s="193" t="str">
        <f>IF(Q17="---","",IF(Q17="","",(VLOOKUP(Q17,List16784[],2,FALSE))))</f>
        <v/>
      </c>
      <c r="BT17" s="193" t="str">
        <f>IF(R17="---","",IF(R17="","",(VLOOKUP(R17,List16784[],2,FALSE))))</f>
        <v/>
      </c>
      <c r="BU17" s="16" t="s">
        <v>113</v>
      </c>
      <c r="BV17" s="193" t="str">
        <f>IF(Y17="---","",IF(Y17="","",VLOOKUP(Y17,List16784[],2,FALSE)))</f>
        <v/>
      </c>
      <c r="BW17" s="193" t="str">
        <f>IF(Z17="---","",IF(Z17="","",VLOOKUP(Z17,List16784[],2,FALSE)))</f>
        <v/>
      </c>
      <c r="BX17" s="193" t="str">
        <f>IF(AA17="---","",IF(AA17="","",VLOOKUP(AA17,List16784[],2,FALSE)))</f>
        <v/>
      </c>
      <c r="BY17" s="193" t="str">
        <f>IF(AB17="---","",IF(AB17="","",VLOOKUP(AB17,List16784[],2,FALSE)))</f>
        <v/>
      </c>
      <c r="BZ17" s="193" t="str">
        <f>IF(AC17="---","",IF(AC17="","",VLOOKUP(AC17,List16784[],2,FALSE)))</f>
        <v/>
      </c>
      <c r="CA17" s="193" t="str">
        <f>IF(AD17="---","",IF(AD17="","",VLOOKUP(AD17,List16784[],2,FALSE)))</f>
        <v/>
      </c>
      <c r="CB17" s="193" t="str">
        <f>IF(AE17="---","",IF(AE17="","",VLOOKUP(AE17,List16784[],2,FALSE)))</f>
        <v/>
      </c>
      <c r="CC17" s="193" t="str">
        <f>IF(AF17="---","",IF(AF17="","",VLOOKUP(AF17,List16784[],2,FALSE)))</f>
        <v/>
      </c>
      <c r="CD17" s="193" t="str">
        <f>IF(AG17="---","",IF(AG17="","",VLOOKUP(AG17,List16784[],2,FALSE)))</f>
        <v/>
      </c>
      <c r="CE17" s="193" t="str">
        <f>IF(AH17="---","",IF(AH17="","",VLOOKUP(AH17,List16784[],2,FALSE)))</f>
        <v/>
      </c>
      <c r="CF17" s="16" t="s">
        <v>113</v>
      </c>
      <c r="CG17" s="193" t="str">
        <f t="shared" si="7"/>
        <v>NA</v>
      </c>
      <c r="CH17" s="193" t="str">
        <f t="shared" si="5"/>
        <v>NA</v>
      </c>
      <c r="CI17" s="193" t="str">
        <f t="shared" si="5"/>
        <v>NA</v>
      </c>
      <c r="CJ17" s="193" t="str">
        <f t="shared" si="5"/>
        <v>NA</v>
      </c>
      <c r="CK17" s="193" t="str">
        <f t="shared" si="5"/>
        <v>NA</v>
      </c>
      <c r="CL17" s="193" t="str">
        <f t="shared" si="5"/>
        <v>NA</v>
      </c>
      <c r="CM17" s="193" t="str">
        <f t="shared" si="5"/>
        <v>NA</v>
      </c>
      <c r="CN17" s="193" t="str">
        <f t="shared" si="5"/>
        <v>NA</v>
      </c>
      <c r="CO17" s="193" t="str">
        <f t="shared" si="5"/>
        <v>NA</v>
      </c>
      <c r="CP17" s="193" t="str">
        <f t="shared" si="5"/>
        <v>NA</v>
      </c>
      <c r="CQ17" s="16" t="s">
        <v>113</v>
      </c>
      <c r="CR17" s="193" t="str">
        <f t="shared" si="8"/>
        <v>NA</v>
      </c>
      <c r="CS17" s="193" t="str">
        <f t="shared" si="6"/>
        <v>NA</v>
      </c>
      <c r="CT17" s="193" t="str">
        <f t="shared" si="6"/>
        <v>NA</v>
      </c>
      <c r="CU17" s="193" t="str">
        <f t="shared" si="6"/>
        <v>NA</v>
      </c>
      <c r="CV17" s="193" t="str">
        <f t="shared" si="6"/>
        <v>NA</v>
      </c>
      <c r="CW17" s="193" t="str">
        <f t="shared" si="6"/>
        <v>NA</v>
      </c>
      <c r="CX17" s="193" t="str">
        <f t="shared" si="6"/>
        <v>NA</v>
      </c>
      <c r="CY17" s="193" t="str">
        <f t="shared" si="6"/>
        <v>NA</v>
      </c>
      <c r="CZ17" s="193" t="str">
        <f t="shared" si="6"/>
        <v>NA</v>
      </c>
      <c r="DA17" s="193" t="str">
        <f t="shared" si="6"/>
        <v>NA</v>
      </c>
      <c r="DI17" s="177"/>
      <c r="DJ17" s="177"/>
      <c r="DK17" s="177"/>
      <c r="DL17" s="177"/>
      <c r="DM17" s="177"/>
      <c r="DN17" s="177"/>
      <c r="DO17" s="177"/>
      <c r="DP17" s="177"/>
      <c r="DQ17" s="177"/>
      <c r="DR17" s="177"/>
      <c r="DS17" s="177"/>
      <c r="DT17" s="177"/>
      <c r="DU17" s="177"/>
      <c r="DV17" s="177"/>
      <c r="DW17" s="177"/>
    </row>
    <row r="18" spans="2:127" s="7" customFormat="1" ht="13.7" customHeight="1" thickBot="1">
      <c r="B18" s="304"/>
      <c r="C18" s="308" t="s">
        <v>114</v>
      </c>
      <c r="D18" s="309"/>
      <c r="E18" s="174" t="s">
        <v>203</v>
      </c>
      <c r="F18" s="175"/>
      <c r="G18" s="176"/>
      <c r="H18" s="13" t="s">
        <v>92</v>
      </c>
      <c r="I18" s="13" t="s">
        <v>92</v>
      </c>
      <c r="J18" s="13" t="s">
        <v>92</v>
      </c>
      <c r="K18" s="13" t="s">
        <v>92</v>
      </c>
      <c r="L18" s="13" t="s">
        <v>92</v>
      </c>
      <c r="M18" s="13" t="s">
        <v>92</v>
      </c>
      <c r="N18" s="13" t="s">
        <v>92</v>
      </c>
      <c r="O18" s="13" t="s">
        <v>92</v>
      </c>
      <c r="P18" s="13" t="s">
        <v>92</v>
      </c>
      <c r="Q18" s="13" t="s">
        <v>92</v>
      </c>
      <c r="R18" s="170" t="s">
        <v>92</v>
      </c>
      <c r="S18" s="1"/>
      <c r="T18" s="1"/>
      <c r="U18" s="1"/>
      <c r="V18" s="1"/>
      <c r="W18" s="1"/>
      <c r="X18" s="1"/>
      <c r="Y18" s="13" t="s">
        <v>92</v>
      </c>
      <c r="Z18" s="13" t="s">
        <v>92</v>
      </c>
      <c r="AA18" s="13" t="s">
        <v>92</v>
      </c>
      <c r="AB18" s="13" t="s">
        <v>92</v>
      </c>
      <c r="AC18" s="170" t="s">
        <v>92</v>
      </c>
      <c r="AD18" s="13" t="s">
        <v>92</v>
      </c>
      <c r="AE18" s="13" t="s">
        <v>92</v>
      </c>
      <c r="AF18" s="13" t="s">
        <v>92</v>
      </c>
      <c r="AG18" s="13" t="s">
        <v>92</v>
      </c>
      <c r="AH18" s="18" t="s">
        <v>92</v>
      </c>
      <c r="AK18" s="14" t="str">
        <f t="shared" si="0"/>
        <v/>
      </c>
      <c r="AL18" s="14" t="str">
        <f t="shared" si="0"/>
        <v/>
      </c>
      <c r="AM18" s="14" t="str">
        <f t="shared" si="0"/>
        <v/>
      </c>
      <c r="AN18" s="14" t="str">
        <f t="shared" si="0"/>
        <v/>
      </c>
      <c r="AO18" s="14" t="str">
        <f t="shared" si="0"/>
        <v/>
      </c>
      <c r="AP18" s="14" t="str">
        <f t="shared" si="0"/>
        <v/>
      </c>
      <c r="AQ18" s="14" t="str">
        <f t="shared" si="0"/>
        <v/>
      </c>
      <c r="AR18" s="14" t="str">
        <f t="shared" si="0"/>
        <v/>
      </c>
      <c r="AS18" s="14" t="str">
        <f t="shared" si="0"/>
        <v/>
      </c>
      <c r="AT18" s="14" t="str">
        <f t="shared" si="0"/>
        <v/>
      </c>
      <c r="AU18" s="1"/>
      <c r="AV18" s="15"/>
      <c r="AW18" s="16" t="s">
        <v>115</v>
      </c>
      <c r="AX18" s="193" t="str">
        <f t="shared" si="1"/>
        <v>---</v>
      </c>
      <c r="AY18" s="193" t="e">
        <f>VALUE(IF(AX18="---","",VLOOKUP(AX18,List16784[],2,FALSE)))</f>
        <v>#VALUE!</v>
      </c>
      <c r="AZ18" s="193" t="str">
        <f t="shared" si="2"/>
        <v>---</v>
      </c>
      <c r="BA18" s="193" t="e">
        <f>VALUE(IF(AZ18="---","",VLOOKUP(AZ18,List16784[],2,FALSE)))</f>
        <v>#VALUE!</v>
      </c>
      <c r="BB18" s="193" t="str">
        <f t="shared" si="3"/>
        <v>---</v>
      </c>
      <c r="BC18" s="193" t="str">
        <f t="shared" si="4"/>
        <v>---</v>
      </c>
      <c r="BD18" s="1"/>
      <c r="BE18" s="1"/>
      <c r="BF18" s="1"/>
      <c r="BG18" s="1"/>
      <c r="BH18" s="1"/>
      <c r="BI18" s="16" t="s">
        <v>115</v>
      </c>
      <c r="BJ18" s="193" t="str">
        <f>IF(H18="---","",IF(H18="","",(VLOOKUP(H18,List16784[],2,FALSE))))</f>
        <v/>
      </c>
      <c r="BK18" s="193" t="str">
        <f>IF(I18="---","",IF(I18="","",(VLOOKUP(I18,List16784[],2,FALSE))))</f>
        <v/>
      </c>
      <c r="BL18" s="193" t="str">
        <f>IF(J18="---","",IF(J18="","",(VLOOKUP(J18,List16784[],2,FALSE))))</f>
        <v/>
      </c>
      <c r="BM18" s="193" t="str">
        <f>IF(K18="---","",IF(K18="","",(VLOOKUP(K18,List16784[],2,FALSE))))</f>
        <v/>
      </c>
      <c r="BN18" s="193" t="str">
        <f>IF(L18="---","",IF(L18="","",(VLOOKUP(L18,List16784[],2,FALSE))))</f>
        <v/>
      </c>
      <c r="BO18" s="193" t="str">
        <f>IF(M18="---","",IF(M18="","",(VLOOKUP(M18,List16784[],2,FALSE))))</f>
        <v/>
      </c>
      <c r="BP18" s="193" t="str">
        <f>IF(N18="---","",IF(N18="","",(VLOOKUP(N18,List16784[],2,FALSE))))</f>
        <v/>
      </c>
      <c r="BQ18" s="193" t="str">
        <f>IF(O18="---","",IF(O18="","",(VLOOKUP(O18,List16784[],2,FALSE))))</f>
        <v/>
      </c>
      <c r="BR18" s="193" t="str">
        <f>IF(P18="---","",IF(P18="","",(VLOOKUP(P18,List16784[],2,FALSE))))</f>
        <v/>
      </c>
      <c r="BS18" s="193" t="str">
        <f>IF(Q18="---","",IF(Q18="","",(VLOOKUP(Q18,List16784[],2,FALSE))))</f>
        <v/>
      </c>
      <c r="BT18" s="193" t="str">
        <f>IF(R18="---","",IF(R18="","",(VLOOKUP(R18,List16784[],2,FALSE))))</f>
        <v/>
      </c>
      <c r="BU18" s="16" t="s">
        <v>115</v>
      </c>
      <c r="BV18" s="193" t="str">
        <f>IF(Y18="---","",IF(Y18="","",VLOOKUP(Y18,List16784[],2,FALSE)))</f>
        <v/>
      </c>
      <c r="BW18" s="193" t="str">
        <f>IF(Z18="---","",IF(Z18="","",VLOOKUP(Z18,List16784[],2,FALSE)))</f>
        <v/>
      </c>
      <c r="BX18" s="193" t="str">
        <f>IF(AA18="---","",IF(AA18="","",VLOOKUP(AA18,List16784[],2,FALSE)))</f>
        <v/>
      </c>
      <c r="BY18" s="193" t="str">
        <f>IF(AB18="---","",IF(AB18="","",VLOOKUP(AB18,List16784[],2,FALSE)))</f>
        <v/>
      </c>
      <c r="BZ18" s="193" t="str">
        <f>IF(AC18="---","",IF(AC18="","",VLOOKUP(AC18,List16784[],2,FALSE)))</f>
        <v/>
      </c>
      <c r="CA18" s="193" t="str">
        <f>IF(AD18="---","",IF(AD18="","",VLOOKUP(AD18,List16784[],2,FALSE)))</f>
        <v/>
      </c>
      <c r="CB18" s="193" t="str">
        <f>IF(AE18="---","",IF(AE18="","",VLOOKUP(AE18,List16784[],2,FALSE)))</f>
        <v/>
      </c>
      <c r="CC18" s="193" t="str">
        <f>IF(AF18="---","",IF(AF18="","",VLOOKUP(AF18,List16784[],2,FALSE)))</f>
        <v/>
      </c>
      <c r="CD18" s="193" t="str">
        <f>IF(AG18="---","",IF(AG18="","",VLOOKUP(AG18,List16784[],2,FALSE)))</f>
        <v/>
      </c>
      <c r="CE18" s="193" t="str">
        <f>IF(AH18="---","",IF(AH18="","",VLOOKUP(AH18,List16784[],2,FALSE)))</f>
        <v/>
      </c>
      <c r="CF18" s="16" t="s">
        <v>115</v>
      </c>
      <c r="CG18" s="193" t="str">
        <f t="shared" si="7"/>
        <v>NA</v>
      </c>
      <c r="CH18" s="193" t="str">
        <f t="shared" si="5"/>
        <v>NA</v>
      </c>
      <c r="CI18" s="193" t="str">
        <f t="shared" si="5"/>
        <v>NA</v>
      </c>
      <c r="CJ18" s="193" t="str">
        <f t="shared" si="5"/>
        <v>NA</v>
      </c>
      <c r="CK18" s="193" t="str">
        <f t="shared" si="5"/>
        <v>NA</v>
      </c>
      <c r="CL18" s="193" t="str">
        <f t="shared" si="5"/>
        <v>NA</v>
      </c>
      <c r="CM18" s="193" t="str">
        <f t="shared" si="5"/>
        <v>NA</v>
      </c>
      <c r="CN18" s="193" t="str">
        <f t="shared" si="5"/>
        <v>NA</v>
      </c>
      <c r="CO18" s="193" t="str">
        <f t="shared" si="5"/>
        <v>NA</v>
      </c>
      <c r="CP18" s="193" t="str">
        <f t="shared" si="5"/>
        <v>NA</v>
      </c>
      <c r="CQ18" s="16" t="s">
        <v>115</v>
      </c>
      <c r="CR18" s="193" t="str">
        <f t="shared" si="8"/>
        <v>NA</v>
      </c>
      <c r="CS18" s="193" t="str">
        <f t="shared" si="6"/>
        <v>NA</v>
      </c>
      <c r="CT18" s="193" t="str">
        <f t="shared" si="6"/>
        <v>NA</v>
      </c>
      <c r="CU18" s="193" t="str">
        <f t="shared" si="6"/>
        <v>NA</v>
      </c>
      <c r="CV18" s="193" t="str">
        <f t="shared" si="6"/>
        <v>NA</v>
      </c>
      <c r="CW18" s="193" t="str">
        <f t="shared" si="6"/>
        <v>NA</v>
      </c>
      <c r="CX18" s="193" t="str">
        <f t="shared" si="6"/>
        <v>NA</v>
      </c>
      <c r="CY18" s="193" t="str">
        <f t="shared" si="6"/>
        <v>NA</v>
      </c>
      <c r="CZ18" s="193" t="str">
        <f t="shared" si="6"/>
        <v>NA</v>
      </c>
      <c r="DA18" s="193" t="str">
        <f t="shared" si="6"/>
        <v>NA</v>
      </c>
      <c r="DI18" s="177"/>
      <c r="DJ18" s="177"/>
      <c r="DK18" s="177"/>
      <c r="DL18" s="177"/>
      <c r="DM18" s="177"/>
      <c r="DN18" s="177"/>
      <c r="DO18" s="177"/>
      <c r="DP18" s="177"/>
      <c r="DQ18" s="177"/>
      <c r="DR18" s="177"/>
      <c r="DS18" s="177"/>
      <c r="DT18" s="177"/>
      <c r="DU18" s="177"/>
      <c r="DV18" s="177"/>
      <c r="DW18" s="177"/>
    </row>
    <row r="19" spans="2:127" s="7" customFormat="1" ht="13.7" customHeight="1" thickBot="1">
      <c r="B19" s="304"/>
      <c r="C19" s="308"/>
      <c r="D19" s="309"/>
      <c r="E19" s="174" t="s">
        <v>208</v>
      </c>
      <c r="F19" s="175"/>
      <c r="G19" s="176"/>
      <c r="H19" s="13" t="s">
        <v>92</v>
      </c>
      <c r="I19" s="13" t="s">
        <v>92</v>
      </c>
      <c r="J19" s="13" t="s">
        <v>92</v>
      </c>
      <c r="K19" s="13" t="s">
        <v>92</v>
      </c>
      <c r="L19" s="13" t="s">
        <v>92</v>
      </c>
      <c r="M19" s="13" t="s">
        <v>92</v>
      </c>
      <c r="N19" s="13" t="s">
        <v>92</v>
      </c>
      <c r="O19" s="13" t="s">
        <v>92</v>
      </c>
      <c r="P19" s="13" t="s">
        <v>92</v>
      </c>
      <c r="Q19" s="13" t="s">
        <v>92</v>
      </c>
      <c r="R19" s="170" t="s">
        <v>92</v>
      </c>
      <c r="S19" s="1"/>
      <c r="T19" s="1"/>
      <c r="U19" s="1"/>
      <c r="V19" s="1"/>
      <c r="W19" s="1"/>
      <c r="X19" s="1"/>
      <c r="Y19" s="13" t="s">
        <v>92</v>
      </c>
      <c r="Z19" s="13" t="s">
        <v>92</v>
      </c>
      <c r="AA19" s="13" t="s">
        <v>92</v>
      </c>
      <c r="AB19" s="13" t="s">
        <v>92</v>
      </c>
      <c r="AC19" s="170" t="s">
        <v>92</v>
      </c>
      <c r="AD19" s="13" t="s">
        <v>92</v>
      </c>
      <c r="AE19" s="13" t="s">
        <v>92</v>
      </c>
      <c r="AF19" s="13" t="s">
        <v>92</v>
      </c>
      <c r="AG19" s="13" t="s">
        <v>92</v>
      </c>
      <c r="AH19" s="18" t="s">
        <v>92</v>
      </c>
      <c r="AK19" s="14" t="str">
        <f t="shared" si="0"/>
        <v/>
      </c>
      <c r="AL19" s="14" t="str">
        <f t="shared" si="0"/>
        <v/>
      </c>
      <c r="AM19" s="14" t="str">
        <f t="shared" si="0"/>
        <v/>
      </c>
      <c r="AN19" s="14" t="str">
        <f t="shared" si="0"/>
        <v/>
      </c>
      <c r="AO19" s="14" t="str">
        <f t="shared" si="0"/>
        <v/>
      </c>
      <c r="AP19" s="14" t="str">
        <f t="shared" si="0"/>
        <v/>
      </c>
      <c r="AQ19" s="14" t="str">
        <f t="shared" si="0"/>
        <v/>
      </c>
      <c r="AR19" s="14" t="str">
        <f t="shared" si="0"/>
        <v/>
      </c>
      <c r="AS19" s="14" t="str">
        <f t="shared" si="0"/>
        <v/>
      </c>
      <c r="AT19" s="14" t="str">
        <f t="shared" si="0"/>
        <v/>
      </c>
      <c r="AU19" s="1"/>
      <c r="AV19" s="15"/>
      <c r="AW19" s="16" t="s">
        <v>116</v>
      </c>
      <c r="AX19" s="193" t="str">
        <f t="shared" si="1"/>
        <v>---</v>
      </c>
      <c r="AY19" s="193" t="e">
        <f>VALUE(IF(AX19="---","",VLOOKUP(AX19,List16784[],2,FALSE)))</f>
        <v>#VALUE!</v>
      </c>
      <c r="AZ19" s="193" t="str">
        <f t="shared" si="2"/>
        <v>---</v>
      </c>
      <c r="BA19" s="193" t="e">
        <f>VALUE(IF(AZ19="---","",VLOOKUP(AZ19,List16784[],2,FALSE)))</f>
        <v>#VALUE!</v>
      </c>
      <c r="BB19" s="193" t="str">
        <f t="shared" si="3"/>
        <v>---</v>
      </c>
      <c r="BC19" s="193" t="str">
        <f t="shared" si="4"/>
        <v>---</v>
      </c>
      <c r="BD19" s="1"/>
      <c r="BE19" s="1"/>
      <c r="BF19" s="1"/>
      <c r="BG19" s="1"/>
      <c r="BH19" s="1"/>
      <c r="BI19" s="16" t="s">
        <v>116</v>
      </c>
      <c r="BJ19" s="193" t="str">
        <f>IF(H19="---","",IF(H19="","",(VLOOKUP(H19,List16784[],2,FALSE))))</f>
        <v/>
      </c>
      <c r="BK19" s="193" t="str">
        <f>IF(I19="---","",IF(I19="","",(VLOOKUP(I19,List16784[],2,FALSE))))</f>
        <v/>
      </c>
      <c r="BL19" s="193" t="str">
        <f>IF(J19="---","",IF(J19="","",(VLOOKUP(J19,List16784[],2,FALSE))))</f>
        <v/>
      </c>
      <c r="BM19" s="193" t="str">
        <f>IF(K19="---","",IF(K19="","",(VLOOKUP(K19,List16784[],2,FALSE))))</f>
        <v/>
      </c>
      <c r="BN19" s="193" t="str">
        <f>IF(L19="---","",IF(L19="","",(VLOOKUP(L19,List16784[],2,FALSE))))</f>
        <v/>
      </c>
      <c r="BO19" s="193" t="str">
        <f>IF(M19="---","",IF(M19="","",(VLOOKUP(M19,List16784[],2,FALSE))))</f>
        <v/>
      </c>
      <c r="BP19" s="193" t="str">
        <f>IF(N19="---","",IF(N19="","",(VLOOKUP(N19,List16784[],2,FALSE))))</f>
        <v/>
      </c>
      <c r="BQ19" s="193" t="str">
        <f>IF(O19="---","",IF(O19="","",(VLOOKUP(O19,List16784[],2,FALSE))))</f>
        <v/>
      </c>
      <c r="BR19" s="193" t="str">
        <f>IF(P19="---","",IF(P19="","",(VLOOKUP(P19,List16784[],2,FALSE))))</f>
        <v/>
      </c>
      <c r="BS19" s="193" t="str">
        <f>IF(Q19="---","",IF(Q19="","",(VLOOKUP(Q19,List16784[],2,FALSE))))</f>
        <v/>
      </c>
      <c r="BT19" s="193" t="str">
        <f>IF(R19="---","",IF(R19="","",(VLOOKUP(R19,List16784[],2,FALSE))))</f>
        <v/>
      </c>
      <c r="BU19" s="16" t="s">
        <v>116</v>
      </c>
      <c r="BV19" s="193" t="str">
        <f>IF(Y19="---","",IF(Y19="","",VLOOKUP(Y19,List16784[],2,FALSE)))</f>
        <v/>
      </c>
      <c r="BW19" s="193" t="str">
        <f>IF(Z19="---","",IF(Z19="","",VLOOKUP(Z19,List16784[],2,FALSE)))</f>
        <v/>
      </c>
      <c r="BX19" s="193" t="str">
        <f>IF(AA19="---","",IF(AA19="","",VLOOKUP(AA19,List16784[],2,FALSE)))</f>
        <v/>
      </c>
      <c r="BY19" s="193" t="str">
        <f>IF(AB19="---","",IF(AB19="","",VLOOKUP(AB19,List16784[],2,FALSE)))</f>
        <v/>
      </c>
      <c r="BZ19" s="193" t="str">
        <f>IF(AC19="---","",IF(AC19="","",VLOOKUP(AC19,List16784[],2,FALSE)))</f>
        <v/>
      </c>
      <c r="CA19" s="193" t="str">
        <f>IF(AD19="---","",IF(AD19="","",VLOOKUP(AD19,List16784[],2,FALSE)))</f>
        <v/>
      </c>
      <c r="CB19" s="193" t="str">
        <f>IF(AE19="---","",IF(AE19="","",VLOOKUP(AE19,List16784[],2,FALSE)))</f>
        <v/>
      </c>
      <c r="CC19" s="193" t="str">
        <f>IF(AF19="---","",IF(AF19="","",VLOOKUP(AF19,List16784[],2,FALSE)))</f>
        <v/>
      </c>
      <c r="CD19" s="193" t="str">
        <f>IF(AG19="---","",IF(AG19="","",VLOOKUP(AG19,List16784[],2,FALSE)))</f>
        <v/>
      </c>
      <c r="CE19" s="193" t="str">
        <f>IF(AH19="---","",IF(AH19="","",VLOOKUP(AH19,List16784[],2,FALSE)))</f>
        <v/>
      </c>
      <c r="CF19" s="16" t="s">
        <v>116</v>
      </c>
      <c r="CG19" s="193" t="str">
        <f t="shared" si="7"/>
        <v>NA</v>
      </c>
      <c r="CH19" s="193" t="str">
        <f t="shared" si="5"/>
        <v>NA</v>
      </c>
      <c r="CI19" s="193" t="str">
        <f t="shared" si="5"/>
        <v>NA</v>
      </c>
      <c r="CJ19" s="193" t="str">
        <f t="shared" si="5"/>
        <v>NA</v>
      </c>
      <c r="CK19" s="193" t="str">
        <f t="shared" si="5"/>
        <v>NA</v>
      </c>
      <c r="CL19" s="193" t="str">
        <f t="shared" si="5"/>
        <v>NA</v>
      </c>
      <c r="CM19" s="193" t="str">
        <f t="shared" si="5"/>
        <v>NA</v>
      </c>
      <c r="CN19" s="193" t="str">
        <f t="shared" si="5"/>
        <v>NA</v>
      </c>
      <c r="CO19" s="193" t="str">
        <f t="shared" si="5"/>
        <v>NA</v>
      </c>
      <c r="CP19" s="193" t="str">
        <f t="shared" si="5"/>
        <v>NA</v>
      </c>
      <c r="CQ19" s="16" t="s">
        <v>116</v>
      </c>
      <c r="CR19" s="193" t="str">
        <f t="shared" si="8"/>
        <v>NA</v>
      </c>
      <c r="CS19" s="193" t="str">
        <f t="shared" ref="CS19:DA30" si="9">IF(AND(OR(CH19=1, CH19=1.1),BL19&gt;=BW19),"Achieved",IF(AND(OR(CH19=1, CH19=1.1),BL19&lt;BW19),"Not Achieved","NA"))</f>
        <v>NA</v>
      </c>
      <c r="CT19" s="193" t="str">
        <f t="shared" si="9"/>
        <v>NA</v>
      </c>
      <c r="CU19" s="193" t="str">
        <f t="shared" si="9"/>
        <v>NA</v>
      </c>
      <c r="CV19" s="193" t="str">
        <f t="shared" si="9"/>
        <v>NA</v>
      </c>
      <c r="CW19" s="193" t="str">
        <f t="shared" si="9"/>
        <v>NA</v>
      </c>
      <c r="CX19" s="193" t="str">
        <f t="shared" si="9"/>
        <v>NA</v>
      </c>
      <c r="CY19" s="193" t="str">
        <f t="shared" si="9"/>
        <v>NA</v>
      </c>
      <c r="CZ19" s="193" t="str">
        <f t="shared" si="9"/>
        <v>NA</v>
      </c>
      <c r="DA19" s="193" t="str">
        <f t="shared" si="9"/>
        <v>NA</v>
      </c>
      <c r="DI19" s="177"/>
      <c r="DJ19" s="177"/>
      <c r="DK19" s="177"/>
      <c r="DL19" s="177"/>
      <c r="DM19" s="177"/>
      <c r="DN19" s="177"/>
      <c r="DO19" s="177"/>
      <c r="DP19" s="177"/>
      <c r="DQ19" s="177"/>
      <c r="DR19" s="177"/>
      <c r="DS19" s="177"/>
      <c r="DT19" s="177"/>
      <c r="DU19" s="177"/>
      <c r="DV19" s="177"/>
      <c r="DW19" s="177"/>
    </row>
    <row r="20" spans="2:127" s="7" customFormat="1" ht="13.7" customHeight="1" thickBot="1">
      <c r="B20" s="304"/>
      <c r="C20" s="308"/>
      <c r="D20" s="309"/>
      <c r="E20" s="174" t="s">
        <v>213</v>
      </c>
      <c r="F20" s="175"/>
      <c r="G20" s="176"/>
      <c r="H20" s="13" t="s">
        <v>92</v>
      </c>
      <c r="I20" s="13" t="s">
        <v>92</v>
      </c>
      <c r="J20" s="13" t="s">
        <v>92</v>
      </c>
      <c r="K20" s="13" t="s">
        <v>92</v>
      </c>
      <c r="L20" s="13" t="s">
        <v>92</v>
      </c>
      <c r="M20" s="13" t="s">
        <v>92</v>
      </c>
      <c r="N20" s="13" t="s">
        <v>92</v>
      </c>
      <c r="O20" s="13" t="s">
        <v>92</v>
      </c>
      <c r="P20" s="13" t="s">
        <v>92</v>
      </c>
      <c r="Q20" s="13" t="s">
        <v>92</v>
      </c>
      <c r="R20" s="170" t="s">
        <v>92</v>
      </c>
      <c r="S20" s="1"/>
      <c r="T20" s="1"/>
      <c r="U20" s="1"/>
      <c r="V20" s="1"/>
      <c r="W20" s="1"/>
      <c r="X20" s="1"/>
      <c r="Y20" s="13" t="s">
        <v>92</v>
      </c>
      <c r="Z20" s="13" t="s">
        <v>92</v>
      </c>
      <c r="AA20" s="13" t="s">
        <v>92</v>
      </c>
      <c r="AB20" s="13" t="s">
        <v>92</v>
      </c>
      <c r="AC20" s="170" t="s">
        <v>92</v>
      </c>
      <c r="AD20" s="13" t="s">
        <v>92</v>
      </c>
      <c r="AE20" s="13" t="s">
        <v>92</v>
      </c>
      <c r="AF20" s="13" t="s">
        <v>92</v>
      </c>
      <c r="AG20" s="13" t="s">
        <v>92</v>
      </c>
      <c r="AH20" s="18" t="s">
        <v>92</v>
      </c>
      <c r="AK20" s="14" t="str">
        <f t="shared" si="0"/>
        <v/>
      </c>
      <c r="AL20" s="14" t="str">
        <f t="shared" si="0"/>
        <v/>
      </c>
      <c r="AM20" s="14" t="str">
        <f t="shared" si="0"/>
        <v/>
      </c>
      <c r="AN20" s="14" t="str">
        <f t="shared" si="0"/>
        <v/>
      </c>
      <c r="AO20" s="14" t="str">
        <f t="shared" si="0"/>
        <v/>
      </c>
      <c r="AP20" s="14" t="str">
        <f t="shared" si="0"/>
        <v/>
      </c>
      <c r="AQ20" s="14" t="str">
        <f t="shared" si="0"/>
        <v/>
      </c>
      <c r="AR20" s="14" t="str">
        <f t="shared" si="0"/>
        <v/>
      </c>
      <c r="AS20" s="14" t="str">
        <f t="shared" si="0"/>
        <v/>
      </c>
      <c r="AT20" s="14" t="str">
        <f t="shared" si="0"/>
        <v/>
      </c>
      <c r="AU20" s="1"/>
      <c r="AV20" s="15"/>
      <c r="AW20" s="16" t="s">
        <v>117</v>
      </c>
      <c r="AX20" s="193" t="str">
        <f t="shared" si="1"/>
        <v>---</v>
      </c>
      <c r="AY20" s="193" t="e">
        <f>VALUE(IF(AX20="---","",VLOOKUP(AX20,List16784[],2,FALSE)))</f>
        <v>#VALUE!</v>
      </c>
      <c r="AZ20" s="193" t="str">
        <f t="shared" si="2"/>
        <v>---</v>
      </c>
      <c r="BA20" s="193" t="e">
        <f>VALUE(IF(AZ20="---","",VLOOKUP(AZ20,List16784[],2,FALSE)))</f>
        <v>#VALUE!</v>
      </c>
      <c r="BB20" s="193" t="str">
        <f t="shared" si="3"/>
        <v>---</v>
      </c>
      <c r="BC20" s="193" t="str">
        <f t="shared" si="4"/>
        <v>---</v>
      </c>
      <c r="BD20" s="1"/>
      <c r="BE20" s="1"/>
      <c r="BF20" s="1"/>
      <c r="BG20" s="1"/>
      <c r="BH20" s="1"/>
      <c r="BI20" s="16" t="s">
        <v>117</v>
      </c>
      <c r="BJ20" s="193" t="str">
        <f>IF(H20="---","",IF(H20="","",(VLOOKUP(H20,List16784[],2,FALSE))))</f>
        <v/>
      </c>
      <c r="BK20" s="193" t="str">
        <f>IF(I20="---","",IF(I20="","",(VLOOKUP(I20,List16784[],2,FALSE))))</f>
        <v/>
      </c>
      <c r="BL20" s="193" t="str">
        <f>IF(J20="---","",IF(J20="","",(VLOOKUP(J20,List16784[],2,FALSE))))</f>
        <v/>
      </c>
      <c r="BM20" s="193" t="str">
        <f>IF(K20="---","",IF(K20="","",(VLOOKUP(K20,List16784[],2,FALSE))))</f>
        <v/>
      </c>
      <c r="BN20" s="193" t="str">
        <f>IF(L20="---","",IF(L20="","",(VLOOKUP(L20,List16784[],2,FALSE))))</f>
        <v/>
      </c>
      <c r="BO20" s="193" t="str">
        <f>IF(M20="---","",IF(M20="","",(VLOOKUP(M20,List16784[],2,FALSE))))</f>
        <v/>
      </c>
      <c r="BP20" s="193" t="str">
        <f>IF(N20="---","",IF(N20="","",(VLOOKUP(N20,List16784[],2,FALSE))))</f>
        <v/>
      </c>
      <c r="BQ20" s="193" t="str">
        <f>IF(O20="---","",IF(O20="","",(VLOOKUP(O20,List16784[],2,FALSE))))</f>
        <v/>
      </c>
      <c r="BR20" s="193" t="str">
        <f>IF(P20="---","",IF(P20="","",(VLOOKUP(P20,List16784[],2,FALSE))))</f>
        <v/>
      </c>
      <c r="BS20" s="193" t="str">
        <f>IF(Q20="---","",IF(Q20="","",(VLOOKUP(Q20,List16784[],2,FALSE))))</f>
        <v/>
      </c>
      <c r="BT20" s="193" t="str">
        <f>IF(R20="---","",IF(R20="","",(VLOOKUP(R20,List16784[],2,FALSE))))</f>
        <v/>
      </c>
      <c r="BU20" s="16" t="s">
        <v>117</v>
      </c>
      <c r="BV20" s="193" t="str">
        <f>IF(Y20="---","",IF(Y20="","",VLOOKUP(Y20,List16784[],2,FALSE)))</f>
        <v/>
      </c>
      <c r="BW20" s="193" t="str">
        <f>IF(Z20="---","",IF(Z20="","",VLOOKUP(Z20,List16784[],2,FALSE)))</f>
        <v/>
      </c>
      <c r="BX20" s="193" t="str">
        <f>IF(AA20="---","",IF(AA20="","",VLOOKUP(AA20,List16784[],2,FALSE)))</f>
        <v/>
      </c>
      <c r="BY20" s="193" t="str">
        <f>IF(AB20="---","",IF(AB20="","",VLOOKUP(AB20,List16784[],2,FALSE)))</f>
        <v/>
      </c>
      <c r="BZ20" s="193" t="str">
        <f>IF(AC20="---","",IF(AC20="","",VLOOKUP(AC20,List16784[],2,FALSE)))</f>
        <v/>
      </c>
      <c r="CA20" s="193" t="str">
        <f>IF(AD20="---","",IF(AD20="","",VLOOKUP(AD20,List16784[],2,FALSE)))</f>
        <v/>
      </c>
      <c r="CB20" s="193" t="str">
        <f>IF(AE20="---","",IF(AE20="","",VLOOKUP(AE20,List16784[],2,FALSE)))</f>
        <v/>
      </c>
      <c r="CC20" s="193" t="str">
        <f>IF(AF20="---","",IF(AF20="","",VLOOKUP(AF20,List16784[],2,FALSE)))</f>
        <v/>
      </c>
      <c r="CD20" s="193" t="str">
        <f>IF(AG20="---","",IF(AG20="","",VLOOKUP(AG20,List16784[],2,FALSE)))</f>
        <v/>
      </c>
      <c r="CE20" s="193" t="str">
        <f>IF(AH20="---","",IF(AH20="","",VLOOKUP(AH20,List16784[],2,FALSE)))</f>
        <v/>
      </c>
      <c r="CF20" s="16" t="s">
        <v>117</v>
      </c>
      <c r="CG20" s="193" t="str">
        <f t="shared" si="7"/>
        <v>NA</v>
      </c>
      <c r="CH20" s="193" t="str">
        <f t="shared" si="5"/>
        <v>NA</v>
      </c>
      <c r="CI20" s="193" t="str">
        <f t="shared" si="5"/>
        <v>NA</v>
      </c>
      <c r="CJ20" s="193" t="str">
        <f t="shared" si="5"/>
        <v>NA</v>
      </c>
      <c r="CK20" s="193" t="str">
        <f t="shared" si="5"/>
        <v>NA</v>
      </c>
      <c r="CL20" s="193" t="str">
        <f t="shared" si="5"/>
        <v>NA</v>
      </c>
      <c r="CM20" s="193" t="str">
        <f t="shared" si="5"/>
        <v>NA</v>
      </c>
      <c r="CN20" s="193" t="str">
        <f t="shared" si="5"/>
        <v>NA</v>
      </c>
      <c r="CO20" s="193" t="str">
        <f t="shared" si="5"/>
        <v>NA</v>
      </c>
      <c r="CP20" s="193" t="str">
        <f t="shared" si="5"/>
        <v>NA</v>
      </c>
      <c r="CQ20" s="16" t="s">
        <v>117</v>
      </c>
      <c r="CR20" s="193" t="str">
        <f t="shared" si="8"/>
        <v>NA</v>
      </c>
      <c r="CS20" s="193" t="str">
        <f t="shared" si="9"/>
        <v>NA</v>
      </c>
      <c r="CT20" s="193" t="str">
        <f t="shared" si="9"/>
        <v>NA</v>
      </c>
      <c r="CU20" s="193" t="str">
        <f t="shared" si="9"/>
        <v>NA</v>
      </c>
      <c r="CV20" s="193" t="str">
        <f t="shared" si="9"/>
        <v>NA</v>
      </c>
      <c r="CW20" s="193" t="str">
        <f t="shared" si="9"/>
        <v>NA</v>
      </c>
      <c r="CX20" s="193" t="str">
        <f t="shared" si="9"/>
        <v>NA</v>
      </c>
      <c r="CY20" s="193" t="str">
        <f t="shared" si="9"/>
        <v>NA</v>
      </c>
      <c r="CZ20" s="193" t="str">
        <f t="shared" si="9"/>
        <v>NA</v>
      </c>
      <c r="DA20" s="193" t="str">
        <f t="shared" si="9"/>
        <v>NA</v>
      </c>
      <c r="DI20" s="177"/>
      <c r="DJ20" s="177"/>
      <c r="DK20" s="177"/>
      <c r="DL20" s="177"/>
      <c r="DM20" s="177"/>
      <c r="DN20" s="177"/>
      <c r="DO20" s="177"/>
      <c r="DP20" s="177"/>
      <c r="DQ20" s="177"/>
      <c r="DR20" s="177"/>
      <c r="DS20" s="177"/>
      <c r="DT20" s="177"/>
      <c r="DU20" s="177"/>
      <c r="DV20" s="177"/>
      <c r="DW20" s="177"/>
    </row>
    <row r="21" spans="2:127" s="7" customFormat="1" ht="13.7" customHeight="1" thickBot="1">
      <c r="B21" s="304"/>
      <c r="C21" s="308" t="s">
        <v>191</v>
      </c>
      <c r="D21" s="309"/>
      <c r="E21" s="174" t="s">
        <v>204</v>
      </c>
      <c r="F21" s="175"/>
      <c r="G21" s="176"/>
      <c r="H21" s="13" t="s">
        <v>92</v>
      </c>
      <c r="I21" s="13" t="s">
        <v>92</v>
      </c>
      <c r="J21" s="13" t="s">
        <v>92</v>
      </c>
      <c r="K21" s="13" t="s">
        <v>92</v>
      </c>
      <c r="L21" s="13" t="s">
        <v>92</v>
      </c>
      <c r="M21" s="13" t="s">
        <v>92</v>
      </c>
      <c r="N21" s="13" t="s">
        <v>92</v>
      </c>
      <c r="O21" s="13" t="s">
        <v>92</v>
      </c>
      <c r="P21" s="13" t="s">
        <v>92</v>
      </c>
      <c r="Q21" s="13" t="s">
        <v>92</v>
      </c>
      <c r="R21" s="170" t="s">
        <v>92</v>
      </c>
      <c r="S21" s="1"/>
      <c r="T21" s="1"/>
      <c r="U21" s="1"/>
      <c r="V21" s="1"/>
      <c r="W21" s="1"/>
      <c r="X21" s="1"/>
      <c r="Y21" s="13" t="s">
        <v>92</v>
      </c>
      <c r="Z21" s="13" t="s">
        <v>92</v>
      </c>
      <c r="AA21" s="13" t="s">
        <v>92</v>
      </c>
      <c r="AB21" s="13" t="s">
        <v>92</v>
      </c>
      <c r="AC21" s="170" t="s">
        <v>92</v>
      </c>
      <c r="AD21" s="13" t="s">
        <v>92</v>
      </c>
      <c r="AE21" s="13" t="s">
        <v>92</v>
      </c>
      <c r="AF21" s="13" t="s">
        <v>92</v>
      </c>
      <c r="AG21" s="13" t="s">
        <v>92</v>
      </c>
      <c r="AH21" s="18" t="s">
        <v>92</v>
      </c>
      <c r="AK21" s="14" t="str">
        <f t="shared" si="0"/>
        <v/>
      </c>
      <c r="AL21" s="14" t="str">
        <f t="shared" si="0"/>
        <v/>
      </c>
      <c r="AM21" s="14" t="str">
        <f t="shared" si="0"/>
        <v/>
      </c>
      <c r="AN21" s="14" t="str">
        <f t="shared" si="0"/>
        <v/>
      </c>
      <c r="AO21" s="14" t="str">
        <f t="shared" si="0"/>
        <v/>
      </c>
      <c r="AP21" s="14" t="str">
        <f t="shared" si="0"/>
        <v/>
      </c>
      <c r="AQ21" s="14" t="str">
        <f t="shared" si="0"/>
        <v/>
      </c>
      <c r="AR21" s="14" t="str">
        <f t="shared" si="0"/>
        <v/>
      </c>
      <c r="AS21" s="14" t="str">
        <f t="shared" si="0"/>
        <v/>
      </c>
      <c r="AT21" s="14" t="str">
        <f t="shared" si="0"/>
        <v/>
      </c>
      <c r="AU21" s="1"/>
      <c r="AV21" s="15"/>
      <c r="AW21" s="16" t="s">
        <v>118</v>
      </c>
      <c r="AX21" s="193" t="str">
        <f t="shared" si="1"/>
        <v>---</v>
      </c>
      <c r="AY21" s="193" t="e">
        <f>VALUE(IF(AX21="---","",VLOOKUP(AX21,List16784[],2,FALSE)))</f>
        <v>#VALUE!</v>
      </c>
      <c r="AZ21" s="193" t="str">
        <f t="shared" si="2"/>
        <v>---</v>
      </c>
      <c r="BA21" s="193" t="e">
        <f>VALUE(IF(AZ21="---","",VLOOKUP(AZ21,List16784[],2,FALSE)))</f>
        <v>#VALUE!</v>
      </c>
      <c r="BB21" s="193" t="str">
        <f t="shared" si="3"/>
        <v>---</v>
      </c>
      <c r="BC21" s="193" t="str">
        <f t="shared" si="4"/>
        <v>---</v>
      </c>
      <c r="BD21" s="1"/>
      <c r="BE21" s="1"/>
      <c r="BF21" s="1"/>
      <c r="BG21" s="1"/>
      <c r="BH21" s="1"/>
      <c r="BI21" s="16" t="s">
        <v>118</v>
      </c>
      <c r="BJ21" s="193" t="str">
        <f>IF(H21="---","",IF(H21="","",(VLOOKUP(H21,List16784[],2,FALSE))))</f>
        <v/>
      </c>
      <c r="BK21" s="193" t="str">
        <f>IF(I21="---","",IF(I21="","",(VLOOKUP(I21,List16784[],2,FALSE))))</f>
        <v/>
      </c>
      <c r="BL21" s="193" t="str">
        <f>IF(J21="---","",IF(J21="","",(VLOOKUP(J21,List16784[],2,FALSE))))</f>
        <v/>
      </c>
      <c r="BM21" s="193" t="str">
        <f>IF(K21="---","",IF(K21="","",(VLOOKUP(K21,List16784[],2,FALSE))))</f>
        <v/>
      </c>
      <c r="BN21" s="193" t="str">
        <f>IF(L21="---","",IF(L21="","",(VLOOKUP(L21,List16784[],2,FALSE))))</f>
        <v/>
      </c>
      <c r="BO21" s="193" t="str">
        <f>IF(M21="---","",IF(M21="","",(VLOOKUP(M21,List16784[],2,FALSE))))</f>
        <v/>
      </c>
      <c r="BP21" s="193" t="str">
        <f>IF(N21="---","",IF(N21="","",(VLOOKUP(N21,List16784[],2,FALSE))))</f>
        <v/>
      </c>
      <c r="BQ21" s="193" t="str">
        <f>IF(O21="---","",IF(O21="","",(VLOOKUP(O21,List16784[],2,FALSE))))</f>
        <v/>
      </c>
      <c r="BR21" s="193" t="str">
        <f>IF(P21="---","",IF(P21="","",(VLOOKUP(P21,List16784[],2,FALSE))))</f>
        <v/>
      </c>
      <c r="BS21" s="193" t="str">
        <f>IF(Q21="---","",IF(Q21="","",(VLOOKUP(Q21,List16784[],2,FALSE))))</f>
        <v/>
      </c>
      <c r="BT21" s="193" t="str">
        <f>IF(R21="---","",IF(R21="","",(VLOOKUP(R21,List16784[],2,FALSE))))</f>
        <v/>
      </c>
      <c r="BU21" s="16" t="s">
        <v>118</v>
      </c>
      <c r="BV21" s="193" t="str">
        <f>IF(Y21="---","",IF(Y21="","",VLOOKUP(Y21,List16784[],2,FALSE)))</f>
        <v/>
      </c>
      <c r="BW21" s="193" t="str">
        <f>IF(Z21="---","",IF(Z21="","",VLOOKUP(Z21,List16784[],2,FALSE)))</f>
        <v/>
      </c>
      <c r="BX21" s="193" t="str">
        <f>IF(AA21="---","",IF(AA21="","",VLOOKUP(AA21,List16784[],2,FALSE)))</f>
        <v/>
      </c>
      <c r="BY21" s="193" t="str">
        <f>IF(AB21="---","",IF(AB21="","",VLOOKUP(AB21,List16784[],2,FALSE)))</f>
        <v/>
      </c>
      <c r="BZ21" s="193" t="str">
        <f>IF(AC21="---","",IF(AC21="","",VLOOKUP(AC21,List16784[],2,FALSE)))</f>
        <v/>
      </c>
      <c r="CA21" s="193" t="str">
        <f>IF(AD21="---","",IF(AD21="","",VLOOKUP(AD21,List16784[],2,FALSE)))</f>
        <v/>
      </c>
      <c r="CB21" s="193" t="str">
        <f>IF(AE21="---","",IF(AE21="","",VLOOKUP(AE21,List16784[],2,FALSE)))</f>
        <v/>
      </c>
      <c r="CC21" s="193" t="str">
        <f>IF(AF21="---","",IF(AF21="","",VLOOKUP(AF21,List16784[],2,FALSE)))</f>
        <v/>
      </c>
      <c r="CD21" s="193" t="str">
        <f>IF(AG21="---","",IF(AG21="","",VLOOKUP(AG21,List16784[],2,FALSE)))</f>
        <v/>
      </c>
      <c r="CE21" s="193" t="str">
        <f>IF(AH21="---","",IF(AH21="","",VLOOKUP(AH21,List16784[],2,FALSE)))</f>
        <v/>
      </c>
      <c r="CF21" s="16" t="s">
        <v>118</v>
      </c>
      <c r="CG21" s="193" t="str">
        <f t="shared" si="7"/>
        <v>NA</v>
      </c>
      <c r="CH21" s="193" t="str">
        <f t="shared" si="5"/>
        <v>NA</v>
      </c>
      <c r="CI21" s="193" t="str">
        <f t="shared" si="5"/>
        <v>NA</v>
      </c>
      <c r="CJ21" s="193" t="str">
        <f t="shared" si="5"/>
        <v>NA</v>
      </c>
      <c r="CK21" s="193" t="str">
        <f t="shared" si="5"/>
        <v>NA</v>
      </c>
      <c r="CL21" s="193" t="str">
        <f t="shared" si="5"/>
        <v>NA</v>
      </c>
      <c r="CM21" s="193" t="str">
        <f t="shared" si="5"/>
        <v>NA</v>
      </c>
      <c r="CN21" s="193" t="str">
        <f t="shared" si="5"/>
        <v>NA</v>
      </c>
      <c r="CO21" s="193" t="str">
        <f t="shared" si="5"/>
        <v>NA</v>
      </c>
      <c r="CP21" s="193" t="str">
        <f t="shared" si="5"/>
        <v>NA</v>
      </c>
      <c r="CQ21" s="16" t="s">
        <v>118</v>
      </c>
      <c r="CR21" s="193" t="str">
        <f t="shared" si="8"/>
        <v>NA</v>
      </c>
      <c r="CS21" s="193" t="str">
        <f t="shared" si="9"/>
        <v>NA</v>
      </c>
      <c r="CT21" s="193" t="str">
        <f t="shared" si="9"/>
        <v>NA</v>
      </c>
      <c r="CU21" s="193" t="str">
        <f t="shared" si="9"/>
        <v>NA</v>
      </c>
      <c r="CV21" s="193" t="str">
        <f t="shared" si="9"/>
        <v>NA</v>
      </c>
      <c r="CW21" s="193" t="str">
        <f t="shared" si="9"/>
        <v>NA</v>
      </c>
      <c r="CX21" s="193" t="str">
        <f t="shared" si="9"/>
        <v>NA</v>
      </c>
      <c r="CY21" s="193" t="str">
        <f t="shared" si="9"/>
        <v>NA</v>
      </c>
      <c r="CZ21" s="193" t="str">
        <f t="shared" si="9"/>
        <v>NA</v>
      </c>
      <c r="DA21" s="193" t="str">
        <f t="shared" si="9"/>
        <v>NA</v>
      </c>
      <c r="DI21" s="177"/>
      <c r="DJ21" s="177"/>
      <c r="DK21" s="177"/>
      <c r="DL21" s="177"/>
      <c r="DM21" s="177"/>
      <c r="DN21" s="177"/>
      <c r="DO21" s="177"/>
      <c r="DP21" s="177"/>
      <c r="DQ21" s="177"/>
      <c r="DR21" s="177"/>
      <c r="DS21" s="177"/>
      <c r="DT21" s="177"/>
      <c r="DU21" s="177"/>
      <c r="DV21" s="177"/>
      <c r="DW21" s="177"/>
    </row>
    <row r="22" spans="2:127" s="7" customFormat="1" ht="13.7" customHeight="1" thickBot="1">
      <c r="B22" s="304"/>
      <c r="C22" s="308"/>
      <c r="D22" s="309"/>
      <c r="E22" s="174" t="s">
        <v>209</v>
      </c>
      <c r="F22" s="175"/>
      <c r="G22" s="176"/>
      <c r="H22" s="13" t="s">
        <v>92</v>
      </c>
      <c r="I22" s="13" t="s">
        <v>92</v>
      </c>
      <c r="J22" s="13" t="s">
        <v>92</v>
      </c>
      <c r="K22" s="13" t="s">
        <v>92</v>
      </c>
      <c r="L22" s="13" t="s">
        <v>92</v>
      </c>
      <c r="M22" s="13" t="s">
        <v>92</v>
      </c>
      <c r="N22" s="13" t="s">
        <v>92</v>
      </c>
      <c r="O22" s="13" t="s">
        <v>92</v>
      </c>
      <c r="P22" s="13" t="s">
        <v>92</v>
      </c>
      <c r="Q22" s="13" t="s">
        <v>92</v>
      </c>
      <c r="R22" s="170" t="s">
        <v>92</v>
      </c>
      <c r="S22" s="1"/>
      <c r="T22" s="1"/>
      <c r="U22" s="1"/>
      <c r="V22" s="1"/>
      <c r="W22" s="1"/>
      <c r="X22" s="1"/>
      <c r="Y22" s="13" t="s">
        <v>92</v>
      </c>
      <c r="Z22" s="13" t="s">
        <v>92</v>
      </c>
      <c r="AA22" s="13" t="s">
        <v>92</v>
      </c>
      <c r="AB22" s="13" t="s">
        <v>92</v>
      </c>
      <c r="AC22" s="170" t="s">
        <v>92</v>
      </c>
      <c r="AD22" s="13" t="s">
        <v>92</v>
      </c>
      <c r="AE22" s="13" t="s">
        <v>92</v>
      </c>
      <c r="AF22" s="13" t="s">
        <v>92</v>
      </c>
      <c r="AG22" s="13" t="s">
        <v>92</v>
      </c>
      <c r="AH22" s="18" t="s">
        <v>92</v>
      </c>
      <c r="AK22" s="14" t="str">
        <f t="shared" si="0"/>
        <v/>
      </c>
      <c r="AL22" s="14" t="str">
        <f t="shared" si="0"/>
        <v/>
      </c>
      <c r="AM22" s="14" t="str">
        <f t="shared" si="0"/>
        <v/>
      </c>
      <c r="AN22" s="14" t="str">
        <f t="shared" si="0"/>
        <v/>
      </c>
      <c r="AO22" s="14" t="str">
        <f t="shared" si="0"/>
        <v/>
      </c>
      <c r="AP22" s="14" t="str">
        <f t="shared" si="0"/>
        <v/>
      </c>
      <c r="AQ22" s="14" t="str">
        <f t="shared" si="0"/>
        <v/>
      </c>
      <c r="AR22" s="14" t="str">
        <f t="shared" si="0"/>
        <v/>
      </c>
      <c r="AS22" s="14" t="str">
        <f t="shared" si="0"/>
        <v/>
      </c>
      <c r="AT22" s="14" t="str">
        <f t="shared" si="0"/>
        <v/>
      </c>
      <c r="AU22" s="1"/>
      <c r="AV22" s="15"/>
      <c r="AW22" s="16" t="s">
        <v>119</v>
      </c>
      <c r="AX22" s="193" t="str">
        <f t="shared" si="1"/>
        <v>---</v>
      </c>
      <c r="AY22" s="193" t="e">
        <f>VALUE(IF(AX22="---","",VLOOKUP(AX22,List16784[],2,FALSE)))</f>
        <v>#VALUE!</v>
      </c>
      <c r="AZ22" s="193" t="str">
        <f t="shared" si="2"/>
        <v>---</v>
      </c>
      <c r="BA22" s="193" t="e">
        <f>VALUE(IF(AZ22="---","",VLOOKUP(AZ22,List16784[],2,FALSE)))</f>
        <v>#VALUE!</v>
      </c>
      <c r="BB22" s="193" t="str">
        <f t="shared" si="3"/>
        <v>---</v>
      </c>
      <c r="BC22" s="193" t="str">
        <f t="shared" si="4"/>
        <v>---</v>
      </c>
      <c r="BD22" s="1"/>
      <c r="BE22" s="1"/>
      <c r="BF22" s="1"/>
      <c r="BG22" s="1"/>
      <c r="BH22" s="1"/>
      <c r="BI22" s="16" t="s">
        <v>119</v>
      </c>
      <c r="BJ22" s="193" t="str">
        <f>IF(H22="---","",IF(H22="","",(VLOOKUP(H22,List16784[],2,FALSE))))</f>
        <v/>
      </c>
      <c r="BK22" s="193" t="str">
        <f>IF(I22="---","",IF(I22="","",(VLOOKUP(I22,List16784[],2,FALSE))))</f>
        <v/>
      </c>
      <c r="BL22" s="193" t="str">
        <f>IF(J22="---","",IF(J22="","",(VLOOKUP(J22,List16784[],2,FALSE))))</f>
        <v/>
      </c>
      <c r="BM22" s="193" t="str">
        <f>IF(K22="---","",IF(K22="","",(VLOOKUP(K22,List16784[],2,FALSE))))</f>
        <v/>
      </c>
      <c r="BN22" s="193" t="str">
        <f>IF(L22="---","",IF(L22="","",(VLOOKUP(L22,List16784[],2,FALSE))))</f>
        <v/>
      </c>
      <c r="BO22" s="193" t="str">
        <f>IF(M22="---","",IF(M22="","",(VLOOKUP(M22,List16784[],2,FALSE))))</f>
        <v/>
      </c>
      <c r="BP22" s="193" t="str">
        <f>IF(N22="---","",IF(N22="","",(VLOOKUP(N22,List16784[],2,FALSE))))</f>
        <v/>
      </c>
      <c r="BQ22" s="193" t="str">
        <f>IF(O22="---","",IF(O22="","",(VLOOKUP(O22,List16784[],2,FALSE))))</f>
        <v/>
      </c>
      <c r="BR22" s="193" t="str">
        <f>IF(P22="---","",IF(P22="","",(VLOOKUP(P22,List16784[],2,FALSE))))</f>
        <v/>
      </c>
      <c r="BS22" s="193" t="str">
        <f>IF(Q22="---","",IF(Q22="","",(VLOOKUP(Q22,List16784[],2,FALSE))))</f>
        <v/>
      </c>
      <c r="BT22" s="193" t="str">
        <f>IF(R22="---","",IF(R22="","",(VLOOKUP(R22,List16784[],2,FALSE))))</f>
        <v/>
      </c>
      <c r="BU22" s="16" t="s">
        <v>119</v>
      </c>
      <c r="BV22" s="193" t="str">
        <f>IF(Y22="---","",IF(Y22="","",VLOOKUP(Y22,List16784[],2,FALSE)))</f>
        <v/>
      </c>
      <c r="BW22" s="193" t="str">
        <f>IF(Z22="---","",IF(Z22="","",VLOOKUP(Z22,List16784[],2,FALSE)))</f>
        <v/>
      </c>
      <c r="BX22" s="193" t="str">
        <f>IF(AA22="---","",IF(AA22="","",VLOOKUP(AA22,List16784[],2,FALSE)))</f>
        <v/>
      </c>
      <c r="BY22" s="193" t="str">
        <f>IF(AB22="---","",IF(AB22="","",VLOOKUP(AB22,List16784[],2,FALSE)))</f>
        <v/>
      </c>
      <c r="BZ22" s="193" t="str">
        <f>IF(AC22="---","",IF(AC22="","",VLOOKUP(AC22,List16784[],2,FALSE)))</f>
        <v/>
      </c>
      <c r="CA22" s="193" t="str">
        <f>IF(AD22="---","",IF(AD22="","",VLOOKUP(AD22,List16784[],2,FALSE)))</f>
        <v/>
      </c>
      <c r="CB22" s="193" t="str">
        <f>IF(AE22="---","",IF(AE22="","",VLOOKUP(AE22,List16784[],2,FALSE)))</f>
        <v/>
      </c>
      <c r="CC22" s="193" t="str">
        <f>IF(AF22="---","",IF(AF22="","",VLOOKUP(AF22,List16784[],2,FALSE)))</f>
        <v/>
      </c>
      <c r="CD22" s="193" t="str">
        <f>IF(AG22="---","",IF(AG22="","",VLOOKUP(AG22,List16784[],2,FALSE)))</f>
        <v/>
      </c>
      <c r="CE22" s="193" t="str">
        <f>IF(AH22="---","",IF(AH22="","",VLOOKUP(AH22,List16784[],2,FALSE)))</f>
        <v/>
      </c>
      <c r="CF22" s="16" t="s">
        <v>119</v>
      </c>
      <c r="CG22" s="193" t="str">
        <f t="shared" si="7"/>
        <v>NA</v>
      </c>
      <c r="CH22" s="193" t="str">
        <f t="shared" si="5"/>
        <v>NA</v>
      </c>
      <c r="CI22" s="193" t="str">
        <f t="shared" si="5"/>
        <v>NA</v>
      </c>
      <c r="CJ22" s="193" t="str">
        <f t="shared" si="5"/>
        <v>NA</v>
      </c>
      <c r="CK22" s="193" t="str">
        <f t="shared" si="5"/>
        <v>NA</v>
      </c>
      <c r="CL22" s="193" t="str">
        <f t="shared" si="5"/>
        <v>NA</v>
      </c>
      <c r="CM22" s="193" t="str">
        <f t="shared" si="5"/>
        <v>NA</v>
      </c>
      <c r="CN22" s="193" t="str">
        <f t="shared" si="5"/>
        <v>NA</v>
      </c>
      <c r="CO22" s="193" t="str">
        <f t="shared" si="5"/>
        <v>NA</v>
      </c>
      <c r="CP22" s="193" t="str">
        <f t="shared" si="5"/>
        <v>NA</v>
      </c>
      <c r="CQ22" s="16" t="s">
        <v>119</v>
      </c>
      <c r="CR22" s="193" t="str">
        <f t="shared" si="8"/>
        <v>NA</v>
      </c>
      <c r="CS22" s="193" t="str">
        <f t="shared" si="9"/>
        <v>NA</v>
      </c>
      <c r="CT22" s="193" t="str">
        <f t="shared" si="9"/>
        <v>NA</v>
      </c>
      <c r="CU22" s="193" t="str">
        <f t="shared" si="9"/>
        <v>NA</v>
      </c>
      <c r="CV22" s="193" t="str">
        <f t="shared" si="9"/>
        <v>NA</v>
      </c>
      <c r="CW22" s="193" t="str">
        <f t="shared" si="9"/>
        <v>NA</v>
      </c>
      <c r="CX22" s="193" t="str">
        <f t="shared" si="9"/>
        <v>NA</v>
      </c>
      <c r="CY22" s="193" t="str">
        <f t="shared" si="9"/>
        <v>NA</v>
      </c>
      <c r="CZ22" s="193" t="str">
        <f t="shared" si="9"/>
        <v>NA</v>
      </c>
      <c r="DA22" s="193" t="str">
        <f t="shared" si="9"/>
        <v>NA</v>
      </c>
      <c r="DI22" s="177"/>
      <c r="DJ22" s="177"/>
      <c r="DK22" s="177"/>
      <c r="DL22" s="177"/>
      <c r="DM22" s="177"/>
      <c r="DN22" s="177"/>
      <c r="DO22" s="177"/>
      <c r="DP22" s="177"/>
      <c r="DQ22" s="177"/>
      <c r="DR22" s="177"/>
      <c r="DS22" s="177"/>
      <c r="DT22" s="177"/>
      <c r="DU22" s="177"/>
      <c r="DV22" s="177"/>
      <c r="DW22" s="177"/>
    </row>
    <row r="23" spans="2:127" s="7" customFormat="1" ht="13.7" customHeight="1" thickBot="1">
      <c r="B23" s="305"/>
      <c r="C23" s="308"/>
      <c r="D23" s="309"/>
      <c r="E23" s="174" t="s">
        <v>214</v>
      </c>
      <c r="F23" s="175"/>
      <c r="G23" s="176"/>
      <c r="H23" s="13" t="s">
        <v>92</v>
      </c>
      <c r="I23" s="13" t="s">
        <v>92</v>
      </c>
      <c r="J23" s="13" t="s">
        <v>92</v>
      </c>
      <c r="K23" s="13" t="s">
        <v>92</v>
      </c>
      <c r="L23" s="13" t="s">
        <v>92</v>
      </c>
      <c r="M23" s="13" t="s">
        <v>92</v>
      </c>
      <c r="N23" s="13" t="s">
        <v>92</v>
      </c>
      <c r="O23" s="13" t="s">
        <v>92</v>
      </c>
      <c r="P23" s="13" t="s">
        <v>92</v>
      </c>
      <c r="Q23" s="13" t="s">
        <v>92</v>
      </c>
      <c r="R23" s="170" t="s">
        <v>92</v>
      </c>
      <c r="S23" s="1"/>
      <c r="T23" s="1"/>
      <c r="U23" s="1"/>
      <c r="V23" s="1"/>
      <c r="W23" s="1"/>
      <c r="X23" s="1"/>
      <c r="Y23" s="13" t="s">
        <v>92</v>
      </c>
      <c r="Z23" s="13" t="s">
        <v>92</v>
      </c>
      <c r="AA23" s="13" t="s">
        <v>92</v>
      </c>
      <c r="AB23" s="13" t="s">
        <v>92</v>
      </c>
      <c r="AC23" s="170" t="s">
        <v>92</v>
      </c>
      <c r="AD23" s="13" t="s">
        <v>92</v>
      </c>
      <c r="AE23" s="13" t="s">
        <v>92</v>
      </c>
      <c r="AF23" s="13" t="s">
        <v>92</v>
      </c>
      <c r="AG23" s="13" t="s">
        <v>92</v>
      </c>
      <c r="AH23" s="18" t="s">
        <v>92</v>
      </c>
      <c r="AK23" s="14" t="str">
        <f t="shared" si="0"/>
        <v/>
      </c>
      <c r="AL23" s="14" t="str">
        <f t="shared" si="0"/>
        <v/>
      </c>
      <c r="AM23" s="14" t="str">
        <f t="shared" si="0"/>
        <v/>
      </c>
      <c r="AN23" s="14" t="str">
        <f t="shared" si="0"/>
        <v/>
      </c>
      <c r="AO23" s="14" t="str">
        <f t="shared" si="0"/>
        <v/>
      </c>
      <c r="AP23" s="14" t="str">
        <f t="shared" si="0"/>
        <v/>
      </c>
      <c r="AQ23" s="14" t="str">
        <f t="shared" si="0"/>
        <v/>
      </c>
      <c r="AR23" s="14" t="str">
        <f t="shared" si="0"/>
        <v/>
      </c>
      <c r="AS23" s="14" t="str">
        <f t="shared" si="0"/>
        <v/>
      </c>
      <c r="AT23" s="14" t="str">
        <f t="shared" si="0"/>
        <v/>
      </c>
      <c r="AU23" s="1"/>
      <c r="AV23" s="15"/>
      <c r="AW23" s="16" t="s">
        <v>120</v>
      </c>
      <c r="AX23" s="193" t="str">
        <f t="shared" si="1"/>
        <v>---</v>
      </c>
      <c r="AY23" s="193" t="e">
        <f>VALUE(IF(AX23="---","",VLOOKUP(AX23,List16784[],2,FALSE)))</f>
        <v>#VALUE!</v>
      </c>
      <c r="AZ23" s="193" t="str">
        <f t="shared" si="2"/>
        <v>---</v>
      </c>
      <c r="BA23" s="193" t="e">
        <f>VALUE(IF(AZ23="---","",VLOOKUP(AZ23,List16784[],2,FALSE)))</f>
        <v>#VALUE!</v>
      </c>
      <c r="BB23" s="193" t="str">
        <f t="shared" si="3"/>
        <v>---</v>
      </c>
      <c r="BC23" s="193" t="str">
        <f t="shared" si="4"/>
        <v>---</v>
      </c>
      <c r="BD23" s="1"/>
      <c r="BE23" s="1"/>
      <c r="BF23" s="1"/>
      <c r="BG23" s="1"/>
      <c r="BH23" s="1"/>
      <c r="BI23" s="16" t="s">
        <v>120</v>
      </c>
      <c r="BJ23" s="193" t="str">
        <f>IF(H23="---","",IF(H23="","",(VLOOKUP(H23,List16784[],2,FALSE))))</f>
        <v/>
      </c>
      <c r="BK23" s="193" t="str">
        <f>IF(I23="---","",IF(I23="","",(VLOOKUP(I23,List16784[],2,FALSE))))</f>
        <v/>
      </c>
      <c r="BL23" s="193" t="str">
        <f>IF(J23="---","",IF(J23="","",(VLOOKUP(J23,List16784[],2,FALSE))))</f>
        <v/>
      </c>
      <c r="BM23" s="193" t="str">
        <f>IF(K23="---","",IF(K23="","",(VLOOKUP(K23,List16784[],2,FALSE))))</f>
        <v/>
      </c>
      <c r="BN23" s="193" t="str">
        <f>IF(L23="---","",IF(L23="","",(VLOOKUP(L23,List16784[],2,FALSE))))</f>
        <v/>
      </c>
      <c r="BO23" s="193" t="str">
        <f>IF(M23="---","",IF(M23="","",(VLOOKUP(M23,List16784[],2,FALSE))))</f>
        <v/>
      </c>
      <c r="BP23" s="193" t="str">
        <f>IF(N23="---","",IF(N23="","",(VLOOKUP(N23,List16784[],2,FALSE))))</f>
        <v/>
      </c>
      <c r="BQ23" s="193" t="str">
        <f>IF(O23="---","",IF(O23="","",(VLOOKUP(O23,List16784[],2,FALSE))))</f>
        <v/>
      </c>
      <c r="BR23" s="193" t="str">
        <f>IF(P23="---","",IF(P23="","",(VLOOKUP(P23,List16784[],2,FALSE))))</f>
        <v/>
      </c>
      <c r="BS23" s="193" t="str">
        <f>IF(Q23="---","",IF(Q23="","",(VLOOKUP(Q23,List16784[],2,FALSE))))</f>
        <v/>
      </c>
      <c r="BT23" s="193" t="str">
        <f>IF(R23="---","",IF(R23="","",(VLOOKUP(R23,List16784[],2,FALSE))))</f>
        <v/>
      </c>
      <c r="BU23" s="16" t="s">
        <v>120</v>
      </c>
      <c r="BV23" s="193" t="str">
        <f>IF(Y23="---","",IF(Y23="","",VLOOKUP(Y23,List16784[],2,FALSE)))</f>
        <v/>
      </c>
      <c r="BW23" s="193" t="str">
        <f>IF(Z23="---","",IF(Z23="","",VLOOKUP(Z23,List16784[],2,FALSE)))</f>
        <v/>
      </c>
      <c r="BX23" s="193" t="str">
        <f>IF(AA23="---","",IF(AA23="","",VLOOKUP(AA23,List16784[],2,FALSE)))</f>
        <v/>
      </c>
      <c r="BY23" s="193" t="str">
        <f>IF(AB23="---","",IF(AB23="","",VLOOKUP(AB23,List16784[],2,FALSE)))</f>
        <v/>
      </c>
      <c r="BZ23" s="193" t="str">
        <f>IF(AC23="---","",IF(AC23="","",VLOOKUP(AC23,List16784[],2,FALSE)))</f>
        <v/>
      </c>
      <c r="CA23" s="193" t="str">
        <f>IF(AD23="---","",IF(AD23="","",VLOOKUP(AD23,List16784[],2,FALSE)))</f>
        <v/>
      </c>
      <c r="CB23" s="193" t="str">
        <f>IF(AE23="---","",IF(AE23="","",VLOOKUP(AE23,List16784[],2,FALSE)))</f>
        <v/>
      </c>
      <c r="CC23" s="193" t="str">
        <f>IF(AF23="---","",IF(AF23="","",VLOOKUP(AF23,List16784[],2,FALSE)))</f>
        <v/>
      </c>
      <c r="CD23" s="193" t="str">
        <f>IF(AG23="---","",IF(AG23="","",VLOOKUP(AG23,List16784[],2,FALSE)))</f>
        <v/>
      </c>
      <c r="CE23" s="193" t="str">
        <f>IF(AH23="---","",IF(AH23="","",VLOOKUP(AH23,List16784[],2,FALSE)))</f>
        <v/>
      </c>
      <c r="CF23" s="16" t="s">
        <v>120</v>
      </c>
      <c r="CG23" s="193" t="str">
        <f t="shared" si="7"/>
        <v>NA</v>
      </c>
      <c r="CH23" s="193" t="str">
        <f t="shared" si="5"/>
        <v>NA</v>
      </c>
      <c r="CI23" s="193" t="str">
        <f t="shared" si="5"/>
        <v>NA</v>
      </c>
      <c r="CJ23" s="193" t="str">
        <f t="shared" si="5"/>
        <v>NA</v>
      </c>
      <c r="CK23" s="193" t="str">
        <f t="shared" si="5"/>
        <v>NA</v>
      </c>
      <c r="CL23" s="193" t="str">
        <f t="shared" si="5"/>
        <v>NA</v>
      </c>
      <c r="CM23" s="193" t="str">
        <f t="shared" si="5"/>
        <v>NA</v>
      </c>
      <c r="CN23" s="193" t="str">
        <f t="shared" si="5"/>
        <v>NA</v>
      </c>
      <c r="CO23" s="193" t="str">
        <f t="shared" si="5"/>
        <v>NA</v>
      </c>
      <c r="CP23" s="193" t="str">
        <f t="shared" si="5"/>
        <v>NA</v>
      </c>
      <c r="CQ23" s="16" t="s">
        <v>120</v>
      </c>
      <c r="CR23" s="193" t="str">
        <f t="shared" si="8"/>
        <v>NA</v>
      </c>
      <c r="CS23" s="193" t="str">
        <f t="shared" si="9"/>
        <v>NA</v>
      </c>
      <c r="CT23" s="193" t="str">
        <f t="shared" si="9"/>
        <v>NA</v>
      </c>
      <c r="CU23" s="193" t="str">
        <f t="shared" si="9"/>
        <v>NA</v>
      </c>
      <c r="CV23" s="193" t="str">
        <f t="shared" si="9"/>
        <v>NA</v>
      </c>
      <c r="CW23" s="193" t="str">
        <f t="shared" si="9"/>
        <v>NA</v>
      </c>
      <c r="CX23" s="193" t="str">
        <f t="shared" si="9"/>
        <v>NA</v>
      </c>
      <c r="CY23" s="193" t="str">
        <f t="shared" si="9"/>
        <v>NA</v>
      </c>
      <c r="CZ23" s="193" t="str">
        <f t="shared" si="9"/>
        <v>NA</v>
      </c>
      <c r="DA23" s="193" t="str">
        <f t="shared" si="9"/>
        <v>NA</v>
      </c>
      <c r="DI23" s="177"/>
      <c r="DJ23" s="177"/>
      <c r="DK23" s="177"/>
      <c r="DL23" s="177"/>
      <c r="DM23" s="177"/>
      <c r="DN23" s="177"/>
      <c r="DO23" s="177"/>
      <c r="DP23" s="177"/>
      <c r="DQ23" s="177"/>
      <c r="DR23" s="177"/>
      <c r="DS23" s="177"/>
      <c r="DT23" s="177"/>
      <c r="DU23" s="177"/>
      <c r="DV23" s="177"/>
      <c r="DW23" s="177"/>
    </row>
    <row r="24" spans="2:127" s="7" customFormat="1" ht="13.7" customHeight="1" thickBot="1">
      <c r="B24" s="303">
        <v>3</v>
      </c>
      <c r="C24" s="306" t="s">
        <v>192</v>
      </c>
      <c r="D24" s="307"/>
      <c r="E24" s="174" t="s">
        <v>215</v>
      </c>
      <c r="F24" s="175"/>
      <c r="G24" s="176"/>
      <c r="H24" s="13" t="s">
        <v>92</v>
      </c>
      <c r="I24" s="13" t="s">
        <v>92</v>
      </c>
      <c r="J24" s="13" t="s">
        <v>92</v>
      </c>
      <c r="K24" s="13" t="s">
        <v>92</v>
      </c>
      <c r="L24" s="13" t="s">
        <v>92</v>
      </c>
      <c r="M24" s="13" t="s">
        <v>92</v>
      </c>
      <c r="N24" s="13" t="s">
        <v>92</v>
      </c>
      <c r="O24" s="13" t="s">
        <v>92</v>
      </c>
      <c r="P24" s="13" t="s">
        <v>92</v>
      </c>
      <c r="Q24" s="13" t="s">
        <v>92</v>
      </c>
      <c r="R24" s="170" t="s">
        <v>92</v>
      </c>
      <c r="S24" s="1"/>
      <c r="T24" s="1"/>
      <c r="U24" s="1"/>
      <c r="V24" s="1"/>
      <c r="W24" s="1"/>
      <c r="X24" s="1"/>
      <c r="Y24" s="13" t="s">
        <v>92</v>
      </c>
      <c r="Z24" s="13" t="s">
        <v>92</v>
      </c>
      <c r="AA24" s="13" t="s">
        <v>92</v>
      </c>
      <c r="AB24" s="13" t="s">
        <v>92</v>
      </c>
      <c r="AC24" s="170" t="s">
        <v>92</v>
      </c>
      <c r="AD24" s="13" t="s">
        <v>92</v>
      </c>
      <c r="AE24" s="13" t="s">
        <v>92</v>
      </c>
      <c r="AF24" s="13" t="s">
        <v>92</v>
      </c>
      <c r="AG24" s="13" t="s">
        <v>92</v>
      </c>
      <c r="AH24" s="18" t="s">
        <v>92</v>
      </c>
      <c r="AK24" s="14" t="str">
        <f t="shared" si="0"/>
        <v/>
      </c>
      <c r="AL24" s="14" t="str">
        <f t="shared" si="0"/>
        <v/>
      </c>
      <c r="AM24" s="14" t="str">
        <f t="shared" si="0"/>
        <v/>
      </c>
      <c r="AN24" s="14" t="str">
        <f t="shared" si="0"/>
        <v/>
      </c>
      <c r="AO24" s="14" t="str">
        <f t="shared" si="0"/>
        <v/>
      </c>
      <c r="AP24" s="14" t="str">
        <f t="shared" si="0"/>
        <v/>
      </c>
      <c r="AQ24" s="14" t="str">
        <f t="shared" si="0"/>
        <v/>
      </c>
      <c r="AR24" s="14" t="str">
        <f t="shared" si="0"/>
        <v/>
      </c>
      <c r="AS24" s="14" t="str">
        <f t="shared" si="0"/>
        <v/>
      </c>
      <c r="AT24" s="14" t="str">
        <f t="shared" si="0"/>
        <v/>
      </c>
      <c r="AU24" s="1"/>
      <c r="AV24" s="15"/>
      <c r="AW24" s="16" t="s">
        <v>121</v>
      </c>
      <c r="AX24" s="194" t="str">
        <f t="shared" si="1"/>
        <v>---</v>
      </c>
      <c r="AY24" s="194" t="e">
        <f>VALUE(IF(AX24="---","",VLOOKUP(AX24,List16784[],2,FALSE)))</f>
        <v>#VALUE!</v>
      </c>
      <c r="AZ24" s="194" t="str">
        <f t="shared" si="2"/>
        <v>---</v>
      </c>
      <c r="BA24" s="194" t="e">
        <f>VALUE(IF(AZ24="---","",VLOOKUP(AZ24,List16784[],2,FALSE)))</f>
        <v>#VALUE!</v>
      </c>
      <c r="BB24" s="194" t="str">
        <f t="shared" si="3"/>
        <v>---</v>
      </c>
      <c r="BC24" s="194" t="str">
        <f t="shared" si="4"/>
        <v>---</v>
      </c>
      <c r="BD24" s="1"/>
      <c r="BE24" s="1"/>
      <c r="BF24" s="1"/>
      <c r="BG24" s="1"/>
      <c r="BH24" s="1"/>
      <c r="BI24" s="16" t="s">
        <v>121</v>
      </c>
      <c r="BJ24" s="194" t="str">
        <f>IF(H24="---","",IF(H24="","",(VLOOKUP(H24,List16784[],2,FALSE))))</f>
        <v/>
      </c>
      <c r="BK24" s="194" t="str">
        <f>IF(I24="---","",IF(I24="","",(VLOOKUP(I24,List16784[],2,FALSE))))</f>
        <v/>
      </c>
      <c r="BL24" s="194" t="str">
        <f>IF(J24="---","",IF(J24="","",(VLOOKUP(J24,List16784[],2,FALSE))))</f>
        <v/>
      </c>
      <c r="BM24" s="194" t="str">
        <f>IF(K24="---","",IF(K24="","",(VLOOKUP(K24,List16784[],2,FALSE))))</f>
        <v/>
      </c>
      <c r="BN24" s="194" t="str">
        <f>IF(L24="---","",IF(L24="","",(VLOOKUP(L24,List16784[],2,FALSE))))</f>
        <v/>
      </c>
      <c r="BO24" s="194" t="str">
        <f>IF(M24="---","",IF(M24="","",(VLOOKUP(M24,List16784[],2,FALSE))))</f>
        <v/>
      </c>
      <c r="BP24" s="194" t="str">
        <f>IF(N24="---","",IF(N24="","",(VLOOKUP(N24,List16784[],2,FALSE))))</f>
        <v/>
      </c>
      <c r="BQ24" s="194" t="str">
        <f>IF(O24="---","",IF(O24="","",(VLOOKUP(O24,List16784[],2,FALSE))))</f>
        <v/>
      </c>
      <c r="BR24" s="194" t="str">
        <f>IF(P24="---","",IF(P24="","",(VLOOKUP(P24,List16784[],2,FALSE))))</f>
        <v/>
      </c>
      <c r="BS24" s="194" t="str">
        <f>IF(Q24="---","",IF(Q24="","",(VLOOKUP(Q24,List16784[],2,FALSE))))</f>
        <v/>
      </c>
      <c r="BT24" s="194" t="str">
        <f>IF(R24="---","",IF(R24="","",(VLOOKUP(R24,List16784[],2,FALSE))))</f>
        <v/>
      </c>
      <c r="BU24" s="16" t="s">
        <v>121</v>
      </c>
      <c r="BV24" s="194" t="str">
        <f>IF(Y24="---","",IF(Y24="","",VLOOKUP(Y24,List16784[],2,FALSE)))</f>
        <v/>
      </c>
      <c r="BW24" s="194" t="str">
        <f>IF(Z24="---","",IF(Z24="","",VLOOKUP(Z24,List16784[],2,FALSE)))</f>
        <v/>
      </c>
      <c r="BX24" s="194" t="str">
        <f>IF(AA24="---","",IF(AA24="","",VLOOKUP(AA24,List16784[],2,FALSE)))</f>
        <v/>
      </c>
      <c r="BY24" s="194" t="str">
        <f>IF(AB24="---","",IF(AB24="","",VLOOKUP(AB24,List16784[],2,FALSE)))</f>
        <v/>
      </c>
      <c r="BZ24" s="194" t="str">
        <f>IF(AC24="---","",IF(AC24="","",VLOOKUP(AC24,List16784[],2,FALSE)))</f>
        <v/>
      </c>
      <c r="CA24" s="194" t="str">
        <f>IF(AD24="---","",IF(AD24="","",VLOOKUP(AD24,List16784[],2,FALSE)))</f>
        <v/>
      </c>
      <c r="CB24" s="194" t="str">
        <f>IF(AE24="---","",IF(AE24="","",VLOOKUP(AE24,List16784[],2,FALSE)))</f>
        <v/>
      </c>
      <c r="CC24" s="194" t="str">
        <f>IF(AF24="---","",IF(AF24="","",VLOOKUP(AF24,List16784[],2,FALSE)))</f>
        <v/>
      </c>
      <c r="CD24" s="194" t="str">
        <f>IF(AG24="---","",IF(AG24="","",VLOOKUP(AG24,List16784[],2,FALSE)))</f>
        <v/>
      </c>
      <c r="CE24" s="194" t="str">
        <f>IF(AH24="---","",IF(AH24="","",VLOOKUP(AH24,List16784[],2,FALSE)))</f>
        <v/>
      </c>
      <c r="CF24" s="16" t="s">
        <v>121</v>
      </c>
      <c r="CG24" s="194" t="str">
        <f t="shared" si="7"/>
        <v>NA</v>
      </c>
      <c r="CH24" s="194" t="str">
        <f t="shared" si="5"/>
        <v>NA</v>
      </c>
      <c r="CI24" s="194" t="str">
        <f t="shared" si="5"/>
        <v>NA</v>
      </c>
      <c r="CJ24" s="194" t="str">
        <f t="shared" si="5"/>
        <v>NA</v>
      </c>
      <c r="CK24" s="194" t="str">
        <f t="shared" si="5"/>
        <v>NA</v>
      </c>
      <c r="CL24" s="194" t="str">
        <f t="shared" si="5"/>
        <v>NA</v>
      </c>
      <c r="CM24" s="194" t="str">
        <f t="shared" si="5"/>
        <v>NA</v>
      </c>
      <c r="CN24" s="194" t="str">
        <f t="shared" si="5"/>
        <v>NA</v>
      </c>
      <c r="CO24" s="194" t="str">
        <f t="shared" si="5"/>
        <v>NA</v>
      </c>
      <c r="CP24" s="194" t="str">
        <f t="shared" si="5"/>
        <v>NA</v>
      </c>
      <c r="CQ24" s="16" t="s">
        <v>121</v>
      </c>
      <c r="CR24" s="194" t="str">
        <f t="shared" si="8"/>
        <v>NA</v>
      </c>
      <c r="CS24" s="194" t="str">
        <f t="shared" si="9"/>
        <v>NA</v>
      </c>
      <c r="CT24" s="194" t="str">
        <f t="shared" si="9"/>
        <v>NA</v>
      </c>
      <c r="CU24" s="194" t="str">
        <f t="shared" si="9"/>
        <v>NA</v>
      </c>
      <c r="CV24" s="194" t="str">
        <f t="shared" si="9"/>
        <v>NA</v>
      </c>
      <c r="CW24" s="194" t="str">
        <f t="shared" si="9"/>
        <v>NA</v>
      </c>
      <c r="CX24" s="194" t="str">
        <f t="shared" si="9"/>
        <v>NA</v>
      </c>
      <c r="CY24" s="194" t="str">
        <f t="shared" si="9"/>
        <v>NA</v>
      </c>
      <c r="CZ24" s="194" t="str">
        <f t="shared" si="9"/>
        <v>NA</v>
      </c>
      <c r="DA24" s="194" t="str">
        <f t="shared" si="9"/>
        <v>NA</v>
      </c>
      <c r="DI24" s="177"/>
      <c r="DJ24" s="177"/>
      <c r="DK24" s="177"/>
      <c r="DL24" s="177"/>
      <c r="DM24" s="177"/>
      <c r="DN24" s="177"/>
      <c r="DO24" s="177"/>
      <c r="DP24" s="177"/>
      <c r="DQ24" s="177"/>
      <c r="DR24" s="177"/>
      <c r="DS24" s="177"/>
      <c r="DT24" s="177"/>
      <c r="DU24" s="177"/>
      <c r="DV24" s="177"/>
      <c r="DW24" s="177"/>
    </row>
    <row r="25" spans="2:127" s="7" customFormat="1" ht="13.7" customHeight="1" thickBot="1">
      <c r="B25" s="304"/>
      <c r="C25" s="306"/>
      <c r="D25" s="307"/>
      <c r="E25" s="174" t="s">
        <v>216</v>
      </c>
      <c r="F25" s="175"/>
      <c r="G25" s="176"/>
      <c r="H25" s="13" t="s">
        <v>92</v>
      </c>
      <c r="I25" s="13" t="s">
        <v>92</v>
      </c>
      <c r="J25" s="13" t="s">
        <v>92</v>
      </c>
      <c r="K25" s="13" t="s">
        <v>92</v>
      </c>
      <c r="L25" s="13" t="s">
        <v>92</v>
      </c>
      <c r="M25" s="13" t="s">
        <v>92</v>
      </c>
      <c r="N25" s="13" t="s">
        <v>92</v>
      </c>
      <c r="O25" s="13" t="s">
        <v>92</v>
      </c>
      <c r="P25" s="13" t="s">
        <v>92</v>
      </c>
      <c r="Q25" s="13" t="s">
        <v>92</v>
      </c>
      <c r="R25" s="170" t="s">
        <v>92</v>
      </c>
      <c r="S25" s="1"/>
      <c r="T25" s="1"/>
      <c r="U25" s="1"/>
      <c r="V25" s="1"/>
      <c r="W25" s="1"/>
      <c r="X25" s="1"/>
      <c r="Y25" s="13" t="s">
        <v>92</v>
      </c>
      <c r="Z25" s="13" t="s">
        <v>92</v>
      </c>
      <c r="AA25" s="13" t="s">
        <v>92</v>
      </c>
      <c r="AB25" s="13" t="s">
        <v>92</v>
      </c>
      <c r="AC25" s="170" t="s">
        <v>92</v>
      </c>
      <c r="AD25" s="13" t="s">
        <v>92</v>
      </c>
      <c r="AE25" s="13" t="s">
        <v>92</v>
      </c>
      <c r="AF25" s="13" t="s">
        <v>92</v>
      </c>
      <c r="AG25" s="13" t="s">
        <v>92</v>
      </c>
      <c r="AH25" s="18" t="s">
        <v>92</v>
      </c>
      <c r="AK25" s="14" t="str">
        <f t="shared" si="0"/>
        <v/>
      </c>
      <c r="AL25" s="14" t="str">
        <f t="shared" si="0"/>
        <v/>
      </c>
      <c r="AM25" s="14" t="str">
        <f t="shared" si="0"/>
        <v/>
      </c>
      <c r="AN25" s="14" t="str">
        <f t="shared" si="0"/>
        <v/>
      </c>
      <c r="AO25" s="14" t="str">
        <f t="shared" si="0"/>
        <v/>
      </c>
      <c r="AP25" s="14" t="str">
        <f t="shared" si="0"/>
        <v/>
      </c>
      <c r="AQ25" s="14" t="str">
        <f t="shared" si="0"/>
        <v/>
      </c>
      <c r="AR25" s="14" t="str">
        <f t="shared" si="0"/>
        <v/>
      </c>
      <c r="AS25" s="14" t="str">
        <f t="shared" si="0"/>
        <v/>
      </c>
      <c r="AT25" s="14" t="str">
        <f t="shared" si="0"/>
        <v/>
      </c>
      <c r="AU25" s="1"/>
      <c r="AV25" s="15"/>
      <c r="AW25" s="16" t="s">
        <v>122</v>
      </c>
      <c r="AX25" s="194" t="str">
        <f t="shared" si="1"/>
        <v>---</v>
      </c>
      <c r="AY25" s="194" t="e">
        <f>VALUE(IF(AX25="---","",VLOOKUP(AX25,List16784[],2,FALSE)))</f>
        <v>#VALUE!</v>
      </c>
      <c r="AZ25" s="194" t="str">
        <f t="shared" si="2"/>
        <v>---</v>
      </c>
      <c r="BA25" s="194" t="e">
        <f>VALUE(IF(AZ25="---","",VLOOKUP(AZ25,List16784[],2,FALSE)))</f>
        <v>#VALUE!</v>
      </c>
      <c r="BB25" s="194" t="str">
        <f t="shared" si="3"/>
        <v>---</v>
      </c>
      <c r="BC25" s="194" t="str">
        <f t="shared" si="4"/>
        <v>---</v>
      </c>
      <c r="BD25" s="1"/>
      <c r="BE25" s="1"/>
      <c r="BF25" s="1"/>
      <c r="BG25" s="1"/>
      <c r="BH25" s="1"/>
      <c r="BI25" s="16" t="s">
        <v>122</v>
      </c>
      <c r="BJ25" s="194" t="str">
        <f>IF(H25="---","",IF(H25="","",(VLOOKUP(H25,List16784[],2,FALSE))))</f>
        <v/>
      </c>
      <c r="BK25" s="194" t="str">
        <f>IF(I25="---","",IF(I25="","",(VLOOKUP(I25,List16784[],2,FALSE))))</f>
        <v/>
      </c>
      <c r="BL25" s="194" t="str">
        <f>IF(J25="---","",IF(J25="","",(VLOOKUP(J25,List16784[],2,FALSE))))</f>
        <v/>
      </c>
      <c r="BM25" s="194" t="str">
        <f>IF(K25="---","",IF(K25="","",(VLOOKUP(K25,List16784[],2,FALSE))))</f>
        <v/>
      </c>
      <c r="BN25" s="194" t="str">
        <f>IF(L25="---","",IF(L25="","",(VLOOKUP(L25,List16784[],2,FALSE))))</f>
        <v/>
      </c>
      <c r="BO25" s="194" t="str">
        <f>IF(M25="---","",IF(M25="","",(VLOOKUP(M25,List16784[],2,FALSE))))</f>
        <v/>
      </c>
      <c r="BP25" s="194" t="str">
        <f>IF(N25="---","",IF(N25="","",(VLOOKUP(N25,List16784[],2,FALSE))))</f>
        <v/>
      </c>
      <c r="BQ25" s="194" t="str">
        <f>IF(O25="---","",IF(O25="","",(VLOOKUP(O25,List16784[],2,FALSE))))</f>
        <v/>
      </c>
      <c r="BR25" s="194" t="str">
        <f>IF(P25="---","",IF(P25="","",(VLOOKUP(P25,List16784[],2,FALSE))))</f>
        <v/>
      </c>
      <c r="BS25" s="194" t="str">
        <f>IF(Q25="---","",IF(Q25="","",(VLOOKUP(Q25,List16784[],2,FALSE))))</f>
        <v/>
      </c>
      <c r="BT25" s="194" t="str">
        <f>IF(R25="---","",IF(R25="","",(VLOOKUP(R25,List16784[],2,FALSE))))</f>
        <v/>
      </c>
      <c r="BU25" s="16" t="s">
        <v>122</v>
      </c>
      <c r="BV25" s="194" t="str">
        <f>IF(Y25="---","",IF(Y25="","",VLOOKUP(Y25,List16784[],2,FALSE)))</f>
        <v/>
      </c>
      <c r="BW25" s="194" t="str">
        <f>IF(Z25="---","",IF(Z25="","",VLOOKUP(Z25,List16784[],2,FALSE)))</f>
        <v/>
      </c>
      <c r="BX25" s="194" t="str">
        <f>IF(AA25="---","",IF(AA25="","",VLOOKUP(AA25,List16784[],2,FALSE)))</f>
        <v/>
      </c>
      <c r="BY25" s="194" t="str">
        <f>IF(AB25="---","",IF(AB25="","",VLOOKUP(AB25,List16784[],2,FALSE)))</f>
        <v/>
      </c>
      <c r="BZ25" s="194" t="str">
        <f>IF(AC25="---","",IF(AC25="","",VLOOKUP(AC25,List16784[],2,FALSE)))</f>
        <v/>
      </c>
      <c r="CA25" s="194" t="str">
        <f>IF(AD25="---","",IF(AD25="","",VLOOKUP(AD25,List16784[],2,FALSE)))</f>
        <v/>
      </c>
      <c r="CB25" s="194" t="str">
        <f>IF(AE25="---","",IF(AE25="","",VLOOKUP(AE25,List16784[],2,FALSE)))</f>
        <v/>
      </c>
      <c r="CC25" s="194" t="str">
        <f>IF(AF25="---","",IF(AF25="","",VLOOKUP(AF25,List16784[],2,FALSE)))</f>
        <v/>
      </c>
      <c r="CD25" s="194" t="str">
        <f>IF(AG25="---","",IF(AG25="","",VLOOKUP(AG25,List16784[],2,FALSE)))</f>
        <v/>
      </c>
      <c r="CE25" s="194" t="str">
        <f>IF(AH25="---","",IF(AH25="","",VLOOKUP(AH25,List16784[],2,FALSE)))</f>
        <v/>
      </c>
      <c r="CF25" s="16" t="s">
        <v>122</v>
      </c>
      <c r="CG25" s="194" t="str">
        <f t="shared" si="7"/>
        <v>NA</v>
      </c>
      <c r="CH25" s="194" t="str">
        <f t="shared" si="5"/>
        <v>NA</v>
      </c>
      <c r="CI25" s="194" t="str">
        <f t="shared" si="5"/>
        <v>NA</v>
      </c>
      <c r="CJ25" s="194" t="str">
        <f t="shared" si="5"/>
        <v>NA</v>
      </c>
      <c r="CK25" s="194" t="str">
        <f t="shared" si="5"/>
        <v>NA</v>
      </c>
      <c r="CL25" s="194" t="str">
        <f t="shared" si="5"/>
        <v>NA</v>
      </c>
      <c r="CM25" s="194" t="str">
        <f t="shared" si="5"/>
        <v>NA</v>
      </c>
      <c r="CN25" s="194" t="str">
        <f t="shared" si="5"/>
        <v>NA</v>
      </c>
      <c r="CO25" s="194" t="str">
        <f t="shared" si="5"/>
        <v>NA</v>
      </c>
      <c r="CP25" s="194" t="str">
        <f t="shared" si="5"/>
        <v>NA</v>
      </c>
      <c r="CQ25" s="16" t="s">
        <v>122</v>
      </c>
      <c r="CR25" s="194" t="str">
        <f t="shared" si="8"/>
        <v>NA</v>
      </c>
      <c r="CS25" s="194" t="str">
        <f t="shared" si="9"/>
        <v>NA</v>
      </c>
      <c r="CT25" s="194" t="str">
        <f t="shared" si="9"/>
        <v>NA</v>
      </c>
      <c r="CU25" s="194" t="str">
        <f t="shared" si="9"/>
        <v>NA</v>
      </c>
      <c r="CV25" s="194" t="str">
        <f t="shared" si="9"/>
        <v>NA</v>
      </c>
      <c r="CW25" s="194" t="str">
        <f t="shared" si="9"/>
        <v>NA</v>
      </c>
      <c r="CX25" s="194" t="str">
        <f t="shared" si="9"/>
        <v>NA</v>
      </c>
      <c r="CY25" s="194" t="str">
        <f t="shared" si="9"/>
        <v>NA</v>
      </c>
      <c r="CZ25" s="194" t="str">
        <f t="shared" si="9"/>
        <v>NA</v>
      </c>
      <c r="DA25" s="194" t="str">
        <f t="shared" si="9"/>
        <v>NA</v>
      </c>
      <c r="DI25" s="177"/>
      <c r="DJ25" s="177"/>
      <c r="DK25" s="177"/>
      <c r="DL25" s="177"/>
      <c r="DM25" s="177"/>
      <c r="DN25" s="177"/>
      <c r="DO25" s="177"/>
      <c r="DP25" s="177"/>
      <c r="DQ25" s="177"/>
      <c r="DR25" s="177"/>
      <c r="DS25" s="177"/>
      <c r="DT25" s="177"/>
      <c r="DU25" s="177"/>
      <c r="DV25" s="177"/>
      <c r="DW25" s="177"/>
    </row>
    <row r="26" spans="2:127" s="7" customFormat="1" ht="13.7" customHeight="1" thickBot="1">
      <c r="B26" s="304"/>
      <c r="C26" s="306"/>
      <c r="D26" s="307"/>
      <c r="E26" s="174" t="s">
        <v>217</v>
      </c>
      <c r="F26" s="175"/>
      <c r="G26" s="176"/>
      <c r="H26" s="13" t="s">
        <v>92</v>
      </c>
      <c r="I26" s="13" t="s">
        <v>92</v>
      </c>
      <c r="J26" s="13" t="s">
        <v>92</v>
      </c>
      <c r="K26" s="13" t="s">
        <v>92</v>
      </c>
      <c r="L26" s="13" t="s">
        <v>92</v>
      </c>
      <c r="M26" s="13" t="s">
        <v>92</v>
      </c>
      <c r="N26" s="13" t="s">
        <v>92</v>
      </c>
      <c r="O26" s="13" t="s">
        <v>92</v>
      </c>
      <c r="P26" s="13" t="s">
        <v>92</v>
      </c>
      <c r="Q26" s="13" t="s">
        <v>92</v>
      </c>
      <c r="R26" s="170" t="s">
        <v>92</v>
      </c>
      <c r="S26" s="1"/>
      <c r="T26" s="1"/>
      <c r="U26" s="1"/>
      <c r="V26" s="1"/>
      <c r="W26" s="1"/>
      <c r="X26" s="1"/>
      <c r="Y26" s="13" t="s">
        <v>92</v>
      </c>
      <c r="Z26" s="13" t="s">
        <v>92</v>
      </c>
      <c r="AA26" s="13" t="s">
        <v>92</v>
      </c>
      <c r="AB26" s="13" t="s">
        <v>92</v>
      </c>
      <c r="AC26" s="170" t="s">
        <v>92</v>
      </c>
      <c r="AD26" s="13" t="s">
        <v>92</v>
      </c>
      <c r="AE26" s="13" t="s">
        <v>92</v>
      </c>
      <c r="AF26" s="13" t="s">
        <v>92</v>
      </c>
      <c r="AG26" s="13" t="s">
        <v>92</v>
      </c>
      <c r="AH26" s="18" t="s">
        <v>92</v>
      </c>
      <c r="AK26" s="14" t="str">
        <f t="shared" si="0"/>
        <v/>
      </c>
      <c r="AL26" s="14" t="str">
        <f t="shared" si="0"/>
        <v/>
      </c>
      <c r="AM26" s="14" t="str">
        <f t="shared" si="0"/>
        <v/>
      </c>
      <c r="AN26" s="14" t="str">
        <f t="shared" si="0"/>
        <v/>
      </c>
      <c r="AO26" s="14" t="str">
        <f t="shared" si="0"/>
        <v/>
      </c>
      <c r="AP26" s="14" t="str">
        <f t="shared" si="0"/>
        <v/>
      </c>
      <c r="AQ26" s="14" t="str">
        <f t="shared" si="0"/>
        <v/>
      </c>
      <c r="AR26" s="14" t="str">
        <f t="shared" si="0"/>
        <v/>
      </c>
      <c r="AS26" s="14" t="str">
        <f t="shared" si="0"/>
        <v/>
      </c>
      <c r="AT26" s="14" t="str">
        <f t="shared" si="0"/>
        <v/>
      </c>
      <c r="AU26" s="1"/>
      <c r="AV26" s="15"/>
      <c r="AW26" s="16" t="s">
        <v>123</v>
      </c>
      <c r="AX26" s="194" t="str">
        <f t="shared" si="1"/>
        <v>---</v>
      </c>
      <c r="AY26" s="194" t="e">
        <f>VALUE(IF(AX26="---","",VLOOKUP(AX26,List16784[],2,FALSE)))</f>
        <v>#VALUE!</v>
      </c>
      <c r="AZ26" s="194" t="str">
        <f t="shared" si="2"/>
        <v>---</v>
      </c>
      <c r="BA26" s="194" t="e">
        <f>VALUE(IF(AZ26="---","",VLOOKUP(AZ26,List16784[],2,FALSE)))</f>
        <v>#VALUE!</v>
      </c>
      <c r="BB26" s="194" t="str">
        <f t="shared" si="3"/>
        <v>---</v>
      </c>
      <c r="BC26" s="194" t="str">
        <f t="shared" si="4"/>
        <v>---</v>
      </c>
      <c r="BD26" s="1"/>
      <c r="BE26" s="1"/>
      <c r="BF26" s="1"/>
      <c r="BG26" s="1"/>
      <c r="BH26" s="1"/>
      <c r="BI26" s="16" t="s">
        <v>123</v>
      </c>
      <c r="BJ26" s="194" t="str">
        <f>IF(H26="---","",IF(H26="","",(VLOOKUP(H26,List16784[],2,FALSE))))</f>
        <v/>
      </c>
      <c r="BK26" s="194" t="str">
        <f>IF(I26="---","",IF(I26="","",(VLOOKUP(I26,List16784[],2,FALSE))))</f>
        <v/>
      </c>
      <c r="BL26" s="194" t="str">
        <f>IF(J26="---","",IF(J26="","",(VLOOKUP(J26,List16784[],2,FALSE))))</f>
        <v/>
      </c>
      <c r="BM26" s="194" t="str">
        <f>IF(K26="---","",IF(K26="","",(VLOOKUP(K26,List16784[],2,FALSE))))</f>
        <v/>
      </c>
      <c r="BN26" s="194" t="str">
        <f>IF(L26="---","",IF(L26="","",(VLOOKUP(L26,List16784[],2,FALSE))))</f>
        <v/>
      </c>
      <c r="BO26" s="194" t="str">
        <f>IF(M26="---","",IF(M26="","",(VLOOKUP(M26,List16784[],2,FALSE))))</f>
        <v/>
      </c>
      <c r="BP26" s="194" t="str">
        <f>IF(N26="---","",IF(N26="","",(VLOOKUP(N26,List16784[],2,FALSE))))</f>
        <v/>
      </c>
      <c r="BQ26" s="194" t="str">
        <f>IF(O26="---","",IF(O26="","",(VLOOKUP(O26,List16784[],2,FALSE))))</f>
        <v/>
      </c>
      <c r="BR26" s="194" t="str">
        <f>IF(P26="---","",IF(P26="","",(VLOOKUP(P26,List16784[],2,FALSE))))</f>
        <v/>
      </c>
      <c r="BS26" s="194" t="str">
        <f>IF(Q26="---","",IF(Q26="","",(VLOOKUP(Q26,List16784[],2,FALSE))))</f>
        <v/>
      </c>
      <c r="BT26" s="194" t="str">
        <f>IF(R26="---","",IF(R26="","",(VLOOKUP(R26,List16784[],2,FALSE))))</f>
        <v/>
      </c>
      <c r="BU26" s="16" t="s">
        <v>123</v>
      </c>
      <c r="BV26" s="194" t="str">
        <f>IF(Y26="---","",IF(Y26="","",VLOOKUP(Y26,List16784[],2,FALSE)))</f>
        <v/>
      </c>
      <c r="BW26" s="194" t="str">
        <f>IF(Z26="---","",IF(Z26="","",VLOOKUP(Z26,List16784[],2,FALSE)))</f>
        <v/>
      </c>
      <c r="BX26" s="194" t="str">
        <f>IF(AA26="---","",IF(AA26="","",VLOOKUP(AA26,List16784[],2,FALSE)))</f>
        <v/>
      </c>
      <c r="BY26" s="194" t="str">
        <f>IF(AB26="---","",IF(AB26="","",VLOOKUP(AB26,List16784[],2,FALSE)))</f>
        <v/>
      </c>
      <c r="BZ26" s="194" t="str">
        <f>IF(AC26="---","",IF(AC26="","",VLOOKUP(AC26,List16784[],2,FALSE)))</f>
        <v/>
      </c>
      <c r="CA26" s="194" t="str">
        <f>IF(AD26="---","",IF(AD26="","",VLOOKUP(AD26,List16784[],2,FALSE)))</f>
        <v/>
      </c>
      <c r="CB26" s="194" t="str">
        <f>IF(AE26="---","",IF(AE26="","",VLOOKUP(AE26,List16784[],2,FALSE)))</f>
        <v/>
      </c>
      <c r="CC26" s="194" t="str">
        <f>IF(AF26="---","",IF(AF26="","",VLOOKUP(AF26,List16784[],2,FALSE)))</f>
        <v/>
      </c>
      <c r="CD26" s="194" t="str">
        <f>IF(AG26="---","",IF(AG26="","",VLOOKUP(AG26,List16784[],2,FALSE)))</f>
        <v/>
      </c>
      <c r="CE26" s="194" t="str">
        <f>IF(AH26="---","",IF(AH26="","",VLOOKUP(AH26,List16784[],2,FALSE)))</f>
        <v/>
      </c>
      <c r="CF26" s="16" t="s">
        <v>123</v>
      </c>
      <c r="CG26" s="194" t="str">
        <f t="shared" si="7"/>
        <v>NA</v>
      </c>
      <c r="CH26" s="194" t="str">
        <f t="shared" si="5"/>
        <v>NA</v>
      </c>
      <c r="CI26" s="194" t="str">
        <f t="shared" si="5"/>
        <v>NA</v>
      </c>
      <c r="CJ26" s="194" t="str">
        <f t="shared" si="5"/>
        <v>NA</v>
      </c>
      <c r="CK26" s="194" t="str">
        <f t="shared" si="5"/>
        <v>NA</v>
      </c>
      <c r="CL26" s="194" t="str">
        <f t="shared" si="5"/>
        <v>NA</v>
      </c>
      <c r="CM26" s="194" t="str">
        <f t="shared" si="5"/>
        <v>NA</v>
      </c>
      <c r="CN26" s="194" t="str">
        <f t="shared" si="5"/>
        <v>NA</v>
      </c>
      <c r="CO26" s="194" t="str">
        <f t="shared" si="5"/>
        <v>NA</v>
      </c>
      <c r="CP26" s="194" t="str">
        <f t="shared" si="5"/>
        <v>NA</v>
      </c>
      <c r="CQ26" s="16" t="s">
        <v>123</v>
      </c>
      <c r="CR26" s="194" t="str">
        <f t="shared" si="8"/>
        <v>NA</v>
      </c>
      <c r="CS26" s="194" t="str">
        <f t="shared" si="9"/>
        <v>NA</v>
      </c>
      <c r="CT26" s="194" t="str">
        <f t="shared" si="9"/>
        <v>NA</v>
      </c>
      <c r="CU26" s="194" t="str">
        <f t="shared" si="9"/>
        <v>NA</v>
      </c>
      <c r="CV26" s="194" t="str">
        <f t="shared" si="9"/>
        <v>NA</v>
      </c>
      <c r="CW26" s="194" t="str">
        <f t="shared" si="9"/>
        <v>NA</v>
      </c>
      <c r="CX26" s="194" t="str">
        <f t="shared" si="9"/>
        <v>NA</v>
      </c>
      <c r="CY26" s="194" t="str">
        <f t="shared" si="9"/>
        <v>NA</v>
      </c>
      <c r="CZ26" s="194" t="str">
        <f t="shared" si="9"/>
        <v>NA</v>
      </c>
      <c r="DA26" s="194" t="str">
        <f t="shared" si="9"/>
        <v>NA</v>
      </c>
      <c r="DI26" s="177"/>
      <c r="DJ26" s="177"/>
      <c r="DK26" s="177"/>
      <c r="DL26" s="177"/>
      <c r="DM26" s="177"/>
      <c r="DN26" s="177"/>
      <c r="DO26" s="177"/>
      <c r="DP26" s="177"/>
      <c r="DQ26" s="177"/>
      <c r="DR26" s="177"/>
      <c r="DS26" s="177"/>
      <c r="DT26" s="177"/>
      <c r="DU26" s="177"/>
      <c r="DV26" s="177"/>
      <c r="DW26" s="177"/>
    </row>
    <row r="27" spans="2:127" s="7" customFormat="1" ht="13.7" customHeight="1" thickBot="1">
      <c r="B27" s="304"/>
      <c r="C27" s="306" t="s">
        <v>193</v>
      </c>
      <c r="D27" s="307"/>
      <c r="E27" s="174" t="s">
        <v>218</v>
      </c>
      <c r="F27" s="175"/>
      <c r="G27" s="176"/>
      <c r="H27" s="13" t="s">
        <v>92</v>
      </c>
      <c r="I27" s="13" t="s">
        <v>92</v>
      </c>
      <c r="J27" s="13" t="s">
        <v>92</v>
      </c>
      <c r="K27" s="13" t="s">
        <v>92</v>
      </c>
      <c r="L27" s="13" t="s">
        <v>92</v>
      </c>
      <c r="M27" s="13" t="s">
        <v>92</v>
      </c>
      <c r="N27" s="13" t="s">
        <v>92</v>
      </c>
      <c r="O27" s="13" t="s">
        <v>92</v>
      </c>
      <c r="P27" s="13" t="s">
        <v>92</v>
      </c>
      <c r="Q27" s="13" t="s">
        <v>92</v>
      </c>
      <c r="R27" s="170" t="s">
        <v>92</v>
      </c>
      <c r="S27" s="1"/>
      <c r="T27" s="1"/>
      <c r="U27" s="1"/>
      <c r="V27" s="1"/>
      <c r="W27" s="1"/>
      <c r="X27" s="1"/>
      <c r="Y27" s="13" t="s">
        <v>92</v>
      </c>
      <c r="Z27" s="13" t="s">
        <v>92</v>
      </c>
      <c r="AA27" s="13" t="s">
        <v>92</v>
      </c>
      <c r="AB27" s="13" t="s">
        <v>92</v>
      </c>
      <c r="AC27" s="170" t="s">
        <v>92</v>
      </c>
      <c r="AD27" s="13" t="s">
        <v>92</v>
      </c>
      <c r="AE27" s="13" t="s">
        <v>92</v>
      </c>
      <c r="AF27" s="13" t="s">
        <v>92</v>
      </c>
      <c r="AG27" s="13" t="s">
        <v>92</v>
      </c>
      <c r="AH27" s="18" t="s">
        <v>92</v>
      </c>
      <c r="AK27" s="14" t="str">
        <f t="shared" si="0"/>
        <v/>
      </c>
      <c r="AL27" s="14" t="str">
        <f t="shared" si="0"/>
        <v/>
      </c>
      <c r="AM27" s="14" t="str">
        <f t="shared" si="0"/>
        <v/>
      </c>
      <c r="AN27" s="14" t="str">
        <f t="shared" si="0"/>
        <v/>
      </c>
      <c r="AO27" s="14" t="str">
        <f t="shared" si="0"/>
        <v/>
      </c>
      <c r="AP27" s="14" t="str">
        <f t="shared" si="0"/>
        <v/>
      </c>
      <c r="AQ27" s="14" t="str">
        <f t="shared" si="0"/>
        <v/>
      </c>
      <c r="AR27" s="14" t="str">
        <f t="shared" si="0"/>
        <v/>
      </c>
      <c r="AS27" s="14" t="str">
        <f t="shared" si="0"/>
        <v/>
      </c>
      <c r="AT27" s="14" t="str">
        <f t="shared" si="0"/>
        <v/>
      </c>
      <c r="AU27" s="1"/>
      <c r="AV27" s="15"/>
      <c r="AW27" s="16" t="s">
        <v>124</v>
      </c>
      <c r="AX27" s="194" t="str">
        <f t="shared" si="1"/>
        <v>---</v>
      </c>
      <c r="AY27" s="194" t="e">
        <f>VALUE(IF(AX27="---","",VLOOKUP(AX27,List16784[],2,FALSE)))</f>
        <v>#VALUE!</v>
      </c>
      <c r="AZ27" s="194" t="str">
        <f t="shared" si="2"/>
        <v>---</v>
      </c>
      <c r="BA27" s="194" t="e">
        <f>VALUE(IF(AZ27="---","",VLOOKUP(AZ27,List16784[],2,FALSE)))</f>
        <v>#VALUE!</v>
      </c>
      <c r="BB27" s="194" t="str">
        <f t="shared" si="3"/>
        <v>---</v>
      </c>
      <c r="BC27" s="194" t="str">
        <f t="shared" si="4"/>
        <v>---</v>
      </c>
      <c r="BD27" s="1"/>
      <c r="BE27" s="1"/>
      <c r="BF27" s="1"/>
      <c r="BG27" s="1"/>
      <c r="BH27" s="1"/>
      <c r="BI27" s="16" t="s">
        <v>124</v>
      </c>
      <c r="BJ27" s="194" t="str">
        <f>IF(H27="---","",IF(H27="","",(VLOOKUP(H27,List16784[],2,FALSE))))</f>
        <v/>
      </c>
      <c r="BK27" s="194" t="str">
        <f>IF(I27="---","",IF(I27="","",(VLOOKUP(I27,List16784[],2,FALSE))))</f>
        <v/>
      </c>
      <c r="BL27" s="194" t="str">
        <f>IF(J27="---","",IF(J27="","",(VLOOKUP(J27,List16784[],2,FALSE))))</f>
        <v/>
      </c>
      <c r="BM27" s="194" t="str">
        <f>IF(K27="---","",IF(K27="","",(VLOOKUP(K27,List16784[],2,FALSE))))</f>
        <v/>
      </c>
      <c r="BN27" s="194" t="str">
        <f>IF(L27="---","",IF(L27="","",(VLOOKUP(L27,List16784[],2,FALSE))))</f>
        <v/>
      </c>
      <c r="BO27" s="194" t="str">
        <f>IF(M27="---","",IF(M27="","",(VLOOKUP(M27,List16784[],2,FALSE))))</f>
        <v/>
      </c>
      <c r="BP27" s="194" t="str">
        <f>IF(N27="---","",IF(N27="","",(VLOOKUP(N27,List16784[],2,FALSE))))</f>
        <v/>
      </c>
      <c r="BQ27" s="194" t="str">
        <f>IF(O27="---","",IF(O27="","",(VLOOKUP(O27,List16784[],2,FALSE))))</f>
        <v/>
      </c>
      <c r="BR27" s="194" t="str">
        <f>IF(P27="---","",IF(P27="","",(VLOOKUP(P27,List16784[],2,FALSE))))</f>
        <v/>
      </c>
      <c r="BS27" s="194" t="str">
        <f>IF(Q27="---","",IF(Q27="","",(VLOOKUP(Q27,List16784[],2,FALSE))))</f>
        <v/>
      </c>
      <c r="BT27" s="194" t="str">
        <f>IF(R27="---","",IF(R27="","",(VLOOKUP(R27,List16784[],2,FALSE))))</f>
        <v/>
      </c>
      <c r="BU27" s="16" t="s">
        <v>124</v>
      </c>
      <c r="BV27" s="194" t="str">
        <f>IF(Y27="---","",IF(Y27="","",VLOOKUP(Y27,List16784[],2,FALSE)))</f>
        <v/>
      </c>
      <c r="BW27" s="194" t="str">
        <f>IF(Z27="---","",IF(Z27="","",VLOOKUP(Z27,List16784[],2,FALSE)))</f>
        <v/>
      </c>
      <c r="BX27" s="194" t="str">
        <f>IF(AA27="---","",IF(AA27="","",VLOOKUP(AA27,List16784[],2,FALSE)))</f>
        <v/>
      </c>
      <c r="BY27" s="194" t="str">
        <f>IF(AB27="---","",IF(AB27="","",VLOOKUP(AB27,List16784[],2,FALSE)))</f>
        <v/>
      </c>
      <c r="BZ27" s="194" t="str">
        <f>IF(AC27="---","",IF(AC27="","",VLOOKUP(AC27,List16784[],2,FALSE)))</f>
        <v/>
      </c>
      <c r="CA27" s="194" t="str">
        <f>IF(AD27="---","",IF(AD27="","",VLOOKUP(AD27,List16784[],2,FALSE)))</f>
        <v/>
      </c>
      <c r="CB27" s="194" t="str">
        <f>IF(AE27="---","",IF(AE27="","",VLOOKUP(AE27,List16784[],2,FALSE)))</f>
        <v/>
      </c>
      <c r="CC27" s="194" t="str">
        <f>IF(AF27="---","",IF(AF27="","",VLOOKUP(AF27,List16784[],2,FALSE)))</f>
        <v/>
      </c>
      <c r="CD27" s="194" t="str">
        <f>IF(AG27="---","",IF(AG27="","",VLOOKUP(AG27,List16784[],2,FALSE)))</f>
        <v/>
      </c>
      <c r="CE27" s="194" t="str">
        <f>IF(AH27="---","",IF(AH27="","",VLOOKUP(AH27,List16784[],2,FALSE)))</f>
        <v/>
      </c>
      <c r="CF27" s="16" t="s">
        <v>124</v>
      </c>
      <c r="CG27" s="194" t="str">
        <f t="shared" si="7"/>
        <v>NA</v>
      </c>
      <c r="CH27" s="194" t="str">
        <f t="shared" si="5"/>
        <v>NA</v>
      </c>
      <c r="CI27" s="194" t="str">
        <f t="shared" si="5"/>
        <v>NA</v>
      </c>
      <c r="CJ27" s="194" t="str">
        <f t="shared" si="5"/>
        <v>NA</v>
      </c>
      <c r="CK27" s="194" t="str">
        <f t="shared" si="5"/>
        <v>NA</v>
      </c>
      <c r="CL27" s="194" t="str">
        <f t="shared" si="5"/>
        <v>NA</v>
      </c>
      <c r="CM27" s="194" t="str">
        <f t="shared" si="5"/>
        <v>NA</v>
      </c>
      <c r="CN27" s="194" t="str">
        <f t="shared" si="5"/>
        <v>NA</v>
      </c>
      <c r="CO27" s="194" t="str">
        <f t="shared" si="5"/>
        <v>NA</v>
      </c>
      <c r="CP27" s="194" t="str">
        <f t="shared" si="5"/>
        <v>NA</v>
      </c>
      <c r="CQ27" s="16" t="s">
        <v>124</v>
      </c>
      <c r="CR27" s="194" t="str">
        <f t="shared" si="8"/>
        <v>NA</v>
      </c>
      <c r="CS27" s="194" t="str">
        <f t="shared" si="9"/>
        <v>NA</v>
      </c>
      <c r="CT27" s="194" t="str">
        <f t="shared" si="9"/>
        <v>NA</v>
      </c>
      <c r="CU27" s="194" t="str">
        <f t="shared" si="9"/>
        <v>NA</v>
      </c>
      <c r="CV27" s="194" t="str">
        <f t="shared" si="9"/>
        <v>NA</v>
      </c>
      <c r="CW27" s="194" t="str">
        <f t="shared" si="9"/>
        <v>NA</v>
      </c>
      <c r="CX27" s="194" t="str">
        <f t="shared" si="9"/>
        <v>NA</v>
      </c>
      <c r="CY27" s="194" t="str">
        <f t="shared" si="9"/>
        <v>NA</v>
      </c>
      <c r="CZ27" s="194" t="str">
        <f t="shared" si="9"/>
        <v>NA</v>
      </c>
      <c r="DA27" s="194" t="str">
        <f t="shared" si="9"/>
        <v>NA</v>
      </c>
      <c r="DI27" s="177"/>
      <c r="DJ27" s="177"/>
      <c r="DK27" s="177"/>
      <c r="DL27" s="177"/>
      <c r="DM27" s="177"/>
      <c r="DN27" s="177"/>
      <c r="DO27" s="177"/>
      <c r="DP27" s="177"/>
      <c r="DQ27" s="177"/>
      <c r="DR27" s="177"/>
      <c r="DS27" s="177"/>
      <c r="DT27" s="177"/>
      <c r="DU27" s="177"/>
      <c r="DV27" s="177"/>
      <c r="DW27" s="177"/>
    </row>
    <row r="28" spans="2:127" s="7" customFormat="1" ht="13.7" customHeight="1" thickBot="1">
      <c r="B28" s="304"/>
      <c r="C28" s="306"/>
      <c r="D28" s="307"/>
      <c r="E28" s="174" t="s">
        <v>219</v>
      </c>
      <c r="F28" s="175"/>
      <c r="G28" s="176"/>
      <c r="H28" s="13" t="s">
        <v>92</v>
      </c>
      <c r="I28" s="13" t="s">
        <v>92</v>
      </c>
      <c r="J28" s="13" t="s">
        <v>92</v>
      </c>
      <c r="K28" s="13" t="s">
        <v>92</v>
      </c>
      <c r="L28" s="13" t="s">
        <v>92</v>
      </c>
      <c r="M28" s="13" t="s">
        <v>92</v>
      </c>
      <c r="N28" s="13" t="s">
        <v>92</v>
      </c>
      <c r="O28" s="13" t="s">
        <v>92</v>
      </c>
      <c r="P28" s="13" t="s">
        <v>92</v>
      </c>
      <c r="Q28" s="13" t="s">
        <v>92</v>
      </c>
      <c r="R28" s="170" t="s">
        <v>92</v>
      </c>
      <c r="S28" s="1"/>
      <c r="T28" s="1"/>
      <c r="U28" s="1"/>
      <c r="V28" s="1"/>
      <c r="W28" s="1"/>
      <c r="X28" s="1"/>
      <c r="Y28" s="13" t="s">
        <v>92</v>
      </c>
      <c r="Z28" s="13" t="s">
        <v>92</v>
      </c>
      <c r="AA28" s="13" t="s">
        <v>92</v>
      </c>
      <c r="AB28" s="13" t="s">
        <v>92</v>
      </c>
      <c r="AC28" s="170" t="s">
        <v>92</v>
      </c>
      <c r="AD28" s="13" t="s">
        <v>92</v>
      </c>
      <c r="AE28" s="13" t="s">
        <v>92</v>
      </c>
      <c r="AF28" s="13" t="s">
        <v>92</v>
      </c>
      <c r="AG28" s="13" t="s">
        <v>92</v>
      </c>
      <c r="AH28" s="18" t="s">
        <v>92</v>
      </c>
      <c r="AK28" s="14" t="str">
        <f t="shared" si="0"/>
        <v/>
      </c>
      <c r="AL28" s="14" t="str">
        <f t="shared" si="0"/>
        <v/>
      </c>
      <c r="AM28" s="14" t="str">
        <f t="shared" si="0"/>
        <v/>
      </c>
      <c r="AN28" s="14" t="str">
        <f t="shared" si="0"/>
        <v/>
      </c>
      <c r="AO28" s="14" t="str">
        <f t="shared" si="0"/>
        <v/>
      </c>
      <c r="AP28" s="14" t="str">
        <f t="shared" ref="AP28:AT30" si="10">IFERROR(IF(N28="---","",IF(AD28="---","No Target Set",IF(CA28=BP28,"On Target",IF(CA28&gt;BP28,"Behind",IF(CA28&lt;BP28,"On Target"))))),"")</f>
        <v/>
      </c>
      <c r="AQ28" s="14" t="str">
        <f t="shared" si="10"/>
        <v/>
      </c>
      <c r="AR28" s="14" t="str">
        <f t="shared" si="10"/>
        <v/>
      </c>
      <c r="AS28" s="14" t="str">
        <f t="shared" si="10"/>
        <v/>
      </c>
      <c r="AT28" s="14" t="str">
        <f t="shared" si="10"/>
        <v/>
      </c>
      <c r="AU28" s="1"/>
      <c r="AV28" s="15"/>
      <c r="AW28" s="16" t="s">
        <v>125</v>
      </c>
      <c r="AX28" s="194" t="str">
        <f t="shared" si="1"/>
        <v>---</v>
      </c>
      <c r="AY28" s="194" t="e">
        <f>VALUE(IF(AX28="---","",VLOOKUP(AX28,List16784[],2,FALSE)))</f>
        <v>#VALUE!</v>
      </c>
      <c r="AZ28" s="194" t="str">
        <f t="shared" si="2"/>
        <v>---</v>
      </c>
      <c r="BA28" s="194" t="e">
        <f>VALUE(IF(AZ28="---","",VLOOKUP(AZ28,List16784[],2,FALSE)))</f>
        <v>#VALUE!</v>
      </c>
      <c r="BB28" s="194" t="str">
        <f t="shared" si="3"/>
        <v>---</v>
      </c>
      <c r="BC28" s="194" t="str">
        <f t="shared" si="4"/>
        <v>---</v>
      </c>
      <c r="BD28" s="1"/>
      <c r="BE28" s="1"/>
      <c r="BF28" s="1"/>
      <c r="BG28" s="1"/>
      <c r="BH28" s="1"/>
      <c r="BI28" s="16" t="s">
        <v>125</v>
      </c>
      <c r="BJ28" s="194" t="str">
        <f>IF(H28="---","",IF(H28="","",(VLOOKUP(H28,List16784[],2,FALSE))))</f>
        <v/>
      </c>
      <c r="BK28" s="194" t="str">
        <f>IF(I28="---","",IF(I28="","",(VLOOKUP(I28,List16784[],2,FALSE))))</f>
        <v/>
      </c>
      <c r="BL28" s="194" t="str">
        <f>IF(J28="---","",IF(J28="","",(VLOOKUP(J28,List16784[],2,FALSE))))</f>
        <v/>
      </c>
      <c r="BM28" s="194" t="str">
        <f>IF(K28="---","",IF(K28="","",(VLOOKUP(K28,List16784[],2,FALSE))))</f>
        <v/>
      </c>
      <c r="BN28" s="194" t="str">
        <f>IF(L28="---","",IF(L28="","",(VLOOKUP(L28,List16784[],2,FALSE))))</f>
        <v/>
      </c>
      <c r="BO28" s="194" t="str">
        <f>IF(M28="---","",IF(M28="","",(VLOOKUP(M28,List16784[],2,FALSE))))</f>
        <v/>
      </c>
      <c r="BP28" s="194" t="str">
        <f>IF(N28="---","",IF(N28="","",(VLOOKUP(N28,List16784[],2,FALSE))))</f>
        <v/>
      </c>
      <c r="BQ28" s="194" t="str">
        <f>IF(O28="---","",IF(O28="","",(VLOOKUP(O28,List16784[],2,FALSE))))</f>
        <v/>
      </c>
      <c r="BR28" s="194" t="str">
        <f>IF(P28="---","",IF(P28="","",(VLOOKUP(P28,List16784[],2,FALSE))))</f>
        <v/>
      </c>
      <c r="BS28" s="194" t="str">
        <f>IF(Q28="---","",IF(Q28="","",(VLOOKUP(Q28,List16784[],2,FALSE))))</f>
        <v/>
      </c>
      <c r="BT28" s="194" t="str">
        <f>IF(R28="---","",IF(R28="","",(VLOOKUP(R28,List16784[],2,FALSE))))</f>
        <v/>
      </c>
      <c r="BU28" s="16" t="s">
        <v>125</v>
      </c>
      <c r="BV28" s="194" t="str">
        <f>IF(Y28="---","",IF(Y28="","",VLOOKUP(Y28,List16784[],2,FALSE)))</f>
        <v/>
      </c>
      <c r="BW28" s="194" t="str">
        <f>IF(Z28="---","",IF(Z28="","",VLOOKUP(Z28,List16784[],2,FALSE)))</f>
        <v/>
      </c>
      <c r="BX28" s="194" t="str">
        <f>IF(AA28="---","",IF(AA28="","",VLOOKUP(AA28,List16784[],2,FALSE)))</f>
        <v/>
      </c>
      <c r="BY28" s="194" t="str">
        <f>IF(AB28="---","",IF(AB28="","",VLOOKUP(AB28,List16784[],2,FALSE)))</f>
        <v/>
      </c>
      <c r="BZ28" s="194" t="str">
        <f>IF(AC28="---","",IF(AC28="","",VLOOKUP(AC28,List16784[],2,FALSE)))</f>
        <v/>
      </c>
      <c r="CA28" s="194" t="str">
        <f>IF(AD28="---","",IF(AD28="","",VLOOKUP(AD28,List16784[],2,FALSE)))</f>
        <v/>
      </c>
      <c r="CB28" s="194" t="str">
        <f>IF(AE28="---","",IF(AE28="","",VLOOKUP(AE28,List16784[],2,FALSE)))</f>
        <v/>
      </c>
      <c r="CC28" s="194" t="str">
        <f>IF(AF28="---","",IF(AF28="","",VLOOKUP(AF28,List16784[],2,FALSE)))</f>
        <v/>
      </c>
      <c r="CD28" s="194" t="str">
        <f>IF(AG28="---","",IF(AG28="","",VLOOKUP(AG28,List16784[],2,FALSE)))</f>
        <v/>
      </c>
      <c r="CE28" s="194" t="str">
        <f>IF(AH28="---","",IF(AH28="","",VLOOKUP(AH28,List16784[],2,FALSE)))</f>
        <v/>
      </c>
      <c r="CF28" s="16" t="s">
        <v>125</v>
      </c>
      <c r="CG28" s="194" t="str">
        <f t="shared" si="7"/>
        <v>NA</v>
      </c>
      <c r="CH28" s="194" t="str">
        <f t="shared" si="5"/>
        <v>NA</v>
      </c>
      <c r="CI28" s="194" t="str">
        <f t="shared" si="5"/>
        <v>NA</v>
      </c>
      <c r="CJ28" s="194" t="str">
        <f t="shared" si="5"/>
        <v>NA</v>
      </c>
      <c r="CK28" s="194" t="str">
        <f t="shared" si="5"/>
        <v>NA</v>
      </c>
      <c r="CL28" s="194" t="str">
        <f t="shared" si="5"/>
        <v>NA</v>
      </c>
      <c r="CM28" s="194" t="str">
        <f t="shared" si="5"/>
        <v>NA</v>
      </c>
      <c r="CN28" s="194" t="str">
        <f t="shared" si="5"/>
        <v>NA</v>
      </c>
      <c r="CO28" s="194" t="str">
        <f t="shared" si="5"/>
        <v>NA</v>
      </c>
      <c r="CP28" s="194" t="str">
        <f t="shared" si="5"/>
        <v>NA</v>
      </c>
      <c r="CQ28" s="16" t="s">
        <v>125</v>
      </c>
      <c r="CR28" s="194" t="str">
        <f t="shared" si="8"/>
        <v>NA</v>
      </c>
      <c r="CS28" s="194" t="str">
        <f t="shared" si="9"/>
        <v>NA</v>
      </c>
      <c r="CT28" s="194" t="str">
        <f t="shared" si="9"/>
        <v>NA</v>
      </c>
      <c r="CU28" s="194" t="str">
        <f t="shared" si="9"/>
        <v>NA</v>
      </c>
      <c r="CV28" s="194" t="str">
        <f t="shared" si="9"/>
        <v>NA</v>
      </c>
      <c r="CW28" s="194" t="str">
        <f t="shared" si="9"/>
        <v>NA</v>
      </c>
      <c r="CX28" s="194" t="str">
        <f t="shared" si="9"/>
        <v>NA</v>
      </c>
      <c r="CY28" s="194" t="str">
        <f t="shared" si="9"/>
        <v>NA</v>
      </c>
      <c r="CZ28" s="194" t="str">
        <f t="shared" si="9"/>
        <v>NA</v>
      </c>
      <c r="DA28" s="194" t="str">
        <f t="shared" si="9"/>
        <v>NA</v>
      </c>
      <c r="DI28" s="177"/>
      <c r="DJ28" s="177"/>
      <c r="DK28" s="177"/>
      <c r="DL28" s="177"/>
      <c r="DM28" s="177"/>
      <c r="DN28" s="177"/>
      <c r="DO28" s="177"/>
      <c r="DP28" s="177"/>
      <c r="DQ28" s="177"/>
      <c r="DR28" s="177"/>
      <c r="DS28" s="177"/>
      <c r="DT28" s="177"/>
      <c r="DU28" s="177"/>
      <c r="DV28" s="177"/>
      <c r="DW28" s="177"/>
    </row>
    <row r="29" spans="2:127" s="7" customFormat="1" ht="13.7" customHeight="1" thickBot="1">
      <c r="B29" s="304"/>
      <c r="C29" s="306"/>
      <c r="D29" s="307"/>
      <c r="E29" s="174" t="s">
        <v>220</v>
      </c>
      <c r="F29" s="175"/>
      <c r="G29" s="176"/>
      <c r="H29" s="13" t="s">
        <v>92</v>
      </c>
      <c r="I29" s="13" t="s">
        <v>92</v>
      </c>
      <c r="J29" s="13" t="s">
        <v>92</v>
      </c>
      <c r="K29" s="13" t="s">
        <v>92</v>
      </c>
      <c r="L29" s="13" t="s">
        <v>92</v>
      </c>
      <c r="M29" s="13" t="s">
        <v>92</v>
      </c>
      <c r="N29" s="13" t="s">
        <v>92</v>
      </c>
      <c r="O29" s="13" t="s">
        <v>92</v>
      </c>
      <c r="P29" s="13" t="s">
        <v>92</v>
      </c>
      <c r="Q29" s="13" t="s">
        <v>92</v>
      </c>
      <c r="R29" s="170" t="s">
        <v>92</v>
      </c>
      <c r="S29" s="1"/>
      <c r="T29" s="1"/>
      <c r="U29" s="1"/>
      <c r="V29" s="1"/>
      <c r="W29" s="1"/>
      <c r="X29" s="1"/>
      <c r="Y29" s="13" t="s">
        <v>92</v>
      </c>
      <c r="Z29" s="13" t="s">
        <v>92</v>
      </c>
      <c r="AA29" s="13" t="s">
        <v>92</v>
      </c>
      <c r="AB29" s="13" t="s">
        <v>92</v>
      </c>
      <c r="AC29" s="170" t="s">
        <v>92</v>
      </c>
      <c r="AD29" s="13" t="s">
        <v>92</v>
      </c>
      <c r="AE29" s="13" t="s">
        <v>92</v>
      </c>
      <c r="AF29" s="13" t="s">
        <v>92</v>
      </c>
      <c r="AG29" s="13" t="s">
        <v>92</v>
      </c>
      <c r="AH29" s="18" t="s">
        <v>92</v>
      </c>
      <c r="AK29" s="14" t="str">
        <f t="shared" ref="AK29:AO30" si="11">IFERROR(IF(I29="---","",IF(Y29="---","No Target Set",IF(BV29=BK29,"On Target",IF(BV29&gt;BK29,"Behind",IF(BV29&lt;BK29,"On Target"))))),"")</f>
        <v/>
      </c>
      <c r="AL29" s="14" t="str">
        <f t="shared" si="11"/>
        <v/>
      </c>
      <c r="AM29" s="14" t="str">
        <f t="shared" si="11"/>
        <v/>
      </c>
      <c r="AN29" s="14" t="str">
        <f t="shared" si="11"/>
        <v/>
      </c>
      <c r="AO29" s="14" t="str">
        <f t="shared" si="11"/>
        <v/>
      </c>
      <c r="AP29" s="14" t="str">
        <f t="shared" si="10"/>
        <v/>
      </c>
      <c r="AQ29" s="14" t="str">
        <f t="shared" si="10"/>
        <v/>
      </c>
      <c r="AR29" s="14" t="str">
        <f t="shared" si="10"/>
        <v/>
      </c>
      <c r="AS29" s="14" t="str">
        <f t="shared" si="10"/>
        <v/>
      </c>
      <c r="AT29" s="14" t="str">
        <f t="shared" si="10"/>
        <v/>
      </c>
      <c r="AU29" s="1"/>
      <c r="AV29" s="15"/>
      <c r="AW29" s="16" t="s">
        <v>126</v>
      </c>
      <c r="AX29" s="194" t="str">
        <f t="shared" si="1"/>
        <v>---</v>
      </c>
      <c r="AY29" s="194" t="e">
        <f>VALUE(IF(AX29="---","",VLOOKUP(AX29,List16784[],2,FALSE)))</f>
        <v>#VALUE!</v>
      </c>
      <c r="AZ29" s="194" t="str">
        <f t="shared" si="2"/>
        <v>---</v>
      </c>
      <c r="BA29" s="194" t="e">
        <f>VALUE(IF(AZ29="---","",VLOOKUP(AZ29,List16784[],2,FALSE)))</f>
        <v>#VALUE!</v>
      </c>
      <c r="BB29" s="194" t="str">
        <f t="shared" si="3"/>
        <v>---</v>
      </c>
      <c r="BC29" s="194" t="str">
        <f t="shared" si="4"/>
        <v>---</v>
      </c>
      <c r="BD29" s="1"/>
      <c r="BE29" s="1"/>
      <c r="BF29" s="1"/>
      <c r="BG29" s="1"/>
      <c r="BH29" s="1"/>
      <c r="BI29" s="16" t="s">
        <v>126</v>
      </c>
      <c r="BJ29" s="194" t="str">
        <f>IF(H29="---","",IF(H29="","",(VLOOKUP(H29,List16784[],2,FALSE))))</f>
        <v/>
      </c>
      <c r="BK29" s="194" t="str">
        <f>IF(I29="---","",IF(I29="","",(VLOOKUP(I29,List16784[],2,FALSE))))</f>
        <v/>
      </c>
      <c r="BL29" s="194" t="str">
        <f>IF(J29="---","",IF(J29="","",(VLOOKUP(J29,List16784[],2,FALSE))))</f>
        <v/>
      </c>
      <c r="BM29" s="194" t="str">
        <f>IF(K29="---","",IF(K29="","",(VLOOKUP(K29,List16784[],2,FALSE))))</f>
        <v/>
      </c>
      <c r="BN29" s="194" t="str">
        <f>IF(L29="---","",IF(L29="","",(VLOOKUP(L29,List16784[],2,FALSE))))</f>
        <v/>
      </c>
      <c r="BO29" s="194" t="str">
        <f>IF(M29="---","",IF(M29="","",(VLOOKUP(M29,List16784[],2,FALSE))))</f>
        <v/>
      </c>
      <c r="BP29" s="194" t="str">
        <f>IF(N29="---","",IF(N29="","",(VLOOKUP(N29,List16784[],2,FALSE))))</f>
        <v/>
      </c>
      <c r="BQ29" s="194" t="str">
        <f>IF(O29="---","",IF(O29="","",(VLOOKUP(O29,List16784[],2,FALSE))))</f>
        <v/>
      </c>
      <c r="BR29" s="194" t="str">
        <f>IF(P29="---","",IF(P29="","",(VLOOKUP(P29,List16784[],2,FALSE))))</f>
        <v/>
      </c>
      <c r="BS29" s="194" t="str">
        <f>IF(Q29="---","",IF(Q29="","",(VLOOKUP(Q29,List16784[],2,FALSE))))</f>
        <v/>
      </c>
      <c r="BT29" s="194" t="str">
        <f>IF(R29="---","",IF(R29="","",(VLOOKUP(R29,List16784[],2,FALSE))))</f>
        <v/>
      </c>
      <c r="BU29" s="16" t="s">
        <v>126</v>
      </c>
      <c r="BV29" s="194" t="str">
        <f>IF(Y29="---","",IF(Y29="","",VLOOKUP(Y29,List16784[],2,FALSE)))</f>
        <v/>
      </c>
      <c r="BW29" s="194" t="str">
        <f>IF(Z29="---","",IF(Z29="","",VLOOKUP(Z29,List16784[],2,FALSE)))</f>
        <v/>
      </c>
      <c r="BX29" s="194" t="str">
        <f>IF(AA29="---","",IF(AA29="","",VLOOKUP(AA29,List16784[],2,FALSE)))</f>
        <v/>
      </c>
      <c r="BY29" s="194" t="str">
        <f>IF(AB29="---","",IF(AB29="","",VLOOKUP(AB29,List16784[],2,FALSE)))</f>
        <v/>
      </c>
      <c r="BZ29" s="194" t="str">
        <f>IF(AC29="---","",IF(AC29="","",VLOOKUP(AC29,List16784[],2,FALSE)))</f>
        <v/>
      </c>
      <c r="CA29" s="194" t="str">
        <f>IF(AD29="---","",IF(AD29="","",VLOOKUP(AD29,List16784[],2,FALSE)))</f>
        <v/>
      </c>
      <c r="CB29" s="194" t="str">
        <f>IF(AE29="---","",IF(AE29="","",VLOOKUP(AE29,List16784[],2,FALSE)))</f>
        <v/>
      </c>
      <c r="CC29" s="194" t="str">
        <f>IF(AF29="---","",IF(AF29="","",VLOOKUP(AF29,List16784[],2,FALSE)))</f>
        <v/>
      </c>
      <c r="CD29" s="194" t="str">
        <f>IF(AG29="---","",IF(AG29="","",VLOOKUP(AG29,List16784[],2,FALSE)))</f>
        <v/>
      </c>
      <c r="CE29" s="194" t="str">
        <f>IF(AH29="---","",IF(AH29="","",VLOOKUP(AH29,List16784[],2,FALSE)))</f>
        <v/>
      </c>
      <c r="CF29" s="16" t="s">
        <v>126</v>
      </c>
      <c r="CG29" s="194" t="str">
        <f t="shared" si="7"/>
        <v>NA</v>
      </c>
      <c r="CH29" s="194" t="str">
        <f t="shared" si="5"/>
        <v>NA</v>
      </c>
      <c r="CI29" s="194" t="str">
        <f t="shared" si="5"/>
        <v>NA</v>
      </c>
      <c r="CJ29" s="194" t="str">
        <f t="shared" si="5"/>
        <v>NA</v>
      </c>
      <c r="CK29" s="194" t="str">
        <f t="shared" si="5"/>
        <v>NA</v>
      </c>
      <c r="CL29" s="194" t="str">
        <f t="shared" si="5"/>
        <v>NA</v>
      </c>
      <c r="CM29" s="194" t="str">
        <f t="shared" si="5"/>
        <v>NA</v>
      </c>
      <c r="CN29" s="194" t="str">
        <f t="shared" si="5"/>
        <v>NA</v>
      </c>
      <c r="CO29" s="194" t="str">
        <f t="shared" si="5"/>
        <v>NA</v>
      </c>
      <c r="CP29" s="194" t="str">
        <f t="shared" si="5"/>
        <v>NA</v>
      </c>
      <c r="CQ29" s="16" t="s">
        <v>126</v>
      </c>
      <c r="CR29" s="194" t="str">
        <f t="shared" si="8"/>
        <v>NA</v>
      </c>
      <c r="CS29" s="194" t="str">
        <f t="shared" si="9"/>
        <v>NA</v>
      </c>
      <c r="CT29" s="194" t="str">
        <f t="shared" si="9"/>
        <v>NA</v>
      </c>
      <c r="CU29" s="194" t="str">
        <f t="shared" si="9"/>
        <v>NA</v>
      </c>
      <c r="CV29" s="194" t="str">
        <f t="shared" si="9"/>
        <v>NA</v>
      </c>
      <c r="CW29" s="194" t="str">
        <f t="shared" si="9"/>
        <v>NA</v>
      </c>
      <c r="CX29" s="194" t="str">
        <f t="shared" si="9"/>
        <v>NA</v>
      </c>
      <c r="CY29" s="194" t="str">
        <f t="shared" si="9"/>
        <v>NA</v>
      </c>
      <c r="CZ29" s="194" t="str">
        <f t="shared" si="9"/>
        <v>NA</v>
      </c>
      <c r="DA29" s="194" t="str">
        <f t="shared" si="9"/>
        <v>NA</v>
      </c>
      <c r="DI29" s="177"/>
      <c r="DJ29" s="177"/>
      <c r="DK29" s="177"/>
      <c r="DL29" s="177"/>
      <c r="DM29" s="177"/>
      <c r="DN29" s="177"/>
      <c r="DO29" s="177"/>
      <c r="DP29" s="177"/>
      <c r="DQ29" s="177"/>
      <c r="DR29" s="177"/>
      <c r="DS29" s="177"/>
      <c r="DT29" s="177"/>
      <c r="DU29" s="177"/>
      <c r="DV29" s="177"/>
      <c r="DW29" s="177"/>
    </row>
    <row r="30" spans="2:127" s="7" customFormat="1" ht="13.7" customHeight="1" thickBot="1">
      <c r="B30" s="305"/>
      <c r="C30" s="306"/>
      <c r="D30" s="307"/>
      <c r="E30" s="174" t="s">
        <v>221</v>
      </c>
      <c r="F30" s="175"/>
      <c r="G30" s="176"/>
      <c r="H30" s="169" t="s">
        <v>92</v>
      </c>
      <c r="I30" s="169" t="s">
        <v>92</v>
      </c>
      <c r="J30" s="169" t="s">
        <v>92</v>
      </c>
      <c r="K30" s="169" t="s">
        <v>92</v>
      </c>
      <c r="L30" s="22" t="s">
        <v>92</v>
      </c>
      <c r="M30" s="22" t="s">
        <v>92</v>
      </c>
      <c r="N30" s="22" t="s">
        <v>92</v>
      </c>
      <c r="O30" s="22" t="s">
        <v>92</v>
      </c>
      <c r="P30" s="22" t="s">
        <v>92</v>
      </c>
      <c r="Q30" s="22" t="s">
        <v>92</v>
      </c>
      <c r="R30" s="169" t="s">
        <v>92</v>
      </c>
      <c r="S30" s="1"/>
      <c r="T30" s="1"/>
      <c r="U30" s="1"/>
      <c r="V30" s="1"/>
      <c r="W30" s="1"/>
      <c r="X30" s="1"/>
      <c r="Y30" s="169" t="s">
        <v>92</v>
      </c>
      <c r="Z30" s="169" t="s">
        <v>92</v>
      </c>
      <c r="AA30" s="169" t="s">
        <v>92</v>
      </c>
      <c r="AB30" s="169" t="s">
        <v>92</v>
      </c>
      <c r="AC30" s="169" t="s">
        <v>92</v>
      </c>
      <c r="AD30" s="13" t="s">
        <v>92</v>
      </c>
      <c r="AE30" s="13" t="s">
        <v>92</v>
      </c>
      <c r="AF30" s="13" t="s">
        <v>92</v>
      </c>
      <c r="AG30" s="13" t="s">
        <v>92</v>
      </c>
      <c r="AH30" s="122" t="s">
        <v>92</v>
      </c>
      <c r="AK30" s="14" t="str">
        <f t="shared" si="11"/>
        <v/>
      </c>
      <c r="AL30" s="14" t="str">
        <f t="shared" si="11"/>
        <v/>
      </c>
      <c r="AM30" s="14" t="str">
        <f t="shared" si="11"/>
        <v/>
      </c>
      <c r="AN30" s="14" t="str">
        <f t="shared" si="11"/>
        <v/>
      </c>
      <c r="AO30" s="14" t="str">
        <f t="shared" si="11"/>
        <v/>
      </c>
      <c r="AP30" s="14" t="str">
        <f t="shared" si="10"/>
        <v/>
      </c>
      <c r="AQ30" s="14" t="str">
        <f t="shared" si="10"/>
        <v/>
      </c>
      <c r="AR30" s="14" t="str">
        <f t="shared" si="10"/>
        <v/>
      </c>
      <c r="AS30" s="14" t="str">
        <f t="shared" si="10"/>
        <v/>
      </c>
      <c r="AT30" s="14" t="str">
        <f t="shared" si="10"/>
        <v/>
      </c>
      <c r="AU30" s="1"/>
      <c r="AV30" s="15"/>
      <c r="AW30" s="16" t="s">
        <v>127</v>
      </c>
      <c r="AX30" s="194" t="str">
        <f t="shared" si="1"/>
        <v>---</v>
      </c>
      <c r="AY30" s="194" t="e">
        <f>VALUE(IF(AX30="---","",VLOOKUP(AX30,List16784[],2,FALSE)))</f>
        <v>#VALUE!</v>
      </c>
      <c r="AZ30" s="194" t="str">
        <f t="shared" si="2"/>
        <v>---</v>
      </c>
      <c r="BA30" s="194" t="e">
        <f>VALUE(IF(AZ30="---","",VLOOKUP(AZ30,List16784[],2,FALSE)))</f>
        <v>#VALUE!</v>
      </c>
      <c r="BB30" s="194" t="str">
        <f t="shared" si="3"/>
        <v>---</v>
      </c>
      <c r="BC30" s="194" t="str">
        <f t="shared" si="4"/>
        <v>---</v>
      </c>
      <c r="BD30" s="1"/>
      <c r="BE30" s="1"/>
      <c r="BF30" s="1"/>
      <c r="BG30" s="1"/>
      <c r="BH30" s="1"/>
      <c r="BI30" s="16" t="s">
        <v>127</v>
      </c>
      <c r="BJ30" s="194" t="str">
        <f>IF(H30="---","",IF(H30="","",(VLOOKUP(H30,List16784[],2,FALSE))))</f>
        <v/>
      </c>
      <c r="BK30" s="194" t="str">
        <f>IF(I30="---","",IF(I30="","",(VLOOKUP(I30,List16784[],2,FALSE))))</f>
        <v/>
      </c>
      <c r="BL30" s="194" t="str">
        <f>IF(J30="---","",IF(J30="","",(VLOOKUP(J30,List16784[],2,FALSE))))</f>
        <v/>
      </c>
      <c r="BM30" s="194" t="str">
        <f>IF(K30="---","",IF(K30="","",(VLOOKUP(K30,List16784[],2,FALSE))))</f>
        <v/>
      </c>
      <c r="BN30" s="194" t="str">
        <f>IF(L30="---","",IF(L30="","",(VLOOKUP(L30,List16784[],2,FALSE))))</f>
        <v/>
      </c>
      <c r="BO30" s="194" t="str">
        <f>IF(M30="---","",IF(M30="","",(VLOOKUP(M30,List16784[],2,FALSE))))</f>
        <v/>
      </c>
      <c r="BP30" s="194" t="str">
        <f>IF(N30="---","",IF(N30="","",(VLOOKUP(N30,List16784[],2,FALSE))))</f>
        <v/>
      </c>
      <c r="BQ30" s="194" t="str">
        <f>IF(O30="---","",IF(O30="","",(VLOOKUP(O30,List16784[],2,FALSE))))</f>
        <v/>
      </c>
      <c r="BR30" s="194" t="str">
        <f>IF(P30="---","",IF(P30="","",(VLOOKUP(P30,List16784[],2,FALSE))))</f>
        <v/>
      </c>
      <c r="BS30" s="194" t="str">
        <f>IF(Q30="---","",IF(Q30="","",(VLOOKUP(Q30,List16784[],2,FALSE))))</f>
        <v/>
      </c>
      <c r="BT30" s="194" t="str">
        <f>IF(R30="---","",IF(R30="","",(VLOOKUP(R30,List16784[],2,FALSE))))</f>
        <v/>
      </c>
      <c r="BU30" s="16" t="s">
        <v>127</v>
      </c>
      <c r="BV30" s="194" t="str">
        <f>IF(Y30="---","",IF(Y30="","",VLOOKUP(Y30,List16784[],2,FALSE)))</f>
        <v/>
      </c>
      <c r="BW30" s="194" t="str">
        <f>IF(Z30="---","",IF(Z30="","",VLOOKUP(Z30,List16784[],2,FALSE)))</f>
        <v/>
      </c>
      <c r="BX30" s="194" t="str">
        <f>IF(AA30="---","",IF(AA30="","",VLOOKUP(AA30,List16784[],2,FALSE)))</f>
        <v/>
      </c>
      <c r="BY30" s="194" t="str">
        <f>IF(AB30="---","",IF(AB30="","",VLOOKUP(AB30,List16784[],2,FALSE)))</f>
        <v/>
      </c>
      <c r="BZ30" s="194" t="str">
        <f>IF(AC30="---","",IF(AC30="","",VLOOKUP(AC30,List16784[],2,FALSE)))</f>
        <v/>
      </c>
      <c r="CA30" s="194" t="str">
        <f>IF(AD30="---","",IF(AD30="","",VLOOKUP(AD30,List16784[],2,FALSE)))</f>
        <v/>
      </c>
      <c r="CB30" s="194" t="str">
        <f>IF(AE30="---","",IF(AE30="","",VLOOKUP(AE30,List16784[],2,FALSE)))</f>
        <v/>
      </c>
      <c r="CC30" s="194" t="str">
        <f>IF(AF30="---","",IF(AF30="","",VLOOKUP(AF30,List16784[],2,FALSE)))</f>
        <v/>
      </c>
      <c r="CD30" s="194" t="str">
        <f>IF(AG30="---","",IF(AG30="","",VLOOKUP(AG30,List16784[],2,FALSE)))</f>
        <v/>
      </c>
      <c r="CE30" s="194" t="str">
        <f>IF(AH30="---","",IF(AH30="","",VLOOKUP(AH30,List16784[],2,FALSE)))</f>
        <v/>
      </c>
      <c r="CF30" s="16" t="s">
        <v>127</v>
      </c>
      <c r="CG30" s="194" t="str">
        <f t="shared" si="7"/>
        <v>NA</v>
      </c>
      <c r="CH30" s="194" t="str">
        <f t="shared" si="5"/>
        <v>NA</v>
      </c>
      <c r="CI30" s="194" t="str">
        <f t="shared" si="5"/>
        <v>NA</v>
      </c>
      <c r="CJ30" s="194" t="str">
        <f t="shared" si="5"/>
        <v>NA</v>
      </c>
      <c r="CK30" s="194" t="str">
        <f t="shared" si="5"/>
        <v>NA</v>
      </c>
      <c r="CL30" s="194" t="str">
        <f t="shared" si="5"/>
        <v>NA</v>
      </c>
      <c r="CM30" s="194" t="str">
        <f t="shared" si="5"/>
        <v>NA</v>
      </c>
      <c r="CN30" s="194" t="str">
        <f t="shared" si="5"/>
        <v>NA</v>
      </c>
      <c r="CO30" s="194" t="str">
        <f t="shared" si="5"/>
        <v>NA</v>
      </c>
      <c r="CP30" s="194" t="str">
        <f t="shared" si="5"/>
        <v>NA</v>
      </c>
      <c r="CQ30" s="16" t="s">
        <v>127</v>
      </c>
      <c r="CR30" s="194" t="str">
        <f t="shared" si="8"/>
        <v>NA</v>
      </c>
      <c r="CS30" s="194" t="str">
        <f t="shared" si="9"/>
        <v>NA</v>
      </c>
      <c r="CT30" s="194" t="str">
        <f t="shared" si="9"/>
        <v>NA</v>
      </c>
      <c r="CU30" s="194" t="str">
        <f t="shared" si="9"/>
        <v>NA</v>
      </c>
      <c r="CV30" s="194" t="str">
        <f t="shared" si="9"/>
        <v>NA</v>
      </c>
      <c r="CW30" s="194" t="str">
        <f t="shared" si="9"/>
        <v>NA</v>
      </c>
      <c r="CX30" s="194" t="str">
        <f t="shared" si="9"/>
        <v>NA</v>
      </c>
      <c r="CY30" s="194" t="str">
        <f t="shared" si="9"/>
        <v>NA</v>
      </c>
      <c r="CZ30" s="194" t="str">
        <f t="shared" si="9"/>
        <v>NA</v>
      </c>
      <c r="DA30" s="194" t="str">
        <f t="shared" si="9"/>
        <v>NA</v>
      </c>
      <c r="DI30" s="177"/>
      <c r="DJ30" s="177"/>
      <c r="DK30" s="177"/>
      <c r="DL30" s="177"/>
      <c r="DM30" s="177"/>
      <c r="DN30" s="177"/>
      <c r="DO30" s="177"/>
      <c r="DP30" s="177"/>
      <c r="DQ30" s="177"/>
      <c r="DR30" s="177"/>
      <c r="DS30" s="177"/>
      <c r="DT30" s="177"/>
      <c r="DU30" s="177"/>
      <c r="DV30" s="177"/>
      <c r="DW30" s="177"/>
    </row>
    <row r="31" spans="2:127" s="7" customFormat="1" ht="13.7" customHeight="1" thickBot="1">
      <c r="B31" s="300" t="s">
        <v>223</v>
      </c>
      <c r="C31" s="301"/>
      <c r="D31" s="301"/>
      <c r="E31" s="301"/>
      <c r="F31" s="301"/>
      <c r="G31" s="302"/>
      <c r="H31" s="164" t="str">
        <f>IF(COUNTIF(Year0Range,BE5)+COUNTIF(Year0Range,BE4)+COUNTIF(Year0Range,"*60")&gt;0,COUNTIF(Year0Range,BE4),"")</f>
        <v/>
      </c>
      <c r="I31" s="164" t="str">
        <f>IF(COUNTIF(Year1Range,BE4)+COUNTIF(Year1Range,BE5)+COUNTIF(Year1Range,"*60")&gt;0,COUNTIF(Year1Range,BE4),"")</f>
        <v/>
      </c>
      <c r="J31" s="164" t="str">
        <f>IF(COUNTIF(Year2Range,BE4)+COUNTIF(Year2Range,BE5)+COUNTIF(Year2Range,"*60")&gt;0,COUNTIF(Year2Range,BE4),"")</f>
        <v/>
      </c>
      <c r="K31" s="164" t="str">
        <f>IF(COUNTIF(Year3Range,BE4)+COUNTIF(Year3Range,BE5)+COUNTIF(Year3Range,"*60")&gt;0,COUNTIF(Year3Range,BE4),"")</f>
        <v/>
      </c>
      <c r="L31" s="164" t="str">
        <f>IF(COUNTIF(Year4Range,BE4)+COUNTIF(Year4Range,BE5)+COUNTIF(Year4Range,"*60")&gt;0,COUNTIF(Year4Range,BE4),"")</f>
        <v/>
      </c>
      <c r="M31" s="164" t="str">
        <f>IF(COUNTIF(Year5Range,BE4)+COUNTIF(Year5Range,BE5)+COUNTIF(Year5Range,"*60")&gt;0,COUNTIF(Year5Range,BE4),"")</f>
        <v/>
      </c>
      <c r="N31" s="164" t="str">
        <f>IF(COUNTIF(Year6Range,BE4)+COUNTIF(Year6Range,BE5)+COUNTIF(Year6Range,"*60")&gt;0,COUNTIF(Year6Range,BE4),"")</f>
        <v/>
      </c>
      <c r="O31" s="164" t="str">
        <f>IF(COUNTIF(Year7Range,BE4)+COUNTIF(Year7Range,BE5)+COUNTIF(Year7Range,"*60")&gt;0,COUNTIF(Year7Range,BE4),"")</f>
        <v/>
      </c>
      <c r="P31" s="164" t="str">
        <f>IF(COUNTIF(Year8Range,BE4)+COUNTIF(Year8Range,BE5)+COUNTIF(Year8Range,"*60")&gt;0,COUNTIF(Year8Range,BE4),"")</f>
        <v/>
      </c>
      <c r="Q31" s="164" t="str">
        <f>IF(COUNTIF(Year9Range,BE4)+COUNTIF(Year9Range,BE5)+COUNTIF(Year9Range,"*60")&gt;0,COUNTIF(Year9Range,BE4),"")</f>
        <v/>
      </c>
      <c r="R31" s="164" t="str">
        <f>IF(COUNTIF(Year10Range,BE4)+COUNTIF(Year10Range,BE5)+COUNTIF(Year10Range,"*60")&gt;0,COUNTIF(Year10Range,BE4),"")</f>
        <v/>
      </c>
      <c r="S31" s="1"/>
      <c r="T31" s="1"/>
      <c r="U31" s="1"/>
      <c r="V31" s="1"/>
      <c r="W31" s="1"/>
      <c r="X31" s="1"/>
      <c r="Y31" s="164" t="str">
        <f>IF(COUNTIF(Year1Expected,BE5)+COUNTIF(Year1Expected,BE4)+COUNTIF(Year1Expected,"*60")&gt;0,COUNTIF(Year1Expected,$BE$4),"")</f>
        <v/>
      </c>
      <c r="Z31" s="164" t="str">
        <f>IF(COUNTIF(Year2Expected,$BE$5)+COUNTIF(Year2Expected,$BE$4)+COUNTIF(Year2Expected,"*60")&gt;0,COUNTIF(Year2Expected,$BE$4),"")</f>
        <v/>
      </c>
      <c r="AA31" s="164" t="str">
        <f>IF(COUNTIF(Year3Expected,BE5)+COUNTIF(Year3Expected,BE4)+COUNTIF(Year3Expected,"*60")&gt;0,COUNTIF(Year3Expected,$BE$4),"")</f>
        <v/>
      </c>
      <c r="AB31" s="164" t="str">
        <f>IF(COUNTIF(Year4Expected,BE5)+COUNTIF(Year4Expected,BE4)+COUNTIF(Year4Expected,"*60")&gt;0,COUNTIF(Year4Expected,$BE$4),"")</f>
        <v/>
      </c>
      <c r="AC31" s="164" t="str">
        <f>IF(COUNTIF(Year5Expected,BE5)+COUNTIF(Year5Expected,BE4)+COUNTIF(Year5Expected,"*60")&gt;0,COUNTIF(Year5Expected,$BE$4),"")</f>
        <v/>
      </c>
      <c r="AD31" s="164" t="str">
        <f>IF(COUNTIF(Year6Expected,BE5)+COUNTIF(Year6Expected,BE4)+COUNTIF(Year6Expected,"*60")&gt;0,COUNTIF(Year6Expected,$BE$4),"")</f>
        <v/>
      </c>
      <c r="AE31" s="164" t="str">
        <f>IF(COUNTIF(Year7Expected,BE5)+COUNTIF(Year7Expected,BE4)+COUNTIF(Year7Expected,"*60")&gt;0,COUNTIF(Year7Expected,$BE$4),"")</f>
        <v/>
      </c>
      <c r="AF31" s="164" t="str">
        <f>IF(COUNTIF(Year8Expected,BE5)+COUNTIF(Year8Expected,BE4)+COUNTIF(Year8Expected,"*60")&gt;0,COUNTIF(Year8Expected,$BE$4),"")</f>
        <v/>
      </c>
      <c r="AG31" s="164" t="str">
        <f>IF(COUNTIF(Year9Expected,BE5)+COUNTIF(Year9Expected,BE4)+COUNTIF(Year9Expected,"*60")&gt;0,COUNTIF(Year9Expected,$BE$4),"")</f>
        <v/>
      </c>
      <c r="AH31" s="164" t="str">
        <f>IF(COUNTIF(Year10Expected,BE5)+COUNTIF(Year10Expected,BE4)+COUNTIF(Year10Expected,"*60")&gt;0,COUNTIF(Year10Expected,$BE$4),"")</f>
        <v/>
      </c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 t="e">
        <f>LOOKUP(2,1/(H34:R34&lt;&gt;""),H$2:R$2)</f>
        <v>#N/A</v>
      </c>
      <c r="AY31" s="1"/>
      <c r="AZ31" s="1" t="e">
        <f>AX31</f>
        <v>#N/A</v>
      </c>
      <c r="BA31" s="1"/>
      <c r="BB31" s="1"/>
      <c r="BC31" s="1"/>
      <c r="BD31" s="1"/>
      <c r="BE31" s="1"/>
      <c r="BF31" s="1"/>
      <c r="BG31" s="1"/>
      <c r="BH31" s="1"/>
      <c r="BI31" s="16" t="s">
        <v>128</v>
      </c>
      <c r="BJ31" s="195">
        <f t="shared" ref="BJ31:BT31" si="12">COUNTIF(BJ3:BJ30,1)</f>
        <v>0</v>
      </c>
      <c r="BK31" s="195">
        <f t="shared" si="12"/>
        <v>0</v>
      </c>
      <c r="BL31" s="195">
        <f t="shared" si="12"/>
        <v>0</v>
      </c>
      <c r="BM31" s="195">
        <f t="shared" si="12"/>
        <v>0</v>
      </c>
      <c r="BN31" s="195">
        <f t="shared" si="12"/>
        <v>0</v>
      </c>
      <c r="BO31" s="195">
        <f t="shared" si="12"/>
        <v>0</v>
      </c>
      <c r="BP31" s="195">
        <f t="shared" si="12"/>
        <v>0</v>
      </c>
      <c r="BQ31" s="195">
        <f t="shared" si="12"/>
        <v>0</v>
      </c>
      <c r="BR31" s="195">
        <f t="shared" si="12"/>
        <v>0</v>
      </c>
      <c r="BS31" s="195">
        <f t="shared" si="12"/>
        <v>0</v>
      </c>
      <c r="BT31" s="195">
        <f t="shared" si="12"/>
        <v>0</v>
      </c>
      <c r="BU31" s="16" t="s">
        <v>128</v>
      </c>
      <c r="BV31" s="196">
        <f t="shared" ref="BV31:CE31" si="13">COUNTIF(BV3:BV30,1)</f>
        <v>0</v>
      </c>
      <c r="BW31" s="196">
        <f t="shared" si="13"/>
        <v>0</v>
      </c>
      <c r="BX31" s="196">
        <f t="shared" si="13"/>
        <v>0</v>
      </c>
      <c r="BY31" s="196">
        <f t="shared" si="13"/>
        <v>0</v>
      </c>
      <c r="BZ31" s="196">
        <f t="shared" si="13"/>
        <v>0</v>
      </c>
      <c r="CA31" s="196">
        <f t="shared" si="13"/>
        <v>0</v>
      </c>
      <c r="CB31" s="196">
        <f t="shared" si="13"/>
        <v>0</v>
      </c>
      <c r="CC31" s="196">
        <f t="shared" si="13"/>
        <v>0</v>
      </c>
      <c r="CD31" s="196">
        <f t="shared" si="13"/>
        <v>0</v>
      </c>
      <c r="CE31" s="196">
        <f t="shared" si="13"/>
        <v>0</v>
      </c>
      <c r="CF31" s="197" t="s">
        <v>129</v>
      </c>
      <c r="CG31" s="16">
        <f>COUNTIF(CG3:CG30,1.1)+COUNTIF(CG3:CG30,1)</f>
        <v>0</v>
      </c>
      <c r="CH31" s="16">
        <f>COUNTIF(CH3:CH30,1.1)+COUNTIF(CH3:CH30,1)</f>
        <v>0</v>
      </c>
      <c r="CI31" s="16">
        <f t="shared" ref="CI31:CP31" si="14">COUNTIF(CI3:CI30,1.1)+COUNTIF(CI3:CI30,1)</f>
        <v>0</v>
      </c>
      <c r="CJ31" s="16">
        <f t="shared" si="14"/>
        <v>0</v>
      </c>
      <c r="CK31" s="16">
        <f t="shared" si="14"/>
        <v>0</v>
      </c>
      <c r="CL31" s="16">
        <f t="shared" si="14"/>
        <v>0</v>
      </c>
      <c r="CM31" s="16">
        <f t="shared" si="14"/>
        <v>0</v>
      </c>
      <c r="CN31" s="16">
        <f t="shared" si="14"/>
        <v>0</v>
      </c>
      <c r="CO31" s="16">
        <f t="shared" si="14"/>
        <v>0</v>
      </c>
      <c r="CP31" s="16">
        <f t="shared" si="14"/>
        <v>0</v>
      </c>
      <c r="CQ31" s="200" t="s">
        <v>130</v>
      </c>
      <c r="CR31" s="201">
        <f>COUNTIF(CR3:CR30,"Achieved")</f>
        <v>0</v>
      </c>
      <c r="CS31" s="201">
        <f t="shared" ref="CS31:DA31" si="15">COUNTIF(CS3:CS30,"Achieved")</f>
        <v>0</v>
      </c>
      <c r="CT31" s="201">
        <f t="shared" si="15"/>
        <v>0</v>
      </c>
      <c r="CU31" s="201">
        <f t="shared" si="15"/>
        <v>0</v>
      </c>
      <c r="CV31" s="201">
        <f t="shared" si="15"/>
        <v>0</v>
      </c>
      <c r="CW31" s="201">
        <f t="shared" si="15"/>
        <v>0</v>
      </c>
      <c r="CX31" s="201">
        <f t="shared" si="15"/>
        <v>0</v>
      </c>
      <c r="CY31" s="201">
        <f t="shared" si="15"/>
        <v>0</v>
      </c>
      <c r="CZ31" s="201">
        <f t="shared" si="15"/>
        <v>0</v>
      </c>
      <c r="DA31" s="201">
        <f t="shared" si="15"/>
        <v>0</v>
      </c>
      <c r="DI31" s="177"/>
      <c r="DJ31" s="177"/>
      <c r="DK31" s="177"/>
      <c r="DL31" s="177"/>
      <c r="DM31" s="177"/>
      <c r="DN31" s="177"/>
      <c r="DO31" s="177"/>
      <c r="DP31" s="177"/>
      <c r="DQ31" s="177"/>
      <c r="DR31" s="177"/>
      <c r="DS31" s="177"/>
      <c r="DT31" s="177"/>
      <c r="DU31" s="177"/>
      <c r="DV31" s="177"/>
      <c r="DW31" s="177"/>
    </row>
    <row r="32" spans="2:127" s="7" customFormat="1" ht="13.7" customHeight="1" thickBot="1">
      <c r="B32" s="300" t="s">
        <v>225</v>
      </c>
      <c r="C32" s="301"/>
      <c r="D32" s="301"/>
      <c r="E32" s="301"/>
      <c r="F32" s="301"/>
      <c r="G32" s="302"/>
      <c r="H32" s="164" t="str">
        <f>IF(COUNTIF(Year0Range,BE5)+COUNTIF(Year0Range,BE4)+COUNTIF(Year0Range,"*60")&gt;0,COUNTIF(Year0Range,BE5),"")</f>
        <v/>
      </c>
      <c r="I32" s="167" t="str">
        <f>IF(COUNTIF(Year1Range,BE4)+COUNTIF(Year1Range,BE5)+COUNTIF(Year1Range,"*60")&gt;0,COUNTIF(Year1Range,BE5),"")</f>
        <v/>
      </c>
      <c r="J32" s="167" t="str">
        <f>IF(COUNTIF(Year2Range,BE5)+COUNTIF(Year2Range,BE4)+COUNTIF(Year2Range,"*60")&gt;0,COUNTIF(Year2Range,BE5),"")</f>
        <v/>
      </c>
      <c r="K32" s="167" t="str">
        <f>IF(COUNTIF(Year3Range,BE4)+COUNTIF(Year3Range,BE5)+COUNTIF(Year3Range,"*60")&gt;0,COUNTIF(Year3Range,BE5),"")</f>
        <v/>
      </c>
      <c r="L32" s="167" t="str">
        <f>IF(COUNTIF(Year4Range,BE4)+COUNTIF(Year4Range,BE5)+COUNTIF(Year4Range,"*60")&gt;0,COUNTIF(Year4Range,BE5),"")</f>
        <v/>
      </c>
      <c r="M32" s="167" t="str">
        <f>IF(COUNTIF(Year5Range,BE5)+COUNTIF(Year5Range,BE4)+COUNTIF(Year5Range,"*60")&gt;0,COUNTIF(Year5Range,BE5),"")</f>
        <v/>
      </c>
      <c r="N32" s="167" t="str">
        <f>IF(COUNTIF(Year6Range,BE4)+COUNTIF(Year6Range,BE5)+COUNTIF(Year6Range,"*60")&gt;0,COUNTIF(Year6Range,BE5),"")</f>
        <v/>
      </c>
      <c r="O32" s="167" t="str">
        <f>IF(COUNTIF(Year7Range,BE4)+COUNTIF(Year7Range,BE5)+COUNTIF(Year7Range,"*60")&gt;0,COUNTIF(Year7Range,BE5),"")</f>
        <v/>
      </c>
      <c r="P32" s="167" t="str">
        <f>IF(COUNTIF(Year8Range,BE4)+COUNTIF(Year8Range,BE5)+COUNTIF(Year8Range,"*60")&gt;0,COUNTIF(Year8Range,BE5),"")</f>
        <v/>
      </c>
      <c r="Q32" s="167" t="str">
        <f>IF(COUNTIF(Year9Range,BE4)+COUNTIF(Year9Range,BE5)+COUNTIF(Year9Range,"*60")&gt;0,COUNTIF(Year9Range,BE5),"")</f>
        <v/>
      </c>
      <c r="R32" s="167" t="str">
        <f>IF(COUNTIF(Year10Range,BE5)+COUNTIF(Year10Range,BE5)+COUNTIF(Year10Range,"*60")&gt;0,COUNTIF(Year10Range,BE5),"")</f>
        <v/>
      </c>
      <c r="S32" s="1"/>
      <c r="T32" s="1"/>
      <c r="U32" s="1"/>
      <c r="V32" s="1"/>
      <c r="W32" s="1"/>
      <c r="X32" s="1"/>
      <c r="Y32" s="164" t="str">
        <f>IF(COUNTIF(Year1Expected,BE5)+COUNTIF(Year1Expected,BE4)+COUNTIF(Year1Expected,"*60")&gt;0,COUNTIF(Year1Expected,$BE$5),"")</f>
        <v/>
      </c>
      <c r="Z32" s="164" t="str">
        <f>IF(COUNTIF(Year2Expected,$BE$5)+COUNTIF(Year2Expected,$BE$4)+COUNTIF(Year2Expected,"*60")&gt;0,COUNTIF(Year2Expected,$BE$5),"")</f>
        <v/>
      </c>
      <c r="AA32" s="164" t="str">
        <f>IF(COUNTIF(Year3Expected,BE5)+COUNTIF(Year3Expected,BE4)+COUNTIF(Year3Expected,"*60")&gt;0,COUNTIF(Year3Expected,$BE$5),"")</f>
        <v/>
      </c>
      <c r="AB32" s="164" t="str">
        <f>IF(COUNTIF(Year4Expected,BE5)+COUNTIF(Year4Expected,BE4)+COUNTIF(Year4Expected,"*60")&gt;0,COUNTIF(Year4Expected,$BE$5),"")</f>
        <v/>
      </c>
      <c r="AC32" s="164" t="str">
        <f>IF(COUNTIF(Year5Expected,BE5)+COUNTIF(Year5Expected,BE4)+COUNTIF(Year5Expected,"*60")&gt;0,COUNTIF(Year5Expected,$BE$5),"")</f>
        <v/>
      </c>
      <c r="AD32" s="164" t="str">
        <f>IF(COUNTIF(Year6Expected,BE5)+COUNTIF(Year6Expected,BE4)+COUNTIF(Year6Expected,"*60")&gt;0,COUNTIF(Year6Expected,$BE$5),"")</f>
        <v/>
      </c>
      <c r="AE32" s="164" t="str">
        <f>IF(COUNTIF(Year7Expected,BE5)+COUNTIF(Year7Expected,BE4)+COUNTIF(Year7Expected,"*60")&gt;0,COUNTIF(Year7Expected,$BE$5),"")</f>
        <v/>
      </c>
      <c r="AF32" s="164" t="str">
        <f>IF(COUNTIF(Year8Expected,BE5)+COUNTIF(Year8Expected,BE4)+COUNTIF(Year8Expected,"*60")&gt;0,COUNTIF(Year8Expected,$BE$5),"")</f>
        <v/>
      </c>
      <c r="AG32" s="164" t="str">
        <f>IF(COUNTIF(Year9Expected,BE5)+COUNTIF(Year9Expected,BE4)+COUNTIF(Year9Expected,"*60")&gt;0,COUNTIF(Year9Expected,$BE$5),"")</f>
        <v/>
      </c>
      <c r="AH32" s="164" t="str">
        <f>IF(COUNTIF(Year10Expected,BE5)+COUNTIF(Year10Expected,BE4)+COUNTIF(Year10Expected,"*60")&gt;0,COUNTIF(Year10Expected,$BE$5),"")</f>
        <v/>
      </c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6" t="s">
        <v>131</v>
      </c>
      <c r="BJ32" s="195">
        <f t="shared" ref="BJ32:BT32" si="16">COUNTIF(BJ3:BJ30,0.5)</f>
        <v>0</v>
      </c>
      <c r="BK32" s="195">
        <f t="shared" si="16"/>
        <v>0</v>
      </c>
      <c r="BL32" s="195">
        <f t="shared" si="16"/>
        <v>0</v>
      </c>
      <c r="BM32" s="195">
        <f t="shared" si="16"/>
        <v>0</v>
      </c>
      <c r="BN32" s="195">
        <f t="shared" si="16"/>
        <v>0</v>
      </c>
      <c r="BO32" s="195">
        <f t="shared" si="16"/>
        <v>0</v>
      </c>
      <c r="BP32" s="195">
        <f t="shared" si="16"/>
        <v>0</v>
      </c>
      <c r="BQ32" s="195">
        <f t="shared" si="16"/>
        <v>0</v>
      </c>
      <c r="BR32" s="195">
        <f t="shared" si="16"/>
        <v>0</v>
      </c>
      <c r="BS32" s="195">
        <f t="shared" si="16"/>
        <v>0</v>
      </c>
      <c r="BT32" s="195">
        <f t="shared" si="16"/>
        <v>0</v>
      </c>
      <c r="BU32" s="16" t="s">
        <v>131</v>
      </c>
      <c r="BV32" s="196">
        <f t="shared" ref="BV32:CE32" si="17">COUNTIF(BV3:BV30,0.5)</f>
        <v>0</v>
      </c>
      <c r="BW32" s="196">
        <f t="shared" si="17"/>
        <v>0</v>
      </c>
      <c r="BX32" s="196">
        <f t="shared" si="17"/>
        <v>0</v>
      </c>
      <c r="BY32" s="196">
        <f t="shared" si="17"/>
        <v>0</v>
      </c>
      <c r="BZ32" s="196">
        <f t="shared" si="17"/>
        <v>0</v>
      </c>
      <c r="CA32" s="196">
        <f t="shared" si="17"/>
        <v>0</v>
      </c>
      <c r="CB32" s="196">
        <f t="shared" si="17"/>
        <v>0</v>
      </c>
      <c r="CC32" s="196">
        <f t="shared" si="17"/>
        <v>0</v>
      </c>
      <c r="CD32" s="196">
        <f t="shared" si="17"/>
        <v>0</v>
      </c>
      <c r="CE32" s="196">
        <f t="shared" si="17"/>
        <v>0</v>
      </c>
      <c r="CF32" s="197" t="s">
        <v>132</v>
      </c>
      <c r="CG32" s="16" t="str" cm="1">
        <f t="array" ref="CG32">_xlfn.TEXTJOIN(", ", TRUE, IF((CG3:CG30=1.1) + (CG3:CG30=1), $CF$3:$CF$30, ""))</f>
        <v/>
      </c>
      <c r="CH32" s="16" t="str" cm="1">
        <f t="array" ref="CH32">_xlfn.TEXTJOIN(", ", TRUE, IF((CH3:CH30=1.1) + (CH3:CH30=1), $CF$3:$CF$30, ""))</f>
        <v/>
      </c>
      <c r="CI32" s="16" t="str" cm="1">
        <f t="array" ref="CI32">_xlfn.TEXTJOIN(", ", TRUE, IF((CI3:CI30=1.1) + (CI3:CI30=1), $CF$3:$CF$30, ""))</f>
        <v/>
      </c>
      <c r="CJ32" s="16" t="str" cm="1">
        <f t="array" ref="CJ32">_xlfn.TEXTJOIN(", ", TRUE, IF((CJ3:CJ30=1.1) + (CJ3:CJ30=1), $CF$3:$CF$30, ""))</f>
        <v/>
      </c>
      <c r="CK32" s="16" t="str" cm="1">
        <f t="array" ref="CK32">_xlfn.TEXTJOIN(", ", TRUE, IF((CK3:CK30=1.1) + (CK3:CK30=1), $CF$3:$CF$30, ""))</f>
        <v/>
      </c>
      <c r="CL32" s="16" t="str" cm="1">
        <f t="array" ref="CL32">_xlfn.TEXTJOIN(", ", TRUE, IF((CL3:CL30=1.1) + (CL3:CL30=1), $CF$3:$CF$30, ""))</f>
        <v/>
      </c>
      <c r="CM32" s="16" t="str" cm="1">
        <f t="array" ref="CM32">_xlfn.TEXTJOIN(", ", TRUE, IF((CM3:CM30=1.1) + (CM3:CM30=1), $CF$3:$CF$30, ""))</f>
        <v/>
      </c>
      <c r="CN32" s="16" t="str" cm="1">
        <f t="array" ref="CN32">_xlfn.TEXTJOIN(", ", TRUE, IF((CN3:CN30=1.1) + (CN3:CN30=1), $CF$3:$CF$30, ""))</f>
        <v/>
      </c>
      <c r="CO32" s="16" t="str" cm="1">
        <f t="array" ref="CO32">_xlfn.TEXTJOIN(", ", TRUE, IF((CO3:CO30=1.1) + (CO3:CO30=1), $CF$3:$CF$30, ""))</f>
        <v/>
      </c>
      <c r="CP32" s="16" t="str" cm="1">
        <f t="array" ref="CP32">_xlfn.TEXTJOIN(", ", TRUE, IF((CP3:CP30=1.1) + (CP3:CP30=1), $CF$3:$CF$30, ""))</f>
        <v/>
      </c>
      <c r="CQ32" s="200" t="s">
        <v>133</v>
      </c>
      <c r="CR32" s="201">
        <f>COUNTIF(CR3:CR30,"Not Achieved")</f>
        <v>0</v>
      </c>
      <c r="CS32" s="201">
        <f t="shared" ref="CS32:DA32" si="18">COUNTIF(CS3:CS30,"Not Achieved")</f>
        <v>0</v>
      </c>
      <c r="CT32" s="201">
        <f t="shared" si="18"/>
        <v>0</v>
      </c>
      <c r="CU32" s="201">
        <f t="shared" si="18"/>
        <v>0</v>
      </c>
      <c r="CV32" s="201">
        <f t="shared" si="18"/>
        <v>0</v>
      </c>
      <c r="CW32" s="201">
        <f t="shared" si="18"/>
        <v>0</v>
      </c>
      <c r="CX32" s="201">
        <f t="shared" si="18"/>
        <v>0</v>
      </c>
      <c r="CY32" s="201">
        <f t="shared" si="18"/>
        <v>0</v>
      </c>
      <c r="CZ32" s="201">
        <f t="shared" si="18"/>
        <v>0</v>
      </c>
      <c r="DA32" s="201">
        <f t="shared" si="18"/>
        <v>0</v>
      </c>
      <c r="DI32" s="177"/>
      <c r="DJ32" s="177"/>
      <c r="DK32" s="177"/>
      <c r="DL32" s="177"/>
      <c r="DM32" s="177"/>
      <c r="DN32" s="177"/>
      <c r="DO32" s="177"/>
      <c r="DP32" s="177"/>
      <c r="DQ32" s="177"/>
      <c r="DR32" s="177"/>
      <c r="DS32" s="177"/>
      <c r="DT32" s="177"/>
      <c r="DU32" s="177"/>
      <c r="DV32" s="177"/>
      <c r="DW32" s="177"/>
    </row>
    <row r="33" spans="2:127" ht="13.7" customHeight="1" thickBot="1">
      <c r="B33" s="300" t="s">
        <v>224</v>
      </c>
      <c r="C33" s="301"/>
      <c r="D33" s="301"/>
      <c r="E33" s="301"/>
      <c r="F33" s="301"/>
      <c r="G33" s="302"/>
      <c r="H33" s="164" t="str">
        <f>IF(COUNTIF(Year0Range,BE5)+COUNTIF(Year0Range,BE4)+COUNTIF(Year0Range,"*60")&gt;0,COUNTIF(Year0Range,"*60"),"")</f>
        <v/>
      </c>
      <c r="I33" s="167" t="str">
        <f>IF(COUNTIF(Year1Range,BE4)+COUNTIF(Year1Range,BE5)+COUNTIF(Year1Range,"*60")&gt;0,COUNTIF(Year1Range,"*60"),"")</f>
        <v/>
      </c>
      <c r="J33" s="167" t="str">
        <f>IF(COUNTIF(Year2Range,BE5)+COUNTIF(Year2Range,BE4)+COUNTIF(Year2Range,"*60")&gt;0,COUNTIF(Year2Range,"*60"),"")</f>
        <v/>
      </c>
      <c r="K33" s="167" t="str">
        <f>IF(COUNTIF(Year3Range,BE4)+COUNTIF(Year3Range,BE5)+COUNTIF(Year3Range,"*60")&gt;0,COUNTIF(Year3Range,"*60"),"")</f>
        <v/>
      </c>
      <c r="L33" s="167" t="str">
        <f>IF(COUNTIF(Year4Range,BE4)+COUNTIF(Year4Range,BE5)+COUNTIF(Year4Range,"*60")&gt;0,COUNTIF(Year4Range,"*60"),"")</f>
        <v/>
      </c>
      <c r="M33" s="167" t="str">
        <f>IF(COUNTIF(Year5Range,BE4)+COUNTIF(Year5Range,BE5)+COUNTIF(Year5Range,"*60")&gt;0,COUNTIF(Year5Range,"*60"),"")</f>
        <v/>
      </c>
      <c r="N33" s="167" t="str">
        <f>IF(COUNTIF(Year6Range,BE4)+COUNTIF(Year6Range,BE5)+COUNTIF(Year6Range,"*60")&gt;0,COUNTIF(Year6Range,"*60"),"")</f>
        <v/>
      </c>
      <c r="O33" s="167" t="str">
        <f>IF(COUNTIF(Year7Range,BE4)+COUNTIF(Year7Range,BE5)+COUNTIF(Year7Range,"*60")&gt;0,COUNTIF(Year7Range,"*60"),"")</f>
        <v/>
      </c>
      <c r="P33" s="167" t="str">
        <f>IF(COUNTIF(Year8Range,BE4)+COUNTIF(Year8Range,BE5)+COUNTIF(Year8Range,"*60")&gt;0,COUNTIF(Year8Range,"*60"),"")</f>
        <v/>
      </c>
      <c r="Q33" s="167" t="str">
        <f>IF(COUNTIF(Year9Range,BE4)+COUNTIF(Year9Range,BE5)+COUNTIF(Year9Range,"*60")&gt;0,COUNTIF(Year9Range,"*60"),"")</f>
        <v/>
      </c>
      <c r="R33" s="167" t="str">
        <f>IF(COUNTIF(Year10Range,BN4)+COUNTIF(Year10Range,BE5)+COUNTIF(Year10Range,"*60")&gt;0,COUNTIF(Year10Range,"*60"),"")</f>
        <v/>
      </c>
      <c r="Y33" s="164" t="str">
        <f>IF(COUNTIF(Year1Expected,BE5)+COUNTIF(Year1Expected,BE4)+COUNTIF(Year1Expected,"*60")&gt;0,COUNTIF(Year1Expected,"*60"),"")</f>
        <v/>
      </c>
      <c r="Z33" s="164" t="str">
        <f>IF(COUNTIF(Year2Expected,$BE$5)+COUNTIF(Year2Expected,$BE$4)+COUNTIF(Year2Expected,"*60")&gt;0,COUNTIF(Year2Expected,"*60"),"")</f>
        <v/>
      </c>
      <c r="AA33" s="164" t="str">
        <f>IF(COUNTIF(Year3Expected,BE5)+COUNTIF(Year3Expected,BE4)+COUNTIF(Year3Expected,"*60")&gt;0,COUNTIF(Year3Expected,"*60"),"")</f>
        <v/>
      </c>
      <c r="AB33" s="164" t="str">
        <f>IF(COUNTIF(Year4Expected,BE5)+COUNTIF(Year4Expected,BE4)+COUNTIF(Year4Expected,"*60")&gt;0,COUNTIF(Year4Expected,"*60"),"")</f>
        <v/>
      </c>
      <c r="AC33" s="164" t="str">
        <f>IF(COUNTIF(Year5Expected,BE5)+COUNTIF(Year5Expected,BE4)+COUNTIF(Year5Expected,"*60")&gt;0,COUNTIF(Year5Expected,"*60"),"")</f>
        <v/>
      </c>
      <c r="AD33" s="164" t="str">
        <f>IF(COUNTIF(Year6Expected,BE5)+COUNTIF(Year6Expected,BE4)+COUNTIF(Year6Expected,"*60")&gt;0,COUNTIF(Year6Expected,"*60"),"")</f>
        <v/>
      </c>
      <c r="AE33" s="164" t="str">
        <f>IF(COUNTIF(Year7Expected,BE5)+COUNTIF(Year7Expected,BE4)+COUNTIF(Year7Expected,"*60")&gt;0,COUNTIF(Year7Expected,"*60"),"")</f>
        <v/>
      </c>
      <c r="AF33" s="164" t="str">
        <f>IF(COUNTIF(Year8Expected,BE5)+COUNTIF(Year8Expected,BE4)+COUNTIF(Year8Expected,"*60")&gt;0,COUNTIF(Year8Expected,"*60"),"")</f>
        <v/>
      </c>
      <c r="AG33" s="164" t="str">
        <f>IF(COUNTIF(Year9Expected,BE5)+COUNTIF(Year9Expected,BE4)+COUNTIF(Year9Expected,"*60")&gt;0,COUNTIF(Year9Expected,"*60"),"")</f>
        <v/>
      </c>
      <c r="AH33" s="164" t="str">
        <f>IF(COUNTIF(Year10Expected,BE5)+COUNTIF(Year10Expected,BE4)+COUNTIF(Year10Expected,"*60")&gt;0,COUNTIF(Year10Expected,"*60"),"")</f>
        <v/>
      </c>
      <c r="BI33" s="16" t="s">
        <v>134</v>
      </c>
      <c r="BJ33" s="195">
        <f t="shared" ref="BJ33:BT33" si="19">COUNTIF(BJ3:BJ30,0)</f>
        <v>0</v>
      </c>
      <c r="BK33" s="195">
        <f t="shared" si="19"/>
        <v>0</v>
      </c>
      <c r="BL33" s="195">
        <f t="shared" si="19"/>
        <v>0</v>
      </c>
      <c r="BM33" s="195">
        <f t="shared" si="19"/>
        <v>0</v>
      </c>
      <c r="BN33" s="195">
        <f t="shared" si="19"/>
        <v>0</v>
      </c>
      <c r="BO33" s="195">
        <f t="shared" si="19"/>
        <v>0</v>
      </c>
      <c r="BP33" s="195">
        <f t="shared" si="19"/>
        <v>0</v>
      </c>
      <c r="BQ33" s="195">
        <f t="shared" si="19"/>
        <v>0</v>
      </c>
      <c r="BR33" s="195">
        <f t="shared" si="19"/>
        <v>0</v>
      </c>
      <c r="BS33" s="195">
        <f t="shared" si="19"/>
        <v>0</v>
      </c>
      <c r="BT33" s="195">
        <f t="shared" si="19"/>
        <v>0</v>
      </c>
      <c r="BU33" s="16" t="s">
        <v>134</v>
      </c>
      <c r="BV33" s="196">
        <f t="shared" ref="BV33:CE33" si="20">COUNTIF(BV3:BV30,0)</f>
        <v>0</v>
      </c>
      <c r="BW33" s="196">
        <f t="shared" si="20"/>
        <v>0</v>
      </c>
      <c r="BX33" s="196">
        <f t="shared" si="20"/>
        <v>0</v>
      </c>
      <c r="BY33" s="196">
        <f t="shared" si="20"/>
        <v>0</v>
      </c>
      <c r="BZ33" s="196">
        <f t="shared" si="20"/>
        <v>0</v>
      </c>
      <c r="CA33" s="196">
        <f t="shared" si="20"/>
        <v>0</v>
      </c>
      <c r="CB33" s="196">
        <f t="shared" si="20"/>
        <v>0</v>
      </c>
      <c r="CC33" s="196">
        <f t="shared" si="20"/>
        <v>0</v>
      </c>
      <c r="CD33" s="196">
        <f t="shared" si="20"/>
        <v>0</v>
      </c>
      <c r="CE33" s="196">
        <f t="shared" si="20"/>
        <v>0</v>
      </c>
      <c r="CF33" s="197" t="s">
        <v>135</v>
      </c>
      <c r="CG33" s="16" t="str" cm="1">
        <f t="array" ref="CG33">_xlfn.TEXTJOIN(", ", TRUE, IF((CG3:CG30=1.1) + (CG3:CG30=0.1),  $CF$3:$CF$30, ""))</f>
        <v/>
      </c>
      <c r="CH33" s="199" t="str" cm="1">
        <f t="array" ref="CH33">_xlfn.TEXTJOIN(", ", TRUE, IF((CH3:CH30=1.1) + (CH3:CH30=0.1),  $CF$3:$CF$30, ""))</f>
        <v/>
      </c>
      <c r="CI33" s="199" t="str" cm="1">
        <f t="array" ref="CI33">_xlfn.TEXTJOIN(", ", TRUE, IF((CI3:CI30=1.1) + (CI3:CI30=0.1),  $CF$3:$CF$30, ""))</f>
        <v/>
      </c>
      <c r="CJ33" s="199" t="str" cm="1">
        <f t="array" ref="CJ33">_xlfn.TEXTJOIN(", ", TRUE, IF((CJ3:CJ30=1.1) + (CJ3:CJ30=0.1),  $CF$3:$CF$30, ""))</f>
        <v/>
      </c>
      <c r="CK33" s="199" t="str" cm="1">
        <f t="array" ref="CK33">_xlfn.TEXTJOIN(", ", TRUE, IF((CK3:CK30=1.1) + (CK3:CK30=0.1),  $CF$3:$CF$30, ""))</f>
        <v/>
      </c>
      <c r="CL33" s="199" t="str" cm="1">
        <f t="array" ref="CL33">_xlfn.TEXTJOIN(", ", TRUE, IF((CL3:CL30=1.1) + (CL3:CL30=0.1),  $CF$3:$CF$30, ""))</f>
        <v/>
      </c>
      <c r="CM33" s="199" t="str" cm="1">
        <f t="array" ref="CM33">_xlfn.TEXTJOIN(", ", TRUE, IF((CM3:CM30=1.1) + (CM3:CM30=0.1),  $CF$3:$CF$30, ""))</f>
        <v/>
      </c>
      <c r="CN33" s="199" t="str" cm="1">
        <f t="array" ref="CN33">_xlfn.TEXTJOIN(", ", TRUE, IF((CN3:CN30=1.1) + (CN3:CN30=0.1),  $CF$3:$CF$30, ""))</f>
        <v/>
      </c>
      <c r="CO33" s="199" t="str" cm="1">
        <f t="array" ref="CO33">_xlfn.TEXTJOIN(", ", TRUE, IF((CO3:CO30=1.1) + (CO3:CO30=0.1),  $CF$3:$CF$30, ""))</f>
        <v/>
      </c>
      <c r="CP33" s="199" t="str" cm="1">
        <f t="array" ref="CP33">_xlfn.TEXTJOIN(", ", TRUE, IF((CP3:CP30=1.1) + (CP3:CP30=0.1),  $CF$3:$CF$30, ""))</f>
        <v/>
      </c>
      <c r="CQ33" s="199" t="s">
        <v>136</v>
      </c>
      <c r="CR33" s="201">
        <f>COUNTIF(CG3:CG30,1.1)+COUNTIF(CG3:CG30,0.1)</f>
        <v>0</v>
      </c>
      <c r="CS33" s="201">
        <f t="shared" ref="CS33:DA33" si="21">COUNTIF(CH3:CH30,1.1)+COUNTIF(CH3:CH30,0.1)</f>
        <v>0</v>
      </c>
      <c r="CT33" s="201">
        <f t="shared" si="21"/>
        <v>0</v>
      </c>
      <c r="CU33" s="201">
        <f t="shared" si="21"/>
        <v>0</v>
      </c>
      <c r="CV33" s="201">
        <f t="shared" si="21"/>
        <v>0</v>
      </c>
      <c r="CW33" s="201">
        <f t="shared" si="21"/>
        <v>0</v>
      </c>
      <c r="CX33" s="201">
        <f t="shared" si="21"/>
        <v>0</v>
      </c>
      <c r="CY33" s="201">
        <f t="shared" si="21"/>
        <v>0</v>
      </c>
      <c r="CZ33" s="201">
        <f t="shared" si="21"/>
        <v>0</v>
      </c>
      <c r="DA33" s="201">
        <f t="shared" si="21"/>
        <v>0</v>
      </c>
      <c r="DI33" s="30"/>
      <c r="DJ33" s="30"/>
      <c r="DK33" s="30"/>
      <c r="DL33" s="30"/>
      <c r="DM33" s="30"/>
      <c r="DN33" s="30"/>
      <c r="DO33" s="30"/>
      <c r="DP33" s="30"/>
      <c r="DQ33" s="30"/>
      <c r="DR33" s="30"/>
      <c r="DS33" s="30"/>
      <c r="DT33" s="30"/>
      <c r="DU33" s="30"/>
      <c r="DV33" s="30"/>
      <c r="DW33" s="30"/>
    </row>
    <row r="34" spans="2:127" ht="13.7" customHeight="1" thickBot="1">
      <c r="B34" s="310" t="s">
        <v>287</v>
      </c>
      <c r="C34" s="311"/>
      <c r="D34" s="311"/>
      <c r="E34" s="311"/>
      <c r="F34" s="312"/>
      <c r="G34" s="151"/>
      <c r="H34" s="23" t="str">
        <f t="shared" ref="H34:R34" si="22">IF(ISERROR(AVERAGE(BJ24:BJ30,BJ9:BJ23, BJ3:BJ8)),"",AVERAGE(BJ24:BJ30,BJ9:BJ23, BJ3:BJ8))</f>
        <v/>
      </c>
      <c r="I34" s="23" t="str">
        <f t="shared" si="22"/>
        <v/>
      </c>
      <c r="J34" s="23" t="str">
        <f t="shared" si="22"/>
        <v/>
      </c>
      <c r="K34" s="23" t="str">
        <f t="shared" si="22"/>
        <v/>
      </c>
      <c r="L34" s="23" t="str">
        <f t="shared" si="22"/>
        <v/>
      </c>
      <c r="M34" s="23" t="str">
        <f t="shared" si="22"/>
        <v/>
      </c>
      <c r="N34" s="23" t="str">
        <f t="shared" si="22"/>
        <v/>
      </c>
      <c r="O34" s="23" t="str">
        <f t="shared" si="22"/>
        <v/>
      </c>
      <c r="P34" s="23" t="str">
        <f t="shared" si="22"/>
        <v/>
      </c>
      <c r="Q34" s="23" t="str">
        <f t="shared" si="22"/>
        <v/>
      </c>
      <c r="R34" s="23" t="str">
        <f t="shared" si="22"/>
        <v/>
      </c>
      <c r="Y34" s="23" t="str">
        <f t="shared" ref="Y34:AH34" si="23">IF(ISERROR(AVERAGE(BV24:BV30,BV9:BV23, BV3:BV8)),"",AVERAGE(BV24:BV30,BV9:BV23, BV3:BV8))</f>
        <v/>
      </c>
      <c r="Z34" s="23" t="str">
        <f t="shared" si="23"/>
        <v/>
      </c>
      <c r="AA34" s="23" t="str">
        <f t="shared" si="23"/>
        <v/>
      </c>
      <c r="AB34" s="23" t="str">
        <f t="shared" si="23"/>
        <v/>
      </c>
      <c r="AC34" s="23" t="str">
        <f t="shared" si="23"/>
        <v/>
      </c>
      <c r="AD34" s="23" t="str">
        <f t="shared" si="23"/>
        <v/>
      </c>
      <c r="AE34" s="23" t="str">
        <f t="shared" si="23"/>
        <v/>
      </c>
      <c r="AF34" s="23" t="str">
        <f t="shared" si="23"/>
        <v/>
      </c>
      <c r="AG34" s="23" t="str">
        <f t="shared" si="23"/>
        <v/>
      </c>
      <c r="AH34" s="23" t="str">
        <f t="shared" si="23"/>
        <v/>
      </c>
      <c r="AI34" s="1"/>
      <c r="AJ34" s="1"/>
      <c r="AX34" s="27" t="s">
        <v>95</v>
      </c>
      <c r="AY34" s="28" t="s">
        <v>97</v>
      </c>
      <c r="AZ34" s="29" t="s">
        <v>99</v>
      </c>
      <c r="BA34" s="1" t="s">
        <v>138</v>
      </c>
      <c r="BB34" s="24"/>
      <c r="BC34" s="24"/>
      <c r="BD34" s="24"/>
      <c r="BE34" s="24"/>
      <c r="BG34" s="7"/>
      <c r="BH34" s="7"/>
      <c r="BI34" s="16" t="s">
        <v>137</v>
      </c>
      <c r="BJ34" s="198" t="str">
        <f>IF(ISERROR(AVERAGE(BJ24:BJ30,BJ9:BJ23,BJ3:BJ8)),"",(AVERAGE(BJ24:BJ30,BJ9:BJ23,BJ3:BJ8)))</f>
        <v/>
      </c>
      <c r="BK34" s="198" t="str">
        <f t="shared" ref="BK34:BT34" si="24">IF(ISERROR(AVERAGE(BK24:BK30,BK9:BK23,BK3:BK8)),"",(AVERAGE(BK24:BK30,BK9:BK23,BK3:BK8)))</f>
        <v/>
      </c>
      <c r="BL34" s="198" t="str">
        <f t="shared" si="24"/>
        <v/>
      </c>
      <c r="BM34" s="198" t="str">
        <f t="shared" si="24"/>
        <v/>
      </c>
      <c r="BN34" s="198" t="str">
        <f t="shared" si="24"/>
        <v/>
      </c>
      <c r="BO34" s="198" t="str">
        <f t="shared" si="24"/>
        <v/>
      </c>
      <c r="BP34" s="198" t="str">
        <f t="shared" si="24"/>
        <v/>
      </c>
      <c r="BQ34" s="198" t="str">
        <f t="shared" si="24"/>
        <v/>
      </c>
      <c r="BR34" s="198" t="str">
        <f t="shared" si="24"/>
        <v/>
      </c>
      <c r="BS34" s="198" t="str">
        <f t="shared" si="24"/>
        <v/>
      </c>
      <c r="BT34" s="198" t="str">
        <f t="shared" si="24"/>
        <v/>
      </c>
      <c r="BU34" s="16" t="s">
        <v>137</v>
      </c>
      <c r="BV34" s="198" t="str">
        <f t="shared" ref="BV34:CE34" si="25">IF(ISERROR(AVERAGE(BV24:BV30,BV9:BV23,BV3:BV8)),"",(AVERAGE(BV24:BV30,BV9:BV23,BV3:BV8)))</f>
        <v/>
      </c>
      <c r="BW34" s="198" t="str">
        <f t="shared" si="25"/>
        <v/>
      </c>
      <c r="BX34" s="198" t="str">
        <f t="shared" si="25"/>
        <v/>
      </c>
      <c r="BY34" s="198" t="str">
        <f t="shared" si="25"/>
        <v/>
      </c>
      <c r="BZ34" s="198" t="str">
        <f t="shared" si="25"/>
        <v/>
      </c>
      <c r="CA34" s="198" t="str">
        <f t="shared" si="25"/>
        <v/>
      </c>
      <c r="CB34" s="198" t="str">
        <f t="shared" si="25"/>
        <v/>
      </c>
      <c r="CC34" s="198" t="str">
        <f t="shared" si="25"/>
        <v/>
      </c>
      <c r="CD34" s="198" t="str">
        <f t="shared" si="25"/>
        <v/>
      </c>
      <c r="CE34" s="198" t="str">
        <f t="shared" si="25"/>
        <v/>
      </c>
      <c r="CF34" s="197" t="s">
        <v>130</v>
      </c>
      <c r="CG34" s="16" t="str" cm="1">
        <f t="array" ref="CG34">_xlfn.TEXTJOIN(", ", TRUE, IF(CR3:CR30="Achieved", $CF$3:$CF$30, ""))</f>
        <v/>
      </c>
      <c r="CH34" s="199" t="str" cm="1">
        <f t="array" ref="CH34">_xlfn.TEXTJOIN(", ", TRUE, IF(CS3:CS30="Achieved", $CF$3:$CF$30, ""))</f>
        <v/>
      </c>
      <c r="CI34" s="199" t="str" cm="1">
        <f t="array" ref="CI34">_xlfn.TEXTJOIN(", ", TRUE, IF(CT3:CT30="Achieved", $CF$3:$CF$30, ""))</f>
        <v/>
      </c>
      <c r="CJ34" s="199" t="str" cm="1">
        <f t="array" ref="CJ34">_xlfn.TEXTJOIN(", ", TRUE, IF(CU3:CU30="Achieved", $CF$3:$CF$30, ""))</f>
        <v/>
      </c>
      <c r="CK34" s="199" t="str" cm="1">
        <f t="array" ref="CK34">_xlfn.TEXTJOIN(", ", TRUE, IF(CV3:CV30="Achieved", $CF$3:$CF$30, ""))</f>
        <v/>
      </c>
      <c r="CL34" s="199" t="str" cm="1">
        <f t="array" ref="CL34">_xlfn.TEXTJOIN(", ", TRUE, IF(CW3:CW30="Achieved", $CF$3:$CF$30, ""))</f>
        <v/>
      </c>
      <c r="CM34" s="199" t="str" cm="1">
        <f t="array" ref="CM34">_xlfn.TEXTJOIN(", ", TRUE, IF(CX3:CX30="Achieved", $CF$3:$CF$30, ""))</f>
        <v/>
      </c>
      <c r="CN34" s="199" t="str" cm="1">
        <f t="array" ref="CN34">_xlfn.TEXTJOIN(", ", TRUE, IF(CY3:CY30="Achieved", $CF$3:$CF$30, ""))</f>
        <v/>
      </c>
      <c r="CO34" s="199" t="str" cm="1">
        <f t="array" ref="CO34">_xlfn.TEXTJOIN(", ", TRUE, IF(CZ3:CZ30="Achieved", $CF$3:$CF$30, ""))</f>
        <v/>
      </c>
      <c r="CP34" s="199" t="str" cm="1">
        <f t="array" ref="CP34">_xlfn.TEXTJOIN(", ", TRUE, IF(DA3:DA30="Achieved", $CF$3:$CF$30, ""))</f>
        <v/>
      </c>
      <c r="CQ34" s="199" t="s">
        <v>139</v>
      </c>
      <c r="CR34" s="202" t="str">
        <f t="shared" ref="CR34:DA34" si="26">IF(SUM(CR31:CR32)=0,"",CR31/SUM(CR31:CR32))</f>
        <v/>
      </c>
      <c r="CS34" s="202" t="str">
        <f t="shared" si="26"/>
        <v/>
      </c>
      <c r="CT34" s="202" t="str">
        <f t="shared" si="26"/>
        <v/>
      </c>
      <c r="CU34" s="202" t="str">
        <f t="shared" si="26"/>
        <v/>
      </c>
      <c r="CV34" s="202" t="str">
        <f t="shared" si="26"/>
        <v/>
      </c>
      <c r="CW34" s="202" t="str">
        <f t="shared" si="26"/>
        <v/>
      </c>
      <c r="CX34" s="202" t="str">
        <f t="shared" si="26"/>
        <v/>
      </c>
      <c r="CY34" s="202" t="str">
        <f t="shared" si="26"/>
        <v/>
      </c>
      <c r="CZ34" s="202" t="str">
        <f t="shared" si="26"/>
        <v/>
      </c>
      <c r="DA34" s="202" t="str">
        <f t="shared" si="26"/>
        <v/>
      </c>
      <c r="DI34" s="30"/>
      <c r="DJ34" s="30"/>
      <c r="DK34" s="30"/>
      <c r="DL34" s="30"/>
      <c r="DM34" s="30"/>
      <c r="DN34" s="30"/>
      <c r="DO34" s="30"/>
      <c r="DP34" s="30"/>
      <c r="DQ34" s="30"/>
      <c r="DR34" s="30"/>
      <c r="DS34" s="30"/>
      <c r="DT34" s="30"/>
      <c r="DU34" s="30"/>
      <c r="DV34" s="30"/>
      <c r="DW34" s="30"/>
    </row>
    <row r="35" spans="2:127" ht="13.7" customHeight="1" thickBot="1">
      <c r="B35" s="287" t="s">
        <v>140</v>
      </c>
      <c r="C35" s="288"/>
      <c r="D35" s="288"/>
      <c r="E35" s="288"/>
      <c r="F35" s="288"/>
      <c r="G35" s="289"/>
      <c r="H35" s="173"/>
      <c r="I35" s="173" t="str">
        <f>IF(I34="","",_xlfn.CONCAT(CG31," / ",CR31))</f>
        <v/>
      </c>
      <c r="J35" s="173" t="str">
        <f t="shared" ref="J35:R35" si="27">IF(J34="","",_xlfn.CONCAT(CH31," / ",CS31))</f>
        <v/>
      </c>
      <c r="K35" s="173" t="str">
        <f t="shared" si="27"/>
        <v/>
      </c>
      <c r="L35" s="173" t="str">
        <f t="shared" si="27"/>
        <v/>
      </c>
      <c r="M35" s="173" t="str">
        <f t="shared" si="27"/>
        <v/>
      </c>
      <c r="N35" s="164" t="str">
        <f t="shared" si="27"/>
        <v/>
      </c>
      <c r="O35" s="164" t="str">
        <f t="shared" si="27"/>
        <v/>
      </c>
      <c r="P35" s="164" t="str">
        <f t="shared" si="27"/>
        <v/>
      </c>
      <c r="Q35" s="164" t="str">
        <f t="shared" si="27"/>
        <v/>
      </c>
      <c r="R35" s="164" t="str">
        <f t="shared" si="27"/>
        <v/>
      </c>
      <c r="AA35" s="26"/>
      <c r="AD35" s="26"/>
      <c r="AE35" s="26"/>
      <c r="AF35" s="26"/>
      <c r="AG35" s="26"/>
      <c r="AH35" s="26"/>
      <c r="AI35" s="26"/>
      <c r="AJ35" s="26"/>
      <c r="AW35" s="30" t="s">
        <v>141</v>
      </c>
      <c r="AX35" s="31">
        <f>COUNTIF(AY3:AY8,BF4)</f>
        <v>0</v>
      </c>
      <c r="AY35" s="31">
        <f>VALUE(COUNTIF(AY3:AY8,BF5))</f>
        <v>0</v>
      </c>
      <c r="AZ35" s="31">
        <f>VALUE(COUNTIF(AY3:AY8,0))</f>
        <v>0</v>
      </c>
      <c r="BA35" s="31" t="e">
        <f>AVERAGEIF(AY3:AY8,"&gt;=0")</f>
        <v>#DIV/0!</v>
      </c>
      <c r="BI35" s="16" t="s">
        <v>142</v>
      </c>
      <c r="BJ35" s="192" t="str">
        <f>IF(ISERROR(AVERAGE(BJ3:BJ8)),"",(AVERAGE(BJ3:BJ8)))</f>
        <v/>
      </c>
      <c r="BK35" s="192" t="str">
        <f t="shared" ref="BK35:BT35" si="28">IF(ISERROR(AVERAGE(BK3:BK8)),"",(AVERAGE(BK3:BK8)))</f>
        <v/>
      </c>
      <c r="BL35" s="192" t="str">
        <f t="shared" si="28"/>
        <v/>
      </c>
      <c r="BM35" s="192" t="str">
        <f t="shared" si="28"/>
        <v/>
      </c>
      <c r="BN35" s="192" t="str">
        <f t="shared" si="28"/>
        <v/>
      </c>
      <c r="BO35" s="192" t="str">
        <f t="shared" si="28"/>
        <v/>
      </c>
      <c r="BP35" s="192" t="str">
        <f t="shared" si="28"/>
        <v/>
      </c>
      <c r="BQ35" s="192" t="str">
        <f t="shared" si="28"/>
        <v/>
      </c>
      <c r="BR35" s="192" t="str">
        <f t="shared" si="28"/>
        <v/>
      </c>
      <c r="BS35" s="192" t="str">
        <f t="shared" si="28"/>
        <v/>
      </c>
      <c r="BT35" s="192" t="str">
        <f t="shared" si="28"/>
        <v/>
      </c>
      <c r="BU35" s="16" t="s">
        <v>142</v>
      </c>
      <c r="BV35" s="192" t="str">
        <f t="shared" ref="BV35:CE35" si="29">IF(ISERROR(AVERAGE(BV3:BV8)),"",(AVERAGE(BV3:BV8)))</f>
        <v/>
      </c>
      <c r="BW35" s="192" t="str">
        <f t="shared" si="29"/>
        <v/>
      </c>
      <c r="BX35" s="192" t="str">
        <f t="shared" si="29"/>
        <v/>
      </c>
      <c r="BY35" s="192" t="str">
        <f t="shared" si="29"/>
        <v/>
      </c>
      <c r="BZ35" s="192" t="str">
        <f t="shared" si="29"/>
        <v/>
      </c>
      <c r="CA35" s="192" t="str">
        <f t="shared" si="29"/>
        <v/>
      </c>
      <c r="CB35" s="192" t="str">
        <f t="shared" si="29"/>
        <v/>
      </c>
      <c r="CC35" s="192" t="str">
        <f t="shared" si="29"/>
        <v/>
      </c>
      <c r="CD35" s="192" t="str">
        <f t="shared" si="29"/>
        <v/>
      </c>
      <c r="CE35" s="192" t="str">
        <f t="shared" si="29"/>
        <v/>
      </c>
      <c r="CF35" s="16"/>
      <c r="CG35"/>
      <c r="CJ35" s="1"/>
      <c r="CL35" s="1"/>
      <c r="CN35" s="1"/>
      <c r="CQ35" s="199" t="s">
        <v>143</v>
      </c>
      <c r="CR35" s="16" t="str">
        <f t="shared" ref="CR35:DA35" si="30">IF(CR34="","ADEQUATE",IF(CR34&gt;0.5,"ADEQUATE",IF(BK34&gt;=BV34,"ADEQUATE","INADEQUATE")))</f>
        <v>ADEQUATE</v>
      </c>
      <c r="CS35" s="16" t="str">
        <f t="shared" si="30"/>
        <v>ADEQUATE</v>
      </c>
      <c r="CT35" s="16" t="str">
        <f t="shared" si="30"/>
        <v>ADEQUATE</v>
      </c>
      <c r="CU35" s="16" t="str">
        <f t="shared" si="30"/>
        <v>ADEQUATE</v>
      </c>
      <c r="CV35" s="16" t="str">
        <f t="shared" si="30"/>
        <v>ADEQUATE</v>
      </c>
      <c r="CW35" s="16" t="str">
        <f t="shared" si="30"/>
        <v>ADEQUATE</v>
      </c>
      <c r="CX35" s="16" t="str">
        <f t="shared" si="30"/>
        <v>ADEQUATE</v>
      </c>
      <c r="CY35" s="16" t="str">
        <f t="shared" si="30"/>
        <v>ADEQUATE</v>
      </c>
      <c r="CZ35" s="16" t="str">
        <f t="shared" si="30"/>
        <v>ADEQUATE</v>
      </c>
      <c r="DA35" s="16" t="str">
        <f t="shared" si="30"/>
        <v>ADEQUATE</v>
      </c>
      <c r="DI35" s="30"/>
      <c r="DJ35" s="30"/>
      <c r="DK35" s="30"/>
      <c r="DL35" s="30"/>
      <c r="DM35" s="30"/>
      <c r="DN35" s="30"/>
      <c r="DO35" s="30"/>
      <c r="DP35" s="30"/>
      <c r="DQ35" s="30"/>
      <c r="DR35" s="30"/>
      <c r="DS35" s="30"/>
      <c r="DT35" s="30"/>
      <c r="DU35" s="30"/>
      <c r="DV35" s="30"/>
      <c r="DW35" s="30"/>
    </row>
    <row r="36" spans="2:127" ht="13.7" customHeight="1" thickBot="1">
      <c r="B36" s="294" t="s">
        <v>226</v>
      </c>
      <c r="C36" s="292"/>
      <c r="D36" s="292"/>
      <c r="E36" s="292"/>
      <c r="F36" s="292"/>
      <c r="G36" s="293"/>
      <c r="H36" s="160"/>
      <c r="I36" s="160" t="str">
        <f>IF(I34="","",IF(I37="Yes",CR35,"N/A"))</f>
        <v/>
      </c>
      <c r="J36" s="160" t="str">
        <f t="shared" ref="J36:R36" si="31">IF(J34="","",IF(J37="Yes",CS35,"N/A"))</f>
        <v/>
      </c>
      <c r="K36" s="160" t="str">
        <f t="shared" si="31"/>
        <v/>
      </c>
      <c r="L36" s="160" t="str">
        <f t="shared" si="31"/>
        <v/>
      </c>
      <c r="M36" s="160" t="str">
        <f t="shared" si="31"/>
        <v/>
      </c>
      <c r="N36" s="160" t="str">
        <f t="shared" si="31"/>
        <v/>
      </c>
      <c r="O36" s="160" t="str">
        <f t="shared" si="31"/>
        <v/>
      </c>
      <c r="P36" s="160" t="str">
        <f t="shared" si="31"/>
        <v/>
      </c>
      <c r="Q36" s="160" t="str">
        <f t="shared" si="31"/>
        <v/>
      </c>
      <c r="R36" s="160" t="str">
        <f t="shared" si="31"/>
        <v/>
      </c>
      <c r="AA36" s="26"/>
      <c r="AD36" s="26"/>
      <c r="AE36" s="26"/>
      <c r="AF36" s="26"/>
      <c r="AG36" s="26"/>
      <c r="AH36" s="26"/>
      <c r="AI36" s="26"/>
      <c r="AJ36" s="26"/>
      <c r="AW36" s="30" t="s">
        <v>144</v>
      </c>
      <c r="AX36" s="31">
        <f>COUNTIF(AY9:AY23,BF4)</f>
        <v>0</v>
      </c>
      <c r="AY36" s="31">
        <f>VALUE(COUNTIF(AY9:AY23,BF5))</f>
        <v>0</v>
      </c>
      <c r="AZ36" s="31">
        <f>VALUE(COUNTIF(AY9:AY23,0))</f>
        <v>0</v>
      </c>
      <c r="BA36" s="31" t="e">
        <f>AVERAGEIF(AY9:AY23,"&gt;=0")</f>
        <v>#DIV/0!</v>
      </c>
      <c r="BI36" s="16" t="s">
        <v>145</v>
      </c>
      <c r="BJ36" s="193" t="str">
        <f t="shared" ref="BJ36:BT36" si="32">IF(ISERROR(AVERAGE(BJ9:BJ23)),"",(AVERAGE(BJ9:BJ23)))</f>
        <v/>
      </c>
      <c r="BK36" s="193" t="str">
        <f t="shared" si="32"/>
        <v/>
      </c>
      <c r="BL36" s="193" t="str">
        <f t="shared" si="32"/>
        <v/>
      </c>
      <c r="BM36" s="193" t="str">
        <f t="shared" si="32"/>
        <v/>
      </c>
      <c r="BN36" s="193" t="str">
        <f t="shared" si="32"/>
        <v/>
      </c>
      <c r="BO36" s="193" t="str">
        <f t="shared" si="32"/>
        <v/>
      </c>
      <c r="BP36" s="193" t="str">
        <f t="shared" si="32"/>
        <v/>
      </c>
      <c r="BQ36" s="193" t="str">
        <f t="shared" si="32"/>
        <v/>
      </c>
      <c r="BR36" s="193" t="str">
        <f t="shared" si="32"/>
        <v/>
      </c>
      <c r="BS36" s="193" t="str">
        <f t="shared" si="32"/>
        <v/>
      </c>
      <c r="BT36" s="193" t="str">
        <f t="shared" si="32"/>
        <v/>
      </c>
      <c r="BU36" s="16" t="s">
        <v>145</v>
      </c>
      <c r="BV36" s="193" t="str">
        <f t="shared" ref="BV36:CE36" si="33">IF(ISERROR(AVERAGE(BV9:BV23)),"",(AVERAGE(BV9:BV23)))</f>
        <v/>
      </c>
      <c r="BW36" s="193" t="str">
        <f t="shared" si="33"/>
        <v/>
      </c>
      <c r="BX36" s="193" t="str">
        <f t="shared" si="33"/>
        <v/>
      </c>
      <c r="BY36" s="193" t="str">
        <f t="shared" si="33"/>
        <v/>
      </c>
      <c r="BZ36" s="193" t="str">
        <f t="shared" si="33"/>
        <v/>
      </c>
      <c r="CA36" s="193" t="str">
        <f t="shared" si="33"/>
        <v/>
      </c>
      <c r="CB36" s="193" t="str">
        <f t="shared" si="33"/>
        <v/>
      </c>
      <c r="CC36" s="193" t="str">
        <f t="shared" si="33"/>
        <v/>
      </c>
      <c r="CD36" s="193" t="str">
        <f t="shared" si="33"/>
        <v/>
      </c>
      <c r="CE36" s="193" t="str">
        <f t="shared" si="33"/>
        <v/>
      </c>
      <c r="CF36" s="16"/>
      <c r="CJ36" s="1"/>
      <c r="CL36" s="1"/>
      <c r="CN36" s="1"/>
      <c r="CQ36" s="16" t="s">
        <v>146</v>
      </c>
      <c r="CR36" s="16" t="str">
        <f t="shared" ref="CR36:DA36" si="34">IF(CR33&gt;0,"New IAP","No")</f>
        <v>No</v>
      </c>
      <c r="CS36" s="16" t="str">
        <f t="shared" si="34"/>
        <v>No</v>
      </c>
      <c r="CT36" s="16" t="str">
        <f t="shared" si="34"/>
        <v>No</v>
      </c>
      <c r="CU36" s="16" t="str">
        <f t="shared" si="34"/>
        <v>No</v>
      </c>
      <c r="CV36" s="16" t="str">
        <f t="shared" si="34"/>
        <v>No</v>
      </c>
      <c r="CW36" s="16" t="str">
        <f t="shared" si="34"/>
        <v>No</v>
      </c>
      <c r="CX36" s="16" t="str">
        <f t="shared" si="34"/>
        <v>No</v>
      </c>
      <c r="CY36" s="16" t="str">
        <f t="shared" si="34"/>
        <v>No</v>
      </c>
      <c r="CZ36" s="16" t="str">
        <f t="shared" si="34"/>
        <v>No</v>
      </c>
      <c r="DA36" s="16" t="str">
        <f t="shared" si="34"/>
        <v>No</v>
      </c>
      <c r="DI36" s="30"/>
      <c r="DJ36" s="30"/>
      <c r="DK36" s="30"/>
      <c r="DL36" s="30"/>
      <c r="DM36" s="30"/>
      <c r="DN36" s="30"/>
      <c r="DO36" s="30"/>
      <c r="DP36" s="30"/>
      <c r="DQ36" s="30"/>
      <c r="DR36" s="30"/>
      <c r="DS36" s="30"/>
      <c r="DT36" s="30"/>
      <c r="DU36" s="30"/>
      <c r="DV36" s="30"/>
      <c r="DW36" s="30"/>
    </row>
    <row r="37" spans="2:127" ht="13.7" customHeight="1" thickBot="1">
      <c r="B37" s="287" t="s">
        <v>227</v>
      </c>
      <c r="C37" s="288"/>
      <c r="D37" s="288"/>
      <c r="E37" s="288"/>
      <c r="F37" s="288"/>
      <c r="G37" s="289"/>
      <c r="H37" s="165"/>
      <c r="I37" s="161" t="s">
        <v>92</v>
      </c>
      <c r="J37" s="161" t="s">
        <v>92</v>
      </c>
      <c r="K37" s="161" t="s">
        <v>92</v>
      </c>
      <c r="L37" s="161" t="s">
        <v>92</v>
      </c>
      <c r="M37" s="161" t="s">
        <v>92</v>
      </c>
      <c r="N37" s="161" t="s">
        <v>92</v>
      </c>
      <c r="O37" s="161" t="s">
        <v>92</v>
      </c>
      <c r="P37" s="161" t="s">
        <v>92</v>
      </c>
      <c r="Q37" s="161" t="s">
        <v>92</v>
      </c>
      <c r="R37" s="161" t="s">
        <v>92</v>
      </c>
      <c r="AA37" s="26"/>
      <c r="AD37" s="26"/>
      <c r="AE37" s="26"/>
      <c r="AF37" s="26"/>
      <c r="AG37" s="26"/>
      <c r="AH37" s="26"/>
      <c r="AI37" s="26"/>
      <c r="AJ37" s="26"/>
      <c r="AW37" s="30" t="s">
        <v>147</v>
      </c>
      <c r="AX37" s="31">
        <f>COUNTIF(AY24:AY30,BF4)</f>
        <v>0</v>
      </c>
      <c r="AY37" s="31">
        <f>COUNTIF(AY24:AY30,BF5)</f>
        <v>0</v>
      </c>
      <c r="AZ37" s="31">
        <f>VALUE(COUNTIF(AY24:AY30,0))</f>
        <v>0</v>
      </c>
      <c r="BA37" s="31" t="e">
        <f>AVERAGEIF(AY24:AY30,"&gt;=0")</f>
        <v>#DIV/0!</v>
      </c>
      <c r="BI37" s="16" t="s">
        <v>148</v>
      </c>
      <c r="BJ37" s="194" t="str">
        <f t="shared" ref="BJ37:BT37" si="35">IF(ISERROR(AVERAGE(BJ24:BJ30)),"",(AVERAGE(BJ24:BJ30)))</f>
        <v/>
      </c>
      <c r="BK37" s="194" t="str">
        <f t="shared" si="35"/>
        <v/>
      </c>
      <c r="BL37" s="194" t="str">
        <f t="shared" si="35"/>
        <v/>
      </c>
      <c r="BM37" s="194" t="str">
        <f t="shared" si="35"/>
        <v/>
      </c>
      <c r="BN37" s="194" t="str">
        <f t="shared" si="35"/>
        <v/>
      </c>
      <c r="BO37" s="194" t="str">
        <f t="shared" si="35"/>
        <v/>
      </c>
      <c r="BP37" s="194" t="str">
        <f t="shared" si="35"/>
        <v/>
      </c>
      <c r="BQ37" s="194" t="str">
        <f t="shared" si="35"/>
        <v/>
      </c>
      <c r="BR37" s="194" t="str">
        <f t="shared" si="35"/>
        <v/>
      </c>
      <c r="BS37" s="194" t="str">
        <f t="shared" si="35"/>
        <v/>
      </c>
      <c r="BT37" s="194" t="str">
        <f t="shared" si="35"/>
        <v/>
      </c>
      <c r="BU37" s="16" t="s">
        <v>148</v>
      </c>
      <c r="BV37" s="194" t="str">
        <f t="shared" ref="BV37:CE37" si="36">IF(ISERROR(AVERAGE(BV24:BV30)),"",(AVERAGE(BV24:BV30)))</f>
        <v/>
      </c>
      <c r="BW37" s="194" t="str">
        <f t="shared" si="36"/>
        <v/>
      </c>
      <c r="BX37" s="194" t="str">
        <f t="shared" si="36"/>
        <v/>
      </c>
      <c r="BY37" s="194" t="str">
        <f t="shared" si="36"/>
        <v/>
      </c>
      <c r="BZ37" s="194" t="str">
        <f t="shared" si="36"/>
        <v/>
      </c>
      <c r="CA37" s="194" t="str">
        <f t="shared" si="36"/>
        <v/>
      </c>
      <c r="CB37" s="194" t="str">
        <f t="shared" si="36"/>
        <v/>
      </c>
      <c r="CC37" s="194" t="str">
        <f t="shared" si="36"/>
        <v/>
      </c>
      <c r="CD37" s="194" t="str">
        <f t="shared" si="36"/>
        <v/>
      </c>
      <c r="CE37" s="194" t="str">
        <f t="shared" si="36"/>
        <v/>
      </c>
      <c r="DI37" s="30"/>
      <c r="DJ37" s="30"/>
      <c r="DK37" s="30"/>
      <c r="DL37" s="30"/>
      <c r="DM37" s="30"/>
      <c r="DN37" s="30"/>
      <c r="DO37" s="30"/>
      <c r="DP37" s="30"/>
      <c r="DQ37" s="30"/>
      <c r="DR37" s="30"/>
      <c r="DS37" s="30"/>
      <c r="DT37" s="30"/>
      <c r="DU37" s="30"/>
      <c r="DV37" s="30"/>
      <c r="DW37" s="30"/>
    </row>
    <row r="38" spans="2:127" ht="13.7" customHeight="1" thickBot="1">
      <c r="B38" s="287" t="s">
        <v>228</v>
      </c>
      <c r="C38" s="288"/>
      <c r="D38" s="288"/>
      <c r="E38" s="288"/>
      <c r="F38" s="288"/>
      <c r="G38" s="289"/>
      <c r="H38" s="171"/>
      <c r="I38" s="172" t="str">
        <f>IF(COUNTIF(Year1Range,$BE$5)+COUNTIF(Year1Range,$BE$4)+COUNTIF(Year1Range,"*60")&gt;0,CR36,"")</f>
        <v/>
      </c>
      <c r="J38" s="172" t="str">
        <f>IF(COUNTIF(Year2Range,$BE$5)+COUNTIF(Year2Range,$BE$4)+COUNTIF(Year2Range,"*60")&gt;0,CS36,"")</f>
        <v/>
      </c>
      <c r="K38" s="172" t="str">
        <f>IF(COUNTIF(Year3Range,$BE$5)+COUNTIF(Year3Range,$BE$4)+COUNTIF(Year3Range,"*60")&gt;0,CT36,"")</f>
        <v/>
      </c>
      <c r="L38" s="172" t="str">
        <f>IF(COUNTIF(Year4Range,$BE$5)+COUNTIF(Year4Range,$BE$4)+COUNTIF(Year4Range,"*60")&gt;0,CU36,"")</f>
        <v/>
      </c>
      <c r="M38" s="172" t="str">
        <f>IF(COUNTIF(Year5Range,$BE$5)+COUNTIF(Year5Range,$BE$4)+COUNTIF(Year5Range,"*60")&gt;0,CV36,"")</f>
        <v/>
      </c>
      <c r="N38" s="166" t="str">
        <f>IF(COUNTIF(Year6Range,$BE$5)+COUNTIF(Year6Range,$BE$4)+COUNTIF(Year6Range,"*60")&gt;0,CW36,"")</f>
        <v/>
      </c>
      <c r="O38" s="166" t="str">
        <f>IF(COUNTIF(Year7Range,$BE$5)+COUNTIF(Year7Range,$BE$4)+COUNTIF(Year7Range,"*60")&gt;0,CX36,"")</f>
        <v/>
      </c>
      <c r="P38" s="166" t="str">
        <f>IF(COUNTIF(Year8Range,$BE$5)+COUNTIF(Year8Range,$BE$4)+COUNTIF(Year8Range,"*60")&gt;0,CY36,"")</f>
        <v/>
      </c>
      <c r="Q38" s="166" t="str">
        <f>IF(COUNTIF(Year9Range,$BE$5)+COUNTIF(Year9Range,$BE$4)+COUNTIF(Year9Range,"*60")&gt;0,CZ36,"")</f>
        <v/>
      </c>
      <c r="R38" s="166" t="str">
        <f>IF(COUNTIF(Year10Range,$BE$5)+COUNTIF(Year10Range,$BE$4)+COUNTIF(Year10Range,"*60")&gt;0,DA36,"")</f>
        <v/>
      </c>
      <c r="AA38" s="26"/>
      <c r="AD38" s="26"/>
      <c r="AE38" s="26"/>
      <c r="AF38" s="26"/>
      <c r="AG38" s="26"/>
      <c r="AH38" s="26"/>
      <c r="AI38" s="26"/>
      <c r="AJ38" s="26"/>
      <c r="AW38" s="1" t="s">
        <v>149</v>
      </c>
      <c r="AX38" s="31">
        <f>VALUE(SUM(AX35:AX37))</f>
        <v>0</v>
      </c>
      <c r="AY38" s="31">
        <f>VALUE(SUM(AY35:AY37))</f>
        <v>0</v>
      </c>
      <c r="AZ38" s="31">
        <f>VALUE(SUM(AZ35:AZ37))</f>
        <v>0</v>
      </c>
      <c r="BA38" s="31" t="e">
        <f>AVERAGEIF(AY3:AY30,"&gt;=0")</f>
        <v>#DIV/0!</v>
      </c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DI38" s="30"/>
      <c r="DJ38" s="30"/>
      <c r="DK38" s="30"/>
      <c r="DL38" s="30"/>
      <c r="DM38" s="30"/>
      <c r="DN38" s="30"/>
      <c r="DO38" s="30"/>
      <c r="DP38" s="30"/>
      <c r="DQ38" s="30"/>
      <c r="DR38" s="30"/>
      <c r="DS38" s="30"/>
      <c r="DT38" s="30"/>
      <c r="DU38" s="30"/>
      <c r="DV38" s="30"/>
      <c r="DW38" s="30"/>
    </row>
    <row r="39" spans="2:127" ht="13.7" customHeight="1" thickBot="1">
      <c r="AA39" s="26"/>
      <c r="AD39" s="26"/>
      <c r="AE39" s="26"/>
      <c r="AF39" s="26"/>
      <c r="AG39" s="26"/>
      <c r="AH39" s="26"/>
      <c r="AI39" s="26"/>
      <c r="AJ39" s="26"/>
      <c r="AW39" s="30" t="s">
        <v>150</v>
      </c>
      <c r="BA39" s="31" t="str">
        <f>IF(ISERROR(AVERAGE(AY24:AY30,AY9:AY23,AY3:AY8)),"",(AVERAGE(AY24:AY30,AY9:AY23,AY3:AY8)))</f>
        <v/>
      </c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</row>
    <row r="40" spans="2:127" ht="13.7" customHeight="1" thickBot="1">
      <c r="B40" s="162"/>
      <c r="C40" s="292" t="s">
        <v>234</v>
      </c>
      <c r="D40" s="292"/>
      <c r="E40" s="292"/>
      <c r="F40" s="293"/>
      <c r="G40" s="294" t="s">
        <v>235</v>
      </c>
      <c r="H40" s="292"/>
      <c r="I40" s="292"/>
      <c r="J40" s="293"/>
      <c r="K40" s="294" t="s">
        <v>236</v>
      </c>
      <c r="L40" s="292"/>
      <c r="M40" s="293"/>
      <c r="N40" s="1"/>
      <c r="O40" s="1"/>
      <c r="P40" s="1"/>
      <c r="AA40" s="26"/>
      <c r="AD40" s="26"/>
      <c r="AE40" s="26"/>
      <c r="AF40" s="26"/>
      <c r="AG40" s="26"/>
      <c r="AH40" s="26"/>
      <c r="AI40" s="26"/>
      <c r="AJ40" s="26"/>
      <c r="AX40" s="27" t="s">
        <v>95</v>
      </c>
      <c r="AY40" s="28" t="s">
        <v>97</v>
      </c>
      <c r="AZ40" s="29" t="s">
        <v>99</v>
      </c>
      <c r="BA40" s="1" t="s">
        <v>138</v>
      </c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</row>
    <row r="41" spans="2:127" ht="27.95" customHeight="1" thickBot="1">
      <c r="B41" s="163" t="s">
        <v>229</v>
      </c>
      <c r="C41" s="290" t="str">
        <f>CG32</f>
        <v/>
      </c>
      <c r="D41" s="291"/>
      <c r="E41" s="291"/>
      <c r="F41" s="291"/>
      <c r="G41" s="291" t="str">
        <f>CG34</f>
        <v/>
      </c>
      <c r="H41" s="291"/>
      <c r="I41" s="291"/>
      <c r="J41" s="291"/>
      <c r="K41" s="291" t="str">
        <f>CG33</f>
        <v/>
      </c>
      <c r="L41" s="291"/>
      <c r="M41" s="291"/>
      <c r="N41" s="1"/>
      <c r="O41" s="1"/>
      <c r="P41" s="1"/>
      <c r="AA41" s="26"/>
      <c r="AD41" s="26"/>
      <c r="AE41" s="26"/>
      <c r="AF41" s="26"/>
      <c r="AG41" s="26"/>
      <c r="AH41" s="26"/>
      <c r="AI41" s="26"/>
      <c r="AJ41" s="26"/>
      <c r="AW41" s="30" t="s">
        <v>151</v>
      </c>
      <c r="AX41" s="31">
        <f>COUNTIF(BA3:BA8,BF4)</f>
        <v>0</v>
      </c>
      <c r="AY41" s="31">
        <f>COUNTIF(BA3:BA8,BF5)</f>
        <v>0</v>
      </c>
      <c r="AZ41" s="31">
        <f>COUNTIF(BA3:BA8,0)</f>
        <v>0</v>
      </c>
      <c r="BA41" s="31" t="e">
        <f>AVERAGEIF(BA3:BA8,"&gt;=0")</f>
        <v>#DIV/0!</v>
      </c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</row>
    <row r="42" spans="2:127" ht="27.95" customHeight="1" thickBot="1">
      <c r="B42" s="163" t="s">
        <v>230</v>
      </c>
      <c r="C42" s="296" t="str">
        <f>CH32</f>
        <v/>
      </c>
      <c r="D42" s="295"/>
      <c r="E42" s="295"/>
      <c r="F42" s="295"/>
      <c r="G42" s="295" t="str">
        <f>CH34</f>
        <v/>
      </c>
      <c r="H42" s="295"/>
      <c r="I42" s="295"/>
      <c r="J42" s="295"/>
      <c r="K42" s="295" t="str">
        <f>CH33</f>
        <v/>
      </c>
      <c r="L42" s="295"/>
      <c r="M42" s="295"/>
      <c r="N42" s="1"/>
      <c r="O42" s="1"/>
      <c r="P42" s="1"/>
      <c r="AA42" s="26"/>
      <c r="AD42" s="26"/>
      <c r="AE42" s="26"/>
      <c r="AF42" s="26"/>
      <c r="AG42" s="26"/>
      <c r="AH42" s="26"/>
      <c r="AI42" s="26"/>
      <c r="AJ42" s="26"/>
      <c r="AW42" s="30" t="s">
        <v>152</v>
      </c>
      <c r="AX42" s="31">
        <f>COUNTIF(BA9:BA23,BF4)</f>
        <v>0</v>
      </c>
      <c r="AY42" s="31">
        <f>COUNTIF(BA9:BA23,BF5)</f>
        <v>0</v>
      </c>
      <c r="AZ42" s="31">
        <f>COUNTIF(BA9:BA23,0)</f>
        <v>0</v>
      </c>
      <c r="BA42" s="31" t="e">
        <f>AVERAGEIF(BA9:BA23,"&gt;=0")</f>
        <v>#DIV/0!</v>
      </c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</row>
    <row r="43" spans="2:127" ht="27.95" customHeight="1" thickBot="1">
      <c r="B43" s="163" t="s">
        <v>231</v>
      </c>
      <c r="C43" s="296" t="str">
        <f>CI32</f>
        <v/>
      </c>
      <c r="D43" s="295"/>
      <c r="E43" s="295"/>
      <c r="F43" s="295"/>
      <c r="G43" s="295" t="str">
        <f>CI34</f>
        <v/>
      </c>
      <c r="H43" s="295"/>
      <c r="I43" s="295"/>
      <c r="J43" s="295"/>
      <c r="K43" s="295" t="str">
        <f>CI33</f>
        <v/>
      </c>
      <c r="L43" s="295"/>
      <c r="M43" s="295"/>
      <c r="N43" s="1"/>
      <c r="O43" s="1"/>
      <c r="P43" s="1"/>
      <c r="AA43" s="26"/>
      <c r="AD43" s="26"/>
      <c r="AE43" s="26"/>
      <c r="AF43" s="26"/>
      <c r="AG43" s="26"/>
      <c r="AH43" s="26"/>
      <c r="AI43" s="26"/>
      <c r="AJ43" s="26"/>
      <c r="AW43" s="30" t="s">
        <v>153</v>
      </c>
      <c r="AX43" s="31">
        <f>COUNTIF(BA24:BA30,BF4)</f>
        <v>0</v>
      </c>
      <c r="AY43" s="31">
        <f>COUNTIF(BA24:BA30,BF5)</f>
        <v>0</v>
      </c>
      <c r="AZ43" s="31">
        <f>COUNTIF(BA24:BA30,0)</f>
        <v>0</v>
      </c>
      <c r="BA43" s="31" t="e">
        <f>AVERAGEIF(BA24:BA30,"&gt;=0")</f>
        <v>#DIV/0!</v>
      </c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</row>
    <row r="44" spans="2:127" ht="27.95" customHeight="1" thickBot="1">
      <c r="B44" s="163" t="s">
        <v>232</v>
      </c>
      <c r="C44" s="296" t="str">
        <f>CJ32</f>
        <v/>
      </c>
      <c r="D44" s="295"/>
      <c r="E44" s="295"/>
      <c r="F44" s="295"/>
      <c r="G44" s="295" t="str">
        <f>CJ34</f>
        <v/>
      </c>
      <c r="H44" s="295"/>
      <c r="I44" s="295"/>
      <c r="J44" s="295"/>
      <c r="K44" s="295" t="str">
        <f>CJ33</f>
        <v/>
      </c>
      <c r="L44" s="295"/>
      <c r="M44" s="295"/>
      <c r="N44" s="1"/>
      <c r="O44" s="1"/>
      <c r="P44" s="1"/>
      <c r="AA44" s="26"/>
      <c r="AD44" s="26"/>
      <c r="AE44" s="26"/>
      <c r="AF44" s="26"/>
      <c r="AG44" s="26"/>
      <c r="AH44" s="26"/>
      <c r="AI44" s="26"/>
      <c r="AJ44" s="26"/>
      <c r="AW44" s="1" t="s">
        <v>154</v>
      </c>
      <c r="AX44" s="31">
        <f>SUM(AX41:AX43)</f>
        <v>0</v>
      </c>
      <c r="AY44" s="31">
        <f>SUM(AY41:AY43)</f>
        <v>0</v>
      </c>
      <c r="AZ44" s="31">
        <f>SUM(AZ41:AZ43)</f>
        <v>0</v>
      </c>
      <c r="BA44" s="3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</row>
    <row r="45" spans="2:127" ht="27.95" customHeight="1" thickBot="1">
      <c r="B45" s="163" t="s">
        <v>233</v>
      </c>
      <c r="C45" s="296" t="str">
        <f>CK32</f>
        <v/>
      </c>
      <c r="D45" s="295"/>
      <c r="E45" s="295"/>
      <c r="F45" s="295"/>
      <c r="G45" s="295" t="str">
        <f>CK34</f>
        <v/>
      </c>
      <c r="H45" s="295"/>
      <c r="I45" s="295"/>
      <c r="J45" s="295"/>
      <c r="K45" s="295" t="str">
        <f>CK33</f>
        <v/>
      </c>
      <c r="L45" s="295"/>
      <c r="M45" s="295"/>
      <c r="N45" s="1"/>
      <c r="O45" s="1"/>
      <c r="P45" s="1"/>
      <c r="AA45" s="26"/>
      <c r="AD45" s="26"/>
      <c r="AE45" s="26"/>
      <c r="AF45" s="26"/>
      <c r="AG45" s="26"/>
      <c r="AH45" s="26"/>
      <c r="AI45" s="26"/>
      <c r="AJ45" s="26"/>
      <c r="AW45" s="30" t="s">
        <v>155</v>
      </c>
      <c r="AX45" s="31"/>
      <c r="AY45" s="31"/>
      <c r="AZ45" s="31"/>
      <c r="BA45" s="31" t="str">
        <f>IF(ISERROR(AVERAGE(BA24:BA30,BA9:BA23,BA3:BA8)),"",(AVERAGE(BA24:BA30,BA9:BA23,BA3:BA8)))</f>
        <v/>
      </c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</row>
    <row r="46" spans="2:127" ht="27.95" hidden="1" customHeight="1" thickBot="1">
      <c r="B46" s="162" t="s">
        <v>57</v>
      </c>
      <c r="C46" s="296" t="str">
        <f>CL32</f>
        <v/>
      </c>
      <c r="D46" s="295"/>
      <c r="E46" s="295"/>
      <c r="F46" s="295"/>
      <c r="G46" s="295" t="str">
        <f>CL34</f>
        <v/>
      </c>
      <c r="H46" s="295"/>
      <c r="I46" s="295"/>
      <c r="J46" s="295"/>
      <c r="K46" s="295" t="str">
        <f>CL33</f>
        <v/>
      </c>
      <c r="L46" s="295"/>
      <c r="M46" s="295"/>
      <c r="N46" s="1"/>
      <c r="O46" s="1"/>
      <c r="P46" s="1"/>
      <c r="AA46" s="26"/>
      <c r="AD46" s="26"/>
      <c r="AE46" s="26"/>
      <c r="AF46" s="26"/>
      <c r="AG46" s="26"/>
      <c r="AH46" s="26"/>
      <c r="AI46" s="26"/>
      <c r="AJ46" s="26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</row>
    <row r="47" spans="2:127" ht="27.95" hidden="1" customHeight="1" thickBot="1">
      <c r="B47" s="162" t="s">
        <v>58</v>
      </c>
      <c r="C47" s="296" t="str">
        <f>CM32</f>
        <v/>
      </c>
      <c r="D47" s="295"/>
      <c r="E47" s="295"/>
      <c r="F47" s="295"/>
      <c r="G47" s="295" t="str">
        <f>CM34</f>
        <v/>
      </c>
      <c r="H47" s="295"/>
      <c r="I47" s="295"/>
      <c r="J47" s="295"/>
      <c r="K47" s="295" t="str">
        <f>CM33</f>
        <v/>
      </c>
      <c r="L47" s="295"/>
      <c r="M47" s="295"/>
      <c r="N47" s="1"/>
      <c r="O47" s="1"/>
      <c r="P47" s="1"/>
      <c r="AA47" s="26"/>
      <c r="AD47" s="26"/>
      <c r="AE47" s="26"/>
      <c r="AF47" s="26"/>
      <c r="AG47" s="26"/>
      <c r="AH47" s="26"/>
      <c r="AI47" s="26"/>
      <c r="AJ47" s="26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</row>
    <row r="48" spans="2:127" ht="27.95" hidden="1" customHeight="1" thickBot="1">
      <c r="B48" s="162" t="s">
        <v>59</v>
      </c>
      <c r="C48" s="296" t="str">
        <f>CN32</f>
        <v/>
      </c>
      <c r="D48" s="295"/>
      <c r="E48" s="295"/>
      <c r="F48" s="295"/>
      <c r="G48" s="295" t="str">
        <f>CN34</f>
        <v/>
      </c>
      <c r="H48" s="295"/>
      <c r="I48" s="295"/>
      <c r="J48" s="295"/>
      <c r="K48" s="295" t="str">
        <f>CN33</f>
        <v/>
      </c>
      <c r="L48" s="295"/>
      <c r="M48" s="295"/>
      <c r="N48" s="1"/>
      <c r="O48" s="1"/>
      <c r="P48" s="1"/>
      <c r="AA48" s="26"/>
      <c r="AD48" s="26"/>
      <c r="AE48" s="26"/>
      <c r="AF48" s="26"/>
      <c r="AG48" s="26"/>
      <c r="AH48" s="26"/>
      <c r="AI48" s="26"/>
      <c r="AJ48" s="26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</row>
    <row r="49" spans="2:92" ht="27.95" hidden="1" customHeight="1" thickBot="1">
      <c r="B49" s="162" t="s">
        <v>60</v>
      </c>
      <c r="C49" s="296" t="str">
        <f>CO32</f>
        <v/>
      </c>
      <c r="D49" s="295"/>
      <c r="E49" s="295"/>
      <c r="F49" s="295"/>
      <c r="G49" s="295" t="str">
        <f>CO34</f>
        <v/>
      </c>
      <c r="H49" s="295"/>
      <c r="I49" s="295"/>
      <c r="J49" s="295"/>
      <c r="K49" s="295" t="str">
        <f>CO33</f>
        <v/>
      </c>
      <c r="L49" s="295"/>
      <c r="M49" s="295"/>
      <c r="N49" s="1"/>
      <c r="O49" s="1"/>
      <c r="P49" s="1"/>
      <c r="AA49" s="26"/>
      <c r="AD49" s="26"/>
      <c r="AE49" s="26"/>
      <c r="AF49" s="26"/>
      <c r="AG49" s="26"/>
      <c r="AH49" s="26"/>
      <c r="AI49" s="26"/>
      <c r="AJ49" s="26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</row>
    <row r="50" spans="2:92" ht="27.95" hidden="1" customHeight="1" thickBot="1">
      <c r="B50" s="162" t="s">
        <v>61</v>
      </c>
      <c r="C50" s="296" t="str">
        <f>CP32</f>
        <v/>
      </c>
      <c r="D50" s="295"/>
      <c r="E50" s="295"/>
      <c r="F50" s="295"/>
      <c r="G50" s="295" t="str">
        <f>CP34</f>
        <v/>
      </c>
      <c r="H50" s="295"/>
      <c r="I50" s="295"/>
      <c r="J50" s="295"/>
      <c r="K50" s="295" t="str">
        <f>CP33</f>
        <v/>
      </c>
      <c r="L50" s="295"/>
      <c r="M50" s="295"/>
      <c r="N50" s="1"/>
      <c r="O50" s="1"/>
      <c r="P50" s="1"/>
      <c r="AA50" s="26"/>
      <c r="AD50" s="26"/>
      <c r="AE50" s="26"/>
      <c r="AF50" s="26"/>
      <c r="AG50" s="26"/>
      <c r="AH50" s="26"/>
      <c r="AI50" s="26"/>
      <c r="AJ50" s="26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</row>
    <row r="51" spans="2:92" ht="13.35" customHeight="1">
      <c r="B51" s="25"/>
      <c r="C51" s="25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AA51" s="26"/>
      <c r="AD51" s="26"/>
      <c r="AE51" s="26"/>
      <c r="AF51" s="26"/>
      <c r="AG51" s="26"/>
      <c r="AH51" s="26"/>
      <c r="AI51" s="26"/>
      <c r="AJ51" s="26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</row>
    <row r="52" spans="2:92" ht="13.35" customHeight="1">
      <c r="B52" s="313" t="s">
        <v>237</v>
      </c>
      <c r="C52" s="313"/>
      <c r="M52" s="26"/>
      <c r="N52" s="26"/>
      <c r="O52" s="26"/>
      <c r="P52" s="26"/>
      <c r="AA52" s="26"/>
      <c r="AD52" s="26"/>
      <c r="AE52" s="26"/>
      <c r="AF52" s="26"/>
      <c r="AG52" s="26"/>
      <c r="AH52" s="26"/>
      <c r="AI52" s="26"/>
      <c r="AJ52" s="26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H52" s="1"/>
      <c r="CJ52" s="1"/>
      <c r="CL52" s="1"/>
      <c r="CN52" s="1"/>
    </row>
    <row r="53" spans="2:92" ht="13.5" customHeight="1">
      <c r="B53" s="313"/>
      <c r="C53" s="313"/>
      <c r="D53" s="32"/>
      <c r="E53" s="32"/>
      <c r="F53" s="7"/>
      <c r="G53" s="7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H53" s="1"/>
      <c r="CJ53" s="1"/>
      <c r="CL53" s="1"/>
      <c r="CN53" s="1"/>
    </row>
    <row r="54" spans="2:92" ht="23.1" customHeight="1">
      <c r="B54" s="314" t="s">
        <v>238</v>
      </c>
      <c r="C54" s="315"/>
      <c r="D54" s="315"/>
      <c r="E54" s="315"/>
      <c r="F54" s="315"/>
      <c r="G54" s="315"/>
      <c r="H54" s="315"/>
      <c r="I54" s="315"/>
      <c r="J54" s="315"/>
      <c r="K54" s="316"/>
      <c r="BG54" s="7"/>
      <c r="BH54" s="7"/>
      <c r="BI54" s="7"/>
      <c r="BJ54" s="7"/>
      <c r="BK54" s="7"/>
      <c r="BO54" s="1"/>
      <c r="BP54" s="1"/>
      <c r="BQ54" s="1"/>
      <c r="BR54" s="1"/>
      <c r="BS54" s="1"/>
      <c r="BT54" s="1"/>
      <c r="CB54" s="1"/>
    </row>
    <row r="55" spans="2:92" ht="21" customHeight="1">
      <c r="B55" s="317" t="s">
        <v>174</v>
      </c>
      <c r="C55" s="318"/>
      <c r="D55" s="319"/>
      <c r="E55" s="320" t="s">
        <v>175</v>
      </c>
      <c r="F55" s="321"/>
      <c r="G55" s="321"/>
      <c r="H55" s="322"/>
      <c r="I55" s="320" t="s">
        <v>176</v>
      </c>
      <c r="J55" s="321"/>
      <c r="K55" s="322"/>
    </row>
    <row r="56" spans="2:92" ht="22.35" customHeight="1">
      <c r="B56" s="323"/>
      <c r="C56" s="324"/>
      <c r="D56" s="325"/>
      <c r="E56" s="326"/>
      <c r="F56" s="327"/>
      <c r="G56" s="327"/>
      <c r="H56" s="328"/>
      <c r="I56" s="329"/>
      <c r="J56" s="327"/>
      <c r="K56" s="328"/>
      <c r="BK56" s="7"/>
      <c r="CB56" s="1"/>
    </row>
    <row r="57" spans="2:92">
      <c r="B57" s="7"/>
      <c r="C57" s="7"/>
      <c r="D57" s="7"/>
      <c r="E57" s="7"/>
      <c r="F57" s="7"/>
      <c r="G57" s="7"/>
      <c r="AK57" s="30"/>
      <c r="BK57" s="7"/>
      <c r="CB57" s="1"/>
    </row>
    <row r="58" spans="2:92" ht="19.350000000000001" customHeight="1">
      <c r="B58" s="109" t="s">
        <v>288</v>
      </c>
      <c r="C58" s="33"/>
      <c r="D58" s="34"/>
      <c r="E58" s="34"/>
      <c r="F58" s="34"/>
      <c r="G58" s="34"/>
      <c r="H58" s="34"/>
      <c r="BK58" s="7"/>
      <c r="CB58" s="1"/>
    </row>
    <row r="59" spans="2:92" ht="15.75" thickBot="1">
      <c r="B59" s="68" t="s">
        <v>246</v>
      </c>
      <c r="C59" s="68"/>
      <c r="D59" s="35" t="str">
        <f>_xlfn.IFNA(AX31,"")</f>
        <v/>
      </c>
      <c r="E59" s="35"/>
      <c r="F59" s="34"/>
      <c r="G59" s="36"/>
      <c r="H59" s="36"/>
      <c r="BK59" s="7"/>
      <c r="CB59" s="1"/>
    </row>
    <row r="60" spans="2:92" ht="15.75">
      <c r="B60" s="37"/>
      <c r="C60" s="38"/>
      <c r="D60" s="104" t="s">
        <v>240</v>
      </c>
      <c r="E60" s="105"/>
      <c r="F60" s="106" t="s">
        <v>241</v>
      </c>
      <c r="G60" s="107"/>
      <c r="H60" s="106" t="s">
        <v>242</v>
      </c>
      <c r="I60" s="107"/>
      <c r="J60" s="106" t="s">
        <v>243</v>
      </c>
      <c r="K60" s="108"/>
      <c r="BK60" s="7"/>
      <c r="CB60" s="1"/>
    </row>
    <row r="61" spans="2:92" ht="15.75">
      <c r="B61" s="66" t="s">
        <v>239</v>
      </c>
      <c r="C61" s="67"/>
      <c r="D61" s="79"/>
      <c r="E61" s="80"/>
      <c r="F61" s="82" t="s">
        <v>244</v>
      </c>
      <c r="G61" s="84"/>
      <c r="H61" s="82" t="s">
        <v>244</v>
      </c>
      <c r="I61" s="84"/>
      <c r="J61" s="82" t="s">
        <v>244</v>
      </c>
      <c r="K61" s="83"/>
      <c r="BK61" s="7"/>
      <c r="CB61" s="1"/>
    </row>
    <row r="62" spans="2:92" ht="15">
      <c r="B62" s="77" t="str">
        <f>BE4</f>
        <v>≥80</v>
      </c>
      <c r="C62" s="78"/>
      <c r="D62" s="81" t="e">
        <f>IF(AX38=0,NA(),AX38)</f>
        <v>#N/A</v>
      </c>
      <c r="E62" s="81"/>
      <c r="F62" s="81" t="e">
        <f>IF(AX35=0,NA(),AX35)</f>
        <v>#N/A</v>
      </c>
      <c r="G62" s="81"/>
      <c r="H62" s="81" t="e">
        <f>IF(AX36=0,NA(),AX36)</f>
        <v>#N/A</v>
      </c>
      <c r="I62" s="81"/>
      <c r="J62" s="81" t="e">
        <f>IF(AX37=0,NA(),AX37)</f>
        <v>#N/A</v>
      </c>
      <c r="K62" s="81"/>
      <c r="BK62" s="7"/>
      <c r="CB62" s="1"/>
    </row>
    <row r="63" spans="2:92" ht="15">
      <c r="B63" s="75" t="str">
        <f>BE5</f>
        <v>60-79</v>
      </c>
      <c r="C63" s="76"/>
      <c r="D63" s="81" t="e">
        <f>IF(AY38=0,NA(),AY38)</f>
        <v>#N/A</v>
      </c>
      <c r="E63" s="81"/>
      <c r="F63" s="81" t="e">
        <f>IF(AY35=0,NA(),AY35)</f>
        <v>#N/A</v>
      </c>
      <c r="G63" s="81"/>
      <c r="H63" s="81" t="e">
        <f>IF(AY36=0,NA(),AY36)</f>
        <v>#N/A</v>
      </c>
      <c r="I63" s="81"/>
      <c r="J63" s="81" t="e">
        <f>IF(AY37=0,NA(),AY37)</f>
        <v>#N/A</v>
      </c>
      <c r="K63" s="81"/>
      <c r="AQ63" s="7"/>
      <c r="BK63" s="7"/>
      <c r="CB63" s="1"/>
    </row>
    <row r="64" spans="2:92" ht="15">
      <c r="B64" s="73" t="str">
        <f>BE6</f>
        <v>&lt;60</v>
      </c>
      <c r="C64" s="74"/>
      <c r="D64" s="81" t="e">
        <f>IF(AZ38=0,NA(),AZ38)</f>
        <v>#N/A</v>
      </c>
      <c r="E64" s="81"/>
      <c r="F64" s="81" t="e">
        <f>IF(AZ35=0,NA(),AZ35)</f>
        <v>#N/A</v>
      </c>
      <c r="G64" s="81"/>
      <c r="H64" s="81" t="e">
        <f>IF(AZ36=0,NA(),AZ36)</f>
        <v>#N/A</v>
      </c>
      <c r="I64" s="81"/>
      <c r="J64" s="81" t="e">
        <f>IF(AZ37=0,NA(),AZ37)</f>
        <v>#N/A</v>
      </c>
      <c r="K64" s="81"/>
      <c r="AQ64" s="7"/>
      <c r="BK64" s="7"/>
      <c r="CB64" s="1"/>
    </row>
    <row r="65" spans="2:10" s="7" customFormat="1" ht="16.5" thickBot="1">
      <c r="B65" s="71" t="s">
        <v>245</v>
      </c>
      <c r="C65" s="72"/>
      <c r="D65" s="69" t="str">
        <f>IFERROR(BA38,"n/a")</f>
        <v>n/a</v>
      </c>
      <c r="E65" s="70"/>
      <c r="F65" s="69" t="str">
        <f>IFERROR(BA35,"n/a")</f>
        <v>n/a</v>
      </c>
      <c r="G65" s="70"/>
      <c r="H65" s="69" t="str">
        <f>IFERROR(BA36,"n/a")</f>
        <v>n/a</v>
      </c>
      <c r="I65" s="70"/>
      <c r="J65" s="69" t="str">
        <f>IFERROR(BA37,"n/a")</f>
        <v>n/a</v>
      </c>
    </row>
    <row r="90" spans="2:11" s="7" customFormat="1" ht="18.75" thickBot="1">
      <c r="B90" s="109" t="s">
        <v>255</v>
      </c>
      <c r="C90" s="33"/>
      <c r="D90" s="34"/>
      <c r="E90" s="34"/>
      <c r="F90" s="34"/>
      <c r="G90" s="34"/>
      <c r="H90" s="34"/>
      <c r="I90" s="34"/>
      <c r="J90" s="34"/>
    </row>
    <row r="91" spans="2:11" s="7" customFormat="1" ht="15.75">
      <c r="B91" s="40"/>
      <c r="C91" s="41"/>
      <c r="D91" s="41"/>
      <c r="E91" s="87" t="s">
        <v>254</v>
      </c>
      <c r="F91" s="41"/>
      <c r="G91" s="42" t="s">
        <v>245</v>
      </c>
      <c r="H91" s="42"/>
      <c r="I91" s="42"/>
      <c r="J91" s="42"/>
      <c r="K91" s="43"/>
    </row>
    <row r="92" spans="2:11" s="7" customFormat="1" ht="15.75">
      <c r="B92" s="44"/>
      <c r="C92" s="97"/>
      <c r="D92" s="45"/>
      <c r="E92" s="46"/>
      <c r="F92" s="46" t="s">
        <v>252</v>
      </c>
      <c r="G92" s="46" t="s">
        <v>229</v>
      </c>
      <c r="H92" s="46" t="s">
        <v>230</v>
      </c>
      <c r="I92" s="46" t="s">
        <v>231</v>
      </c>
      <c r="J92" s="46" t="s">
        <v>232</v>
      </c>
      <c r="K92" s="46" t="s">
        <v>233</v>
      </c>
    </row>
    <row r="93" spans="2:11" s="7" customFormat="1" ht="17.45" customHeight="1">
      <c r="B93" s="88" t="s">
        <v>249</v>
      </c>
      <c r="C93" s="96"/>
      <c r="D93" s="89"/>
      <c r="E93" s="47" t="s">
        <v>247</v>
      </c>
      <c r="F93" s="47" t="str">
        <f>_xlfn.IFNA(S105,"")</f>
        <v/>
      </c>
      <c r="G93" s="47" t="str">
        <f>_xlfn.IFNA(S106,"")</f>
        <v/>
      </c>
      <c r="H93" s="47" t="str">
        <f>_xlfn.IFNA(S107,"")</f>
        <v/>
      </c>
      <c r="I93" s="47" t="str">
        <f>_xlfn.IFNA(S108,"")</f>
        <v/>
      </c>
      <c r="J93" s="47" t="str">
        <f>_xlfn.IFNA(S109,"")</f>
        <v/>
      </c>
      <c r="K93" s="47" t="str">
        <f>_xlfn.IFNA(S110,"")</f>
        <v/>
      </c>
    </row>
    <row r="94" spans="2:11" s="7" customFormat="1" ht="17.45" customHeight="1">
      <c r="B94" s="90"/>
      <c r="C94" s="98"/>
      <c r="D94" s="91"/>
      <c r="E94" s="48" t="s">
        <v>248</v>
      </c>
      <c r="F94" s="48"/>
      <c r="G94" s="49" t="str">
        <f>_xlfn.IFNA(R106,"")</f>
        <v/>
      </c>
      <c r="H94" s="49" t="str">
        <f>_xlfn.IFNA(R107,"")</f>
        <v/>
      </c>
      <c r="I94" s="49" t="str">
        <f>_xlfn.IFNA(R108,"")</f>
        <v/>
      </c>
      <c r="J94" s="49" t="str">
        <f>_xlfn.IFNA(R109,"")</f>
        <v/>
      </c>
      <c r="K94" s="49" t="str">
        <f>_xlfn.IFNA(R110,"")</f>
        <v/>
      </c>
    </row>
    <row r="95" spans="2:11" s="7" customFormat="1" ht="17.45" customHeight="1">
      <c r="B95" s="88" t="s">
        <v>250</v>
      </c>
      <c r="C95" s="96"/>
      <c r="D95" s="89"/>
      <c r="E95" s="47" t="s">
        <v>247</v>
      </c>
      <c r="F95" s="47" t="str">
        <f>_xlfn.IFNA(U105,"")</f>
        <v/>
      </c>
      <c r="G95" s="47" t="str">
        <f>_xlfn.IFNA(U106,"")</f>
        <v/>
      </c>
      <c r="H95" s="47" t="str">
        <f>_xlfn.IFNA(U107,"")</f>
        <v/>
      </c>
      <c r="I95" s="47" t="str">
        <f>_xlfn.IFNA(U108,"")</f>
        <v/>
      </c>
      <c r="J95" s="47" t="str">
        <f>_xlfn.IFNA(U109,"")</f>
        <v/>
      </c>
      <c r="K95" s="47" t="str">
        <f>_xlfn.IFNA(U110,"")</f>
        <v/>
      </c>
    </row>
    <row r="96" spans="2:11" s="7" customFormat="1" ht="17.45" customHeight="1">
      <c r="B96" s="90"/>
      <c r="C96" s="98"/>
      <c r="D96" s="91"/>
      <c r="E96" s="48" t="s">
        <v>248</v>
      </c>
      <c r="F96" s="48"/>
      <c r="G96" s="49" t="str">
        <f>_xlfn.IFNA(T106,"")</f>
        <v/>
      </c>
      <c r="H96" s="49" t="str">
        <f>_xlfn.IFNA(T107,"")</f>
        <v/>
      </c>
      <c r="I96" s="49" t="str">
        <f>_xlfn.IFNA(T108,"")</f>
        <v/>
      </c>
      <c r="J96" s="49" t="str">
        <f>_xlfn.IFNA(T109,"")</f>
        <v/>
      </c>
      <c r="K96" s="49" t="str">
        <f>_xlfn.IFNA(T110,"")</f>
        <v/>
      </c>
    </row>
    <row r="97" spans="2:23" ht="17.45" customHeight="1">
      <c r="B97" s="88" t="s">
        <v>251</v>
      </c>
      <c r="C97" s="96"/>
      <c r="D97" s="89"/>
      <c r="E97" s="47" t="s">
        <v>247</v>
      </c>
      <c r="F97" s="47" t="str">
        <f>_xlfn.IFNA(W105,"")</f>
        <v/>
      </c>
      <c r="G97" s="47" t="str">
        <f>_xlfn.IFNA(W106,"")</f>
        <v/>
      </c>
      <c r="H97" s="47" t="str">
        <f>_xlfn.IFNA(W107,"")</f>
        <v/>
      </c>
      <c r="I97" s="47" t="str">
        <f>_xlfn.IFNA(W108,"")</f>
        <v/>
      </c>
      <c r="J97" s="47" t="str">
        <f>_xlfn.IFNA(W109,"")</f>
        <v/>
      </c>
      <c r="K97" s="47" t="str">
        <f>_xlfn.IFNA(W110,"")</f>
        <v/>
      </c>
    </row>
    <row r="98" spans="2:23" ht="17.45" customHeight="1">
      <c r="B98" s="90"/>
      <c r="C98" s="96"/>
      <c r="D98" s="95"/>
      <c r="E98" s="48" t="s">
        <v>248</v>
      </c>
      <c r="F98" s="48"/>
      <c r="G98" s="49" t="str">
        <f>_xlfn.IFNA(V106,"")</f>
        <v/>
      </c>
      <c r="H98" s="49" t="str">
        <f>_xlfn.IFNA(V107,"")</f>
        <v/>
      </c>
      <c r="I98" s="49" t="str">
        <f>_xlfn.IFNA(V108,"")</f>
        <v/>
      </c>
      <c r="J98" s="49" t="str">
        <f>_xlfn.IFNA(V109,"")</f>
        <v/>
      </c>
      <c r="K98" s="49" t="str">
        <f>_xlfn.IFNA(V110,"")</f>
        <v/>
      </c>
    </row>
    <row r="99" spans="2:23" ht="17.45" customHeight="1">
      <c r="B99" s="85" t="s">
        <v>253</v>
      </c>
      <c r="C99" s="99"/>
      <c r="D99" s="102"/>
      <c r="E99" s="47" t="s">
        <v>247</v>
      </c>
      <c r="F99" s="47" t="str">
        <f>_xlfn.IFNA(Q105,"")</f>
        <v/>
      </c>
      <c r="G99" s="47" t="str">
        <f>_xlfn.IFNA(Q106,"")</f>
        <v/>
      </c>
      <c r="H99" s="47" t="str">
        <f>_xlfn.IFNA(Q107,"")</f>
        <v/>
      </c>
      <c r="I99" s="47" t="str">
        <f>_xlfn.IFNA(Q108,"")</f>
        <v/>
      </c>
      <c r="J99" s="47" t="str">
        <f>_xlfn.IFNA(Q109,"")</f>
        <v/>
      </c>
      <c r="K99" s="47" t="str">
        <f>_xlfn.IFNA(Q110,"")</f>
        <v/>
      </c>
    </row>
    <row r="100" spans="2:23" ht="17.45" customHeight="1">
      <c r="B100" s="86"/>
      <c r="C100" s="100"/>
      <c r="D100" s="99"/>
      <c r="E100" s="48" t="s">
        <v>248</v>
      </c>
      <c r="F100" s="48"/>
      <c r="G100" s="51" t="str">
        <f>_xlfn.IFNA(P106,"")</f>
        <v/>
      </c>
      <c r="H100" s="51" t="str">
        <f>_xlfn.IFNA(P107,"")</f>
        <v/>
      </c>
      <c r="I100" s="51" t="str">
        <f>_xlfn.IFNA(P108,"")</f>
        <v/>
      </c>
      <c r="J100" s="51" t="str">
        <f>_xlfn.IFNA(P109,"")</f>
        <v/>
      </c>
      <c r="K100" s="51" t="str">
        <f>_xlfn.IFNA(P110,"")</f>
        <v/>
      </c>
    </row>
    <row r="103" spans="2:23">
      <c r="O103" s="52" t="s">
        <v>157</v>
      </c>
      <c r="P103" s="5"/>
      <c r="Q103" s="5"/>
      <c r="R103" s="5"/>
      <c r="S103" s="5"/>
      <c r="T103" s="5"/>
      <c r="U103" s="6"/>
      <c r="V103" s="5"/>
      <c r="W103" s="5"/>
    </row>
    <row r="104" spans="2:23">
      <c r="O104" s="53" t="s">
        <v>256</v>
      </c>
      <c r="P104" s="53" t="s">
        <v>262</v>
      </c>
      <c r="Q104" s="53" t="s">
        <v>263</v>
      </c>
      <c r="R104" s="53" t="s">
        <v>160</v>
      </c>
      <c r="S104" s="53" t="s">
        <v>161</v>
      </c>
      <c r="T104" s="53" t="s">
        <v>162</v>
      </c>
      <c r="U104" s="54" t="s">
        <v>163</v>
      </c>
      <c r="V104" s="53" t="s">
        <v>164</v>
      </c>
      <c r="W104" s="53" t="s">
        <v>165</v>
      </c>
    </row>
    <row r="105" spans="2:23">
      <c r="O105" s="53" t="s">
        <v>252</v>
      </c>
      <c r="P105" s="55"/>
      <c r="Q105" s="56" t="e">
        <f>IF(BJ34="",NA(),BJ34)</f>
        <v>#N/A</v>
      </c>
      <c r="R105" s="57"/>
      <c r="S105" s="56" t="e">
        <f>IF(BJ35="",NA(),BJ35)</f>
        <v>#N/A</v>
      </c>
      <c r="T105" s="57"/>
      <c r="U105" s="56" t="e">
        <f>IF(BJ36="",NA(),BJ36)</f>
        <v>#N/A</v>
      </c>
      <c r="V105" s="57"/>
      <c r="W105" s="56" t="e">
        <f>IF(BJ37="",NA(),BJ37)</f>
        <v>#N/A</v>
      </c>
    </row>
    <row r="106" spans="2:23">
      <c r="O106" s="53" t="s">
        <v>229</v>
      </c>
      <c r="P106" s="58" t="e">
        <f>IF(BV34="",NA(),BV34)</f>
        <v>#N/A</v>
      </c>
      <c r="Q106" s="56" t="e">
        <f>IF(BK34="",NA(),BK34)</f>
        <v>#N/A</v>
      </c>
      <c r="R106" s="58" t="e">
        <f>IF(BV35="",NA(),BV35)</f>
        <v>#N/A</v>
      </c>
      <c r="S106" s="56" t="e">
        <f>IF(BK35="",NA(),BK35)</f>
        <v>#N/A</v>
      </c>
      <c r="T106" s="58" t="e">
        <f>IF(BV36="",NA(),BV36)</f>
        <v>#N/A</v>
      </c>
      <c r="U106" s="56" t="e">
        <f>IF(BK36="",NA(),BK36)</f>
        <v>#N/A</v>
      </c>
      <c r="V106" s="58" t="e">
        <f>IF(BV37="",NA(),BV37)</f>
        <v>#N/A</v>
      </c>
      <c r="W106" s="56" t="e">
        <f>IF(BK37="",NA(),BK37)</f>
        <v>#N/A</v>
      </c>
    </row>
    <row r="107" spans="2:23">
      <c r="O107" s="53" t="s">
        <v>230</v>
      </c>
      <c r="P107" s="58" t="e">
        <f>IF(BW34="",NA(),BW34)</f>
        <v>#N/A</v>
      </c>
      <c r="Q107" s="56" t="e">
        <f>IF(BL34="",NA(),BL34)</f>
        <v>#N/A</v>
      </c>
      <c r="R107" s="58" t="e">
        <f>IF(BW35="",NA(),BW35)</f>
        <v>#N/A</v>
      </c>
      <c r="S107" s="56" t="e">
        <f>IF(BL35="",NA(),BL35)</f>
        <v>#N/A</v>
      </c>
      <c r="T107" s="58" t="e">
        <f>IF(BW36="",NA(),BW36)</f>
        <v>#N/A</v>
      </c>
      <c r="U107" s="56" t="e">
        <f>IF(BL36="",NA(),BL36)</f>
        <v>#N/A</v>
      </c>
      <c r="V107" s="58" t="e">
        <f>IF(BW37="",NA(),BW37)</f>
        <v>#N/A</v>
      </c>
      <c r="W107" s="56" t="e">
        <f>IF(BL37="",NA(),BL37)</f>
        <v>#N/A</v>
      </c>
    </row>
    <row r="108" spans="2:23">
      <c r="O108" s="53" t="s">
        <v>231</v>
      </c>
      <c r="P108" s="58" t="e">
        <f>IF(BX34="",NA(),BX34)</f>
        <v>#N/A</v>
      </c>
      <c r="Q108" s="56" t="e">
        <f>IF(BM34="",NA(),BM34)</f>
        <v>#N/A</v>
      </c>
      <c r="R108" s="59" t="e">
        <f>IF(BX35="",NA(),BX35)</f>
        <v>#N/A</v>
      </c>
      <c r="S108" s="56" t="e">
        <f>IF(BM35="",NA(),BM35)</f>
        <v>#N/A</v>
      </c>
      <c r="T108" s="59" t="e">
        <f>IF(BX36="",NA(),BX36)</f>
        <v>#N/A</v>
      </c>
      <c r="U108" s="56" t="e">
        <f>IF(BM36="",NA(),BM36)</f>
        <v>#N/A</v>
      </c>
      <c r="V108" s="59" t="e">
        <f>IF(BX37="",NA(),BX37)</f>
        <v>#N/A</v>
      </c>
      <c r="W108" s="56" t="e">
        <f>IF(BM37="",NA(),BM37)</f>
        <v>#N/A</v>
      </c>
    </row>
    <row r="109" spans="2:23">
      <c r="O109" s="53" t="s">
        <v>232</v>
      </c>
      <c r="P109" s="58" t="e">
        <f>IF(BY34="",NA(),BY34)</f>
        <v>#N/A</v>
      </c>
      <c r="Q109" s="56" t="e">
        <f>IF(BN34="",NA(),BN34)</f>
        <v>#N/A</v>
      </c>
      <c r="R109" s="59" t="e">
        <f>IF(BY35="",NA(),BY35)</f>
        <v>#N/A</v>
      </c>
      <c r="S109" s="56" t="e">
        <f>IF(BN35="",NA(),BN35)</f>
        <v>#N/A</v>
      </c>
      <c r="T109" s="59" t="e">
        <f>IF(BY36="",NA(),BY36)</f>
        <v>#N/A</v>
      </c>
      <c r="U109" s="56" t="e">
        <f>IF(BN36="",NA(),BN36)</f>
        <v>#N/A</v>
      </c>
      <c r="V109" s="59" t="e">
        <f>IF(BY37="",NA(),BY37)</f>
        <v>#N/A</v>
      </c>
      <c r="W109" s="56" t="e">
        <f>IF(BN37="",NA(),BN37)</f>
        <v>#N/A</v>
      </c>
    </row>
    <row r="110" spans="2:23">
      <c r="O110" s="53" t="s">
        <v>233</v>
      </c>
      <c r="P110" s="58" t="e">
        <f>IF(BZ34="",NA(),BZ34)</f>
        <v>#N/A</v>
      </c>
      <c r="Q110" s="56" t="e">
        <f>IF(BO34="",NA(),BO34)</f>
        <v>#N/A</v>
      </c>
      <c r="R110" s="59" t="e">
        <f>IF(BZ35="",NA(),BZ35)</f>
        <v>#N/A</v>
      </c>
      <c r="S110" s="56" t="e">
        <f>IF(BO35="",NA(),BO35)</f>
        <v>#N/A</v>
      </c>
      <c r="T110" s="59" t="e">
        <f>IF(BZ36="",NA(),BZ36)</f>
        <v>#N/A</v>
      </c>
      <c r="U110" s="56" t="e">
        <f>IF(BO36="",NA(),BO36)</f>
        <v>#N/A</v>
      </c>
      <c r="V110" s="59" t="e">
        <f>IF(BZ37="",NA(),BZ37)</f>
        <v>#N/A</v>
      </c>
      <c r="W110" s="56" t="e">
        <f>IF(BO37="",NA(),BO37)</f>
        <v>#N/A</v>
      </c>
    </row>
    <row r="111" spans="2:23">
      <c r="O111" s="53" t="s">
        <v>257</v>
      </c>
      <c r="P111" s="58" t="e">
        <f>IF(CA34="",NA(),CA34)</f>
        <v>#N/A</v>
      </c>
      <c r="Q111" s="56" t="e">
        <f>IF(BP34="",NA(),BP34)</f>
        <v>#N/A</v>
      </c>
      <c r="R111" s="59" t="e">
        <f>IF(CA35="",NA(),CA35)</f>
        <v>#N/A</v>
      </c>
      <c r="S111" s="56" t="e">
        <f>IF(BP35="",NA(),BP35)</f>
        <v>#N/A</v>
      </c>
      <c r="T111" s="59" t="e">
        <f>IF(CA36="",NA(),CA36)</f>
        <v>#N/A</v>
      </c>
      <c r="U111" s="56" t="e">
        <f>IF(BP36="",NA(),BP36)</f>
        <v>#N/A</v>
      </c>
      <c r="V111" s="59" t="e">
        <f>IF(CA37="",NA(),CA37)</f>
        <v>#N/A</v>
      </c>
      <c r="W111" s="56" t="e">
        <f>IF(BP37="",NA(),BP37)</f>
        <v>#N/A</v>
      </c>
    </row>
    <row r="112" spans="2:23">
      <c r="O112" s="53" t="s">
        <v>258</v>
      </c>
      <c r="P112" s="58" t="e">
        <f>IF(CB34="",NA(),CB34)</f>
        <v>#N/A</v>
      </c>
      <c r="Q112" s="56" t="e">
        <f>IF(BQ34="",NA(),BQ34)</f>
        <v>#N/A</v>
      </c>
      <c r="R112" s="59" t="e">
        <f>IF(CB35="",NA(),CB35)</f>
        <v>#N/A</v>
      </c>
      <c r="S112" s="56" t="e">
        <f>IF(BQ35="",NA(),BQ35)</f>
        <v>#N/A</v>
      </c>
      <c r="T112" s="59" t="e">
        <f>IF(CB36="",NA(),CB36)</f>
        <v>#N/A</v>
      </c>
      <c r="U112" s="56" t="e">
        <f>IF(BQ36="",NA(),BQ36)</f>
        <v>#N/A</v>
      </c>
      <c r="V112" s="59" t="e">
        <f>IF(CB37="",NA(),CB37)</f>
        <v>#N/A</v>
      </c>
      <c r="W112" s="56" t="e">
        <f>IF(BQ37="",NA(),BQ37)</f>
        <v>#N/A</v>
      </c>
    </row>
    <row r="113" spans="2:23" s="7" customFormat="1">
      <c r="B113" s="1"/>
      <c r="C113" s="1"/>
      <c r="D113" s="1"/>
      <c r="E113" s="1"/>
      <c r="F113" s="1"/>
      <c r="G113" s="1"/>
      <c r="O113" s="53" t="s">
        <v>259</v>
      </c>
      <c r="P113" s="58" t="e">
        <f>IF(CC34="",NA(),CC34)</f>
        <v>#N/A</v>
      </c>
      <c r="Q113" s="56" t="e">
        <f>IF(BR34="",NA(),BR34)</f>
        <v>#N/A</v>
      </c>
      <c r="R113" s="59" t="e">
        <f>IF(CC35="",NA(),CC35)</f>
        <v>#N/A</v>
      </c>
      <c r="S113" s="56" t="e">
        <f>IF(BR35="",NA(),BR35)</f>
        <v>#N/A</v>
      </c>
      <c r="T113" s="59" t="e">
        <f>IF(CC36="",NA(),CC36)</f>
        <v>#N/A</v>
      </c>
      <c r="U113" s="56" t="e">
        <f>IF(BR36="",NA(),BR36)</f>
        <v>#N/A</v>
      </c>
      <c r="V113" s="59" t="e">
        <f>IF(CC37="",NA(),CC37)</f>
        <v>#N/A</v>
      </c>
      <c r="W113" s="56" t="e">
        <f>IF(BR37="",NA(),BR37)</f>
        <v>#N/A</v>
      </c>
    </row>
    <row r="114" spans="2:23" s="7" customFormat="1">
      <c r="B114" s="1"/>
      <c r="C114" s="1"/>
      <c r="D114" s="1"/>
      <c r="E114" s="1"/>
      <c r="F114" s="1"/>
      <c r="G114" s="1"/>
      <c r="O114" s="53" t="s">
        <v>260</v>
      </c>
      <c r="P114" s="58" t="e">
        <f>IF(CD34="",NA(),CD34)</f>
        <v>#N/A</v>
      </c>
      <c r="Q114" s="56" t="e">
        <f>IF(BS34="",NA(),BS34)</f>
        <v>#N/A</v>
      </c>
      <c r="R114" s="59" t="e">
        <f>IF(CD35="",NA(),CD35)</f>
        <v>#N/A</v>
      </c>
      <c r="S114" s="56" t="e">
        <f>IF(BS35="",NA(),BS35)</f>
        <v>#N/A</v>
      </c>
      <c r="T114" s="59" t="e">
        <f>IF(CD36="",NA(),CD36)</f>
        <v>#N/A</v>
      </c>
      <c r="U114" s="56" t="e">
        <f>IF(BS36="",NA(),BS36)</f>
        <v>#N/A</v>
      </c>
      <c r="V114" s="59" t="e">
        <f>IF(CD37="",NA(),CD37)</f>
        <v>#N/A</v>
      </c>
      <c r="W114" s="56" t="e">
        <f>IF(BS37="",NA(),BS37)</f>
        <v>#N/A</v>
      </c>
    </row>
    <row r="115" spans="2:23" s="7" customFormat="1">
      <c r="B115" s="1"/>
      <c r="C115" s="1"/>
      <c r="D115" s="1"/>
      <c r="E115" s="1"/>
      <c r="F115" s="1"/>
      <c r="G115" s="1"/>
      <c r="O115" s="53" t="s">
        <v>261</v>
      </c>
      <c r="P115" s="58" t="e">
        <f>IF(CE34="",NA(),BWK34)</f>
        <v>#N/A</v>
      </c>
      <c r="Q115" s="56" t="e">
        <f>IF(BT34="",NA(),BT34)</f>
        <v>#N/A</v>
      </c>
      <c r="R115" s="59" t="e">
        <f>IF(CE35="",NA(),CE35)</f>
        <v>#N/A</v>
      </c>
      <c r="S115" s="56" t="e">
        <f>IF(BT35="",NA(),BT35)</f>
        <v>#N/A</v>
      </c>
      <c r="T115" s="59" t="e">
        <f>IF(CE36="",NA(),CE36)</f>
        <v>#N/A</v>
      </c>
      <c r="U115" s="56" t="e">
        <f>IF(BT36="",NA(),BT36)</f>
        <v>#N/A</v>
      </c>
      <c r="V115" s="59" t="e">
        <f>IF(CE37="",NA(),CE37)</f>
        <v>#N/A</v>
      </c>
      <c r="W115" s="56" t="e">
        <f>IF(BT37="",NA(),BT37)</f>
        <v>#N/A</v>
      </c>
    </row>
    <row r="118" spans="2:23" s="7" customFormat="1" ht="15" customHeight="1">
      <c r="B118" s="1"/>
      <c r="C118" s="1"/>
      <c r="D118" s="1"/>
      <c r="E118" s="1"/>
      <c r="F118" s="1"/>
      <c r="G118" s="1"/>
      <c r="Q118" s="1"/>
      <c r="R118" s="1"/>
      <c r="S118" s="1"/>
      <c r="T118" s="1"/>
      <c r="U118" s="1"/>
      <c r="V118" s="1"/>
      <c r="W118" s="1"/>
    </row>
    <row r="119" spans="2:23" s="7" customFormat="1" ht="15" customHeight="1">
      <c r="B119" s="1"/>
      <c r="C119" s="1"/>
      <c r="D119" s="1"/>
      <c r="E119" s="1"/>
      <c r="F119" s="1"/>
      <c r="G119" s="1"/>
      <c r="Q119" s="1"/>
      <c r="R119" s="1"/>
      <c r="S119" s="1"/>
      <c r="T119" s="1"/>
      <c r="U119" s="1"/>
      <c r="V119" s="1"/>
      <c r="W119" s="1"/>
    </row>
    <row r="120" spans="2:23" s="7" customFormat="1" ht="15" customHeight="1">
      <c r="B120" s="1"/>
      <c r="C120" s="1"/>
      <c r="D120" s="1"/>
      <c r="E120" s="1"/>
      <c r="F120" s="1"/>
      <c r="G120" s="1"/>
      <c r="Q120" s="1"/>
      <c r="R120" s="1"/>
      <c r="S120" s="1"/>
      <c r="T120" s="1"/>
      <c r="U120" s="1"/>
      <c r="V120" s="1"/>
      <c r="W120" s="1"/>
    </row>
    <row r="121" spans="2:23" s="7" customFormat="1" ht="15" customHeight="1">
      <c r="B121" s="1"/>
      <c r="C121" s="1"/>
      <c r="D121" s="1"/>
      <c r="E121" s="1"/>
      <c r="F121" s="1"/>
      <c r="G121" s="1"/>
      <c r="Q121" s="1"/>
      <c r="R121" s="1"/>
      <c r="S121" s="1"/>
      <c r="T121" s="1"/>
      <c r="U121" s="1"/>
      <c r="V121" s="1"/>
      <c r="W121" s="1"/>
    </row>
    <row r="122" spans="2:23" s="7" customFormat="1" ht="15" customHeight="1">
      <c r="B122" s="1"/>
      <c r="C122" s="1"/>
      <c r="D122" s="1"/>
      <c r="E122" s="1"/>
      <c r="F122" s="1"/>
      <c r="G122" s="1"/>
      <c r="Q122" s="1"/>
      <c r="R122" s="1"/>
      <c r="S122" s="1"/>
      <c r="T122" s="1"/>
      <c r="U122" s="1"/>
      <c r="V122" s="1"/>
      <c r="W122" s="1"/>
    </row>
    <row r="123" spans="2:23" s="7" customFormat="1" ht="15" customHeight="1">
      <c r="B123" s="1"/>
      <c r="C123" s="1"/>
      <c r="D123" s="1"/>
      <c r="E123" s="1"/>
      <c r="F123" s="1"/>
      <c r="G123" s="1"/>
      <c r="Q123" s="1"/>
      <c r="R123" s="1"/>
      <c r="S123" s="1"/>
      <c r="T123" s="1"/>
      <c r="U123" s="1"/>
      <c r="V123" s="1"/>
      <c r="W123" s="1"/>
    </row>
    <row r="124" spans="2:23" s="7" customFormat="1" ht="15.6" customHeight="1">
      <c r="B124" s="1"/>
      <c r="C124" s="1"/>
      <c r="D124" s="1"/>
      <c r="E124" s="1"/>
      <c r="F124" s="1"/>
      <c r="G124" s="1"/>
      <c r="Q124" s="1"/>
      <c r="R124" s="1"/>
      <c r="S124" s="1"/>
      <c r="T124" s="1"/>
      <c r="U124" s="1"/>
      <c r="V124" s="1"/>
      <c r="W124" s="1"/>
    </row>
    <row r="125" spans="2:23" s="7" customFormat="1" ht="15.6" customHeight="1">
      <c r="B125" s="1"/>
      <c r="C125" s="1"/>
      <c r="D125" s="1"/>
      <c r="E125" s="1"/>
      <c r="F125" s="1"/>
      <c r="G125" s="1"/>
      <c r="Q125" s="1"/>
      <c r="R125" s="1"/>
      <c r="S125" s="1"/>
      <c r="T125" s="1"/>
      <c r="U125" s="1"/>
      <c r="V125" s="1"/>
      <c r="W125" s="1"/>
    </row>
    <row r="127" spans="2:23" s="7" customFormat="1">
      <c r="B127" s="1"/>
      <c r="C127" s="1"/>
      <c r="D127" s="1"/>
      <c r="E127" s="1"/>
      <c r="F127" s="1"/>
      <c r="G127" s="1"/>
      <c r="Q127" s="1"/>
      <c r="R127" s="1"/>
      <c r="S127" s="1"/>
      <c r="T127" s="1"/>
      <c r="U127" s="1"/>
      <c r="V127" s="1"/>
      <c r="W127" s="1"/>
    </row>
    <row r="128" spans="2:23" s="7" customFormat="1" ht="18.75" thickBot="1">
      <c r="B128" s="39" t="s">
        <v>264</v>
      </c>
      <c r="C128" s="39"/>
      <c r="D128" s="1"/>
      <c r="E128" s="1"/>
      <c r="Q128" s="1"/>
      <c r="R128" s="1"/>
      <c r="S128" s="1"/>
      <c r="T128" s="1"/>
      <c r="U128" s="1"/>
      <c r="V128" s="1"/>
      <c r="W128" s="1"/>
    </row>
    <row r="129" spans="2:11" s="7" customFormat="1" ht="62.85" customHeight="1" thickBot="1">
      <c r="B129" s="208" t="s">
        <v>183</v>
      </c>
      <c r="C129" s="342" t="s">
        <v>184</v>
      </c>
      <c r="D129" s="343"/>
      <c r="E129" s="342" t="s">
        <v>185</v>
      </c>
      <c r="F129" s="344"/>
      <c r="G129" s="343"/>
      <c r="H129" s="218" t="s">
        <v>265</v>
      </c>
      <c r="I129" s="218" t="s">
        <v>266</v>
      </c>
      <c r="J129" s="218" t="s">
        <v>267</v>
      </c>
      <c r="K129" s="218" t="s">
        <v>268</v>
      </c>
    </row>
    <row r="130" spans="2:11" s="7" customFormat="1" ht="15.75" thickBot="1">
      <c r="B130" s="303">
        <v>1</v>
      </c>
      <c r="C130" s="308" t="s">
        <v>186</v>
      </c>
      <c r="D130" s="309"/>
      <c r="E130" s="174" t="s">
        <v>194</v>
      </c>
      <c r="F130" s="175"/>
      <c r="G130" s="176"/>
      <c r="H130" s="60" t="str">
        <f t="shared" ref="H130:H157" si="37">AZ3</f>
        <v>---</v>
      </c>
      <c r="I130" s="60" t="str">
        <f t="shared" ref="I130:I157" si="38">AX3</f>
        <v>---</v>
      </c>
      <c r="J130" s="60" t="str">
        <f t="shared" ref="J130:J157" si="39">BB3</f>
        <v>---</v>
      </c>
      <c r="K130" s="60" t="str">
        <f t="shared" ref="K130:K157" si="40">RIGHT(BC3,6)</f>
        <v>---</v>
      </c>
    </row>
    <row r="131" spans="2:11" s="7" customFormat="1" ht="15.6" customHeight="1" thickBot="1">
      <c r="B131" s="304"/>
      <c r="C131" s="308"/>
      <c r="D131" s="309"/>
      <c r="E131" s="174" t="s">
        <v>195</v>
      </c>
      <c r="F131" s="175"/>
      <c r="G131" s="176"/>
      <c r="H131" s="60" t="str">
        <f t="shared" si="37"/>
        <v>---</v>
      </c>
      <c r="I131" s="60" t="str">
        <f t="shared" si="38"/>
        <v>---</v>
      </c>
      <c r="J131" s="60" t="str">
        <f t="shared" si="39"/>
        <v>---</v>
      </c>
      <c r="K131" s="60" t="str">
        <f t="shared" si="40"/>
        <v>---</v>
      </c>
    </row>
    <row r="132" spans="2:11" s="7" customFormat="1" ht="15.6" customHeight="1" thickBot="1">
      <c r="B132" s="304"/>
      <c r="C132" s="308" t="s">
        <v>187</v>
      </c>
      <c r="D132" s="309"/>
      <c r="E132" s="174" t="s">
        <v>196</v>
      </c>
      <c r="F132" s="175"/>
      <c r="G132" s="176"/>
      <c r="H132" s="60" t="str">
        <f t="shared" si="37"/>
        <v>---</v>
      </c>
      <c r="I132" s="60" t="str">
        <f t="shared" si="38"/>
        <v>---</v>
      </c>
      <c r="J132" s="60" t="str">
        <f t="shared" si="39"/>
        <v>---</v>
      </c>
      <c r="K132" s="60" t="str">
        <f t="shared" si="40"/>
        <v>---</v>
      </c>
    </row>
    <row r="133" spans="2:11" s="7" customFormat="1" ht="15.6" customHeight="1" thickBot="1">
      <c r="B133" s="304"/>
      <c r="C133" s="308"/>
      <c r="D133" s="309"/>
      <c r="E133" s="174" t="s">
        <v>197</v>
      </c>
      <c r="F133" s="175"/>
      <c r="G133" s="176"/>
      <c r="H133" s="60" t="str">
        <f t="shared" si="37"/>
        <v>---</v>
      </c>
      <c r="I133" s="60" t="str">
        <f t="shared" si="38"/>
        <v>---</v>
      </c>
      <c r="J133" s="60" t="str">
        <f t="shared" si="39"/>
        <v>---</v>
      </c>
      <c r="K133" s="60" t="str">
        <f t="shared" si="40"/>
        <v>---</v>
      </c>
    </row>
    <row r="134" spans="2:11" s="7" customFormat="1" ht="15.6" customHeight="1" thickBot="1">
      <c r="B134" s="304"/>
      <c r="C134" s="308"/>
      <c r="D134" s="309"/>
      <c r="E134" s="174" t="s">
        <v>198</v>
      </c>
      <c r="F134" s="175"/>
      <c r="G134" s="176"/>
      <c r="H134" s="60" t="str">
        <f t="shared" si="37"/>
        <v>---</v>
      </c>
      <c r="I134" s="60" t="str">
        <f t="shared" si="38"/>
        <v>---</v>
      </c>
      <c r="J134" s="60" t="str">
        <f t="shared" si="39"/>
        <v>---</v>
      </c>
      <c r="K134" s="60" t="str">
        <f t="shared" si="40"/>
        <v>---</v>
      </c>
    </row>
    <row r="135" spans="2:11" s="7" customFormat="1" ht="15.6" customHeight="1" thickBot="1">
      <c r="B135" s="305"/>
      <c r="C135" s="308"/>
      <c r="D135" s="309"/>
      <c r="E135" s="174" t="s">
        <v>199</v>
      </c>
      <c r="F135" s="175"/>
      <c r="G135" s="176"/>
      <c r="H135" s="60" t="str">
        <f t="shared" si="37"/>
        <v>---</v>
      </c>
      <c r="I135" s="60" t="str">
        <f t="shared" si="38"/>
        <v>---</v>
      </c>
      <c r="J135" s="60" t="str">
        <f t="shared" si="39"/>
        <v>---</v>
      </c>
      <c r="K135" s="60" t="str">
        <f t="shared" si="40"/>
        <v>---</v>
      </c>
    </row>
    <row r="136" spans="2:11" s="7" customFormat="1" ht="15.6" customHeight="1" thickBot="1">
      <c r="B136" s="303">
        <v>2</v>
      </c>
      <c r="C136" s="308" t="s">
        <v>188</v>
      </c>
      <c r="D136" s="309"/>
      <c r="E136" s="174" t="s">
        <v>200</v>
      </c>
      <c r="F136" s="175"/>
      <c r="G136" s="176"/>
      <c r="H136" s="60" t="str">
        <f t="shared" si="37"/>
        <v>---</v>
      </c>
      <c r="I136" s="60" t="str">
        <f t="shared" si="38"/>
        <v>---</v>
      </c>
      <c r="J136" s="60" t="str">
        <f t="shared" si="39"/>
        <v>---</v>
      </c>
      <c r="K136" s="60" t="str">
        <f t="shared" si="40"/>
        <v>---</v>
      </c>
    </row>
    <row r="137" spans="2:11" s="7" customFormat="1" ht="15.6" customHeight="1" thickBot="1">
      <c r="B137" s="304"/>
      <c r="C137" s="308"/>
      <c r="D137" s="309"/>
      <c r="E137" s="174" t="s">
        <v>205</v>
      </c>
      <c r="F137" s="175"/>
      <c r="G137" s="176"/>
      <c r="H137" s="60" t="str">
        <f t="shared" si="37"/>
        <v>---</v>
      </c>
      <c r="I137" s="60" t="str">
        <f t="shared" si="38"/>
        <v>---</v>
      </c>
      <c r="J137" s="60" t="str">
        <f t="shared" si="39"/>
        <v>---</v>
      </c>
      <c r="K137" s="60" t="str">
        <f t="shared" si="40"/>
        <v>---</v>
      </c>
    </row>
    <row r="138" spans="2:11" s="7" customFormat="1" ht="15.6" customHeight="1" thickBot="1">
      <c r="B138" s="304"/>
      <c r="C138" s="308"/>
      <c r="D138" s="309"/>
      <c r="E138" s="174" t="s">
        <v>210</v>
      </c>
      <c r="F138" s="175"/>
      <c r="G138" s="176"/>
      <c r="H138" s="60" t="str">
        <f t="shared" si="37"/>
        <v>---</v>
      </c>
      <c r="I138" s="60" t="str">
        <f t="shared" si="38"/>
        <v>---</v>
      </c>
      <c r="J138" s="60" t="str">
        <f t="shared" si="39"/>
        <v>---</v>
      </c>
      <c r="K138" s="60" t="str">
        <f t="shared" si="40"/>
        <v>---</v>
      </c>
    </row>
    <row r="139" spans="2:11" s="7" customFormat="1" ht="15.6" customHeight="1" thickBot="1">
      <c r="B139" s="304"/>
      <c r="C139" s="308" t="s">
        <v>189</v>
      </c>
      <c r="D139" s="309"/>
      <c r="E139" s="174" t="s">
        <v>201</v>
      </c>
      <c r="F139" s="175"/>
      <c r="G139" s="176"/>
      <c r="H139" s="60" t="str">
        <f t="shared" si="37"/>
        <v>---</v>
      </c>
      <c r="I139" s="60" t="str">
        <f t="shared" si="38"/>
        <v>---</v>
      </c>
      <c r="J139" s="60" t="str">
        <f t="shared" si="39"/>
        <v>---</v>
      </c>
      <c r="K139" s="60" t="str">
        <f t="shared" si="40"/>
        <v>---</v>
      </c>
    </row>
    <row r="140" spans="2:11" s="7" customFormat="1" ht="15.6" customHeight="1" thickBot="1">
      <c r="B140" s="304"/>
      <c r="C140" s="308"/>
      <c r="D140" s="309"/>
      <c r="E140" s="174" t="s">
        <v>206</v>
      </c>
      <c r="F140" s="175"/>
      <c r="G140" s="176"/>
      <c r="H140" s="60" t="str">
        <f t="shared" si="37"/>
        <v>---</v>
      </c>
      <c r="I140" s="60" t="str">
        <f t="shared" si="38"/>
        <v>---</v>
      </c>
      <c r="J140" s="60" t="str">
        <f t="shared" si="39"/>
        <v>---</v>
      </c>
      <c r="K140" s="60" t="str">
        <f t="shared" si="40"/>
        <v>---</v>
      </c>
    </row>
    <row r="141" spans="2:11" s="7" customFormat="1" ht="15.6" customHeight="1" thickBot="1">
      <c r="B141" s="304"/>
      <c r="C141" s="308"/>
      <c r="D141" s="309"/>
      <c r="E141" s="174" t="s">
        <v>211</v>
      </c>
      <c r="F141" s="175"/>
      <c r="G141" s="176"/>
      <c r="H141" s="60" t="str">
        <f t="shared" si="37"/>
        <v>---</v>
      </c>
      <c r="I141" s="60" t="str">
        <f t="shared" si="38"/>
        <v>---</v>
      </c>
      <c r="J141" s="60" t="str">
        <f t="shared" si="39"/>
        <v>---</v>
      </c>
      <c r="K141" s="60" t="str">
        <f t="shared" si="40"/>
        <v>---</v>
      </c>
    </row>
    <row r="142" spans="2:11" s="7" customFormat="1" ht="15.6" customHeight="1" thickBot="1">
      <c r="B142" s="304"/>
      <c r="C142" s="308" t="s">
        <v>190</v>
      </c>
      <c r="D142" s="309"/>
      <c r="E142" s="174" t="s">
        <v>202</v>
      </c>
      <c r="F142" s="175"/>
      <c r="G142" s="176"/>
      <c r="H142" s="60" t="str">
        <f t="shared" si="37"/>
        <v>---</v>
      </c>
      <c r="I142" s="60" t="str">
        <f t="shared" si="38"/>
        <v>---</v>
      </c>
      <c r="J142" s="60" t="str">
        <f t="shared" si="39"/>
        <v>---</v>
      </c>
      <c r="K142" s="60" t="str">
        <f t="shared" si="40"/>
        <v>---</v>
      </c>
    </row>
    <row r="143" spans="2:11" s="7" customFormat="1" ht="15.75" thickBot="1">
      <c r="B143" s="304"/>
      <c r="C143" s="308"/>
      <c r="D143" s="309"/>
      <c r="E143" s="174" t="s">
        <v>207</v>
      </c>
      <c r="F143" s="175"/>
      <c r="G143" s="176"/>
      <c r="H143" s="60" t="str">
        <f t="shared" si="37"/>
        <v>---</v>
      </c>
      <c r="I143" s="60" t="str">
        <f t="shared" si="38"/>
        <v>---</v>
      </c>
      <c r="J143" s="60" t="str">
        <f t="shared" si="39"/>
        <v>---</v>
      </c>
      <c r="K143" s="60" t="str">
        <f t="shared" si="40"/>
        <v>---</v>
      </c>
    </row>
    <row r="144" spans="2:11" s="7" customFormat="1" ht="15.6" customHeight="1" thickBot="1">
      <c r="B144" s="304"/>
      <c r="C144" s="308"/>
      <c r="D144" s="309"/>
      <c r="E144" s="174" t="s">
        <v>212</v>
      </c>
      <c r="F144" s="175"/>
      <c r="G144" s="176"/>
      <c r="H144" s="60" t="str">
        <f t="shared" si="37"/>
        <v>---</v>
      </c>
      <c r="I144" s="60" t="str">
        <f t="shared" si="38"/>
        <v>---</v>
      </c>
      <c r="J144" s="60" t="str">
        <f t="shared" si="39"/>
        <v>---</v>
      </c>
      <c r="K144" s="60" t="str">
        <f t="shared" si="40"/>
        <v>---</v>
      </c>
    </row>
    <row r="145" spans="2:11" s="7" customFormat="1" ht="15.6" customHeight="1" thickBot="1">
      <c r="B145" s="304"/>
      <c r="C145" s="308" t="s">
        <v>114</v>
      </c>
      <c r="D145" s="309"/>
      <c r="E145" s="174" t="s">
        <v>203</v>
      </c>
      <c r="F145" s="175"/>
      <c r="G145" s="176"/>
      <c r="H145" s="60" t="str">
        <f t="shared" si="37"/>
        <v>---</v>
      </c>
      <c r="I145" s="60" t="str">
        <f t="shared" si="38"/>
        <v>---</v>
      </c>
      <c r="J145" s="60" t="str">
        <f t="shared" si="39"/>
        <v>---</v>
      </c>
      <c r="K145" s="60" t="str">
        <f t="shared" si="40"/>
        <v>---</v>
      </c>
    </row>
    <row r="146" spans="2:11" s="7" customFormat="1" ht="15.6" customHeight="1" thickBot="1">
      <c r="B146" s="304"/>
      <c r="C146" s="308"/>
      <c r="D146" s="309"/>
      <c r="E146" s="174" t="s">
        <v>208</v>
      </c>
      <c r="F146" s="175"/>
      <c r="G146" s="176"/>
      <c r="H146" s="60" t="str">
        <f t="shared" si="37"/>
        <v>---</v>
      </c>
      <c r="I146" s="60" t="str">
        <f t="shared" si="38"/>
        <v>---</v>
      </c>
      <c r="J146" s="60" t="str">
        <f t="shared" si="39"/>
        <v>---</v>
      </c>
      <c r="K146" s="60" t="str">
        <f t="shared" si="40"/>
        <v>---</v>
      </c>
    </row>
    <row r="147" spans="2:11" s="7" customFormat="1" ht="15.6" customHeight="1" thickBot="1">
      <c r="B147" s="304"/>
      <c r="C147" s="308"/>
      <c r="D147" s="309"/>
      <c r="E147" s="174" t="s">
        <v>213</v>
      </c>
      <c r="F147" s="175"/>
      <c r="G147" s="176"/>
      <c r="H147" s="60" t="str">
        <f t="shared" si="37"/>
        <v>---</v>
      </c>
      <c r="I147" s="60" t="str">
        <f t="shared" si="38"/>
        <v>---</v>
      </c>
      <c r="J147" s="60" t="str">
        <f t="shared" si="39"/>
        <v>---</v>
      </c>
      <c r="K147" s="60" t="str">
        <f t="shared" si="40"/>
        <v>---</v>
      </c>
    </row>
    <row r="148" spans="2:11" s="7" customFormat="1" ht="15.6" customHeight="1" thickBot="1">
      <c r="B148" s="304"/>
      <c r="C148" s="308" t="s">
        <v>191</v>
      </c>
      <c r="D148" s="309"/>
      <c r="E148" s="174" t="s">
        <v>204</v>
      </c>
      <c r="F148" s="175"/>
      <c r="G148" s="176"/>
      <c r="H148" s="60" t="str">
        <f t="shared" si="37"/>
        <v>---</v>
      </c>
      <c r="I148" s="60" t="str">
        <f t="shared" si="38"/>
        <v>---</v>
      </c>
      <c r="J148" s="60" t="str">
        <f t="shared" si="39"/>
        <v>---</v>
      </c>
      <c r="K148" s="60" t="str">
        <f t="shared" si="40"/>
        <v>---</v>
      </c>
    </row>
    <row r="149" spans="2:11" s="7" customFormat="1" ht="15.6" customHeight="1" thickBot="1">
      <c r="B149" s="304"/>
      <c r="C149" s="308"/>
      <c r="D149" s="309"/>
      <c r="E149" s="174" t="s">
        <v>209</v>
      </c>
      <c r="F149" s="175"/>
      <c r="G149" s="176"/>
      <c r="H149" s="60" t="str">
        <f t="shared" si="37"/>
        <v>---</v>
      </c>
      <c r="I149" s="60" t="str">
        <f t="shared" si="38"/>
        <v>---</v>
      </c>
      <c r="J149" s="60" t="str">
        <f t="shared" si="39"/>
        <v>---</v>
      </c>
      <c r="K149" s="60" t="str">
        <f t="shared" si="40"/>
        <v>---</v>
      </c>
    </row>
    <row r="150" spans="2:11" s="7" customFormat="1" ht="15.6" customHeight="1" thickBot="1">
      <c r="B150" s="305"/>
      <c r="C150" s="308"/>
      <c r="D150" s="309"/>
      <c r="E150" s="174" t="s">
        <v>214</v>
      </c>
      <c r="F150" s="175"/>
      <c r="G150" s="176"/>
      <c r="H150" s="60" t="str">
        <f t="shared" si="37"/>
        <v>---</v>
      </c>
      <c r="I150" s="60" t="str">
        <f t="shared" si="38"/>
        <v>---</v>
      </c>
      <c r="J150" s="60" t="str">
        <f t="shared" si="39"/>
        <v>---</v>
      </c>
      <c r="K150" s="60" t="str">
        <f t="shared" si="40"/>
        <v>---</v>
      </c>
    </row>
    <row r="151" spans="2:11" s="7" customFormat="1" ht="15.6" customHeight="1" thickBot="1">
      <c r="B151" s="303">
        <v>3</v>
      </c>
      <c r="C151" s="306" t="s">
        <v>192</v>
      </c>
      <c r="D151" s="307"/>
      <c r="E151" s="174" t="s">
        <v>215</v>
      </c>
      <c r="F151" s="175"/>
      <c r="G151" s="176"/>
      <c r="H151" s="60" t="str">
        <f t="shared" si="37"/>
        <v>---</v>
      </c>
      <c r="I151" s="60" t="str">
        <f t="shared" si="38"/>
        <v>---</v>
      </c>
      <c r="J151" s="60" t="str">
        <f t="shared" si="39"/>
        <v>---</v>
      </c>
      <c r="K151" s="60" t="str">
        <f t="shared" si="40"/>
        <v>---</v>
      </c>
    </row>
    <row r="152" spans="2:11" s="7" customFormat="1" ht="15.6" customHeight="1" thickBot="1">
      <c r="B152" s="304"/>
      <c r="C152" s="306"/>
      <c r="D152" s="307"/>
      <c r="E152" s="174" t="s">
        <v>216</v>
      </c>
      <c r="F152" s="175"/>
      <c r="G152" s="176"/>
      <c r="H152" s="60" t="str">
        <f t="shared" si="37"/>
        <v>---</v>
      </c>
      <c r="I152" s="60" t="str">
        <f t="shared" si="38"/>
        <v>---</v>
      </c>
      <c r="J152" s="60" t="str">
        <f t="shared" si="39"/>
        <v>---</v>
      </c>
      <c r="K152" s="60" t="str">
        <f t="shared" si="40"/>
        <v>---</v>
      </c>
    </row>
    <row r="153" spans="2:11" s="7" customFormat="1" ht="15.6" customHeight="1" thickBot="1">
      <c r="B153" s="304"/>
      <c r="C153" s="306"/>
      <c r="D153" s="307"/>
      <c r="E153" s="174" t="s">
        <v>217</v>
      </c>
      <c r="F153" s="175"/>
      <c r="G153" s="176"/>
      <c r="H153" s="60" t="str">
        <f t="shared" si="37"/>
        <v>---</v>
      </c>
      <c r="I153" s="60" t="str">
        <f t="shared" si="38"/>
        <v>---</v>
      </c>
      <c r="J153" s="60" t="str">
        <f t="shared" si="39"/>
        <v>---</v>
      </c>
      <c r="K153" s="60" t="str">
        <f t="shared" si="40"/>
        <v>---</v>
      </c>
    </row>
    <row r="154" spans="2:11" s="7" customFormat="1" ht="15.6" customHeight="1" thickBot="1">
      <c r="B154" s="304"/>
      <c r="C154" s="306" t="s">
        <v>193</v>
      </c>
      <c r="D154" s="307"/>
      <c r="E154" s="174" t="s">
        <v>218</v>
      </c>
      <c r="F154" s="175"/>
      <c r="G154" s="176"/>
      <c r="H154" s="60" t="str">
        <f t="shared" si="37"/>
        <v>---</v>
      </c>
      <c r="I154" s="60" t="str">
        <f t="shared" si="38"/>
        <v>---</v>
      </c>
      <c r="J154" s="60" t="str">
        <f t="shared" si="39"/>
        <v>---</v>
      </c>
      <c r="K154" s="60" t="str">
        <f t="shared" si="40"/>
        <v>---</v>
      </c>
    </row>
    <row r="155" spans="2:11" s="7" customFormat="1" ht="15.6" customHeight="1" thickBot="1">
      <c r="B155" s="304"/>
      <c r="C155" s="306"/>
      <c r="D155" s="307"/>
      <c r="E155" s="174" t="s">
        <v>219</v>
      </c>
      <c r="F155" s="175"/>
      <c r="G155" s="176"/>
      <c r="H155" s="60" t="str">
        <f t="shared" si="37"/>
        <v>---</v>
      </c>
      <c r="I155" s="60" t="str">
        <f t="shared" si="38"/>
        <v>---</v>
      </c>
      <c r="J155" s="60" t="str">
        <f t="shared" si="39"/>
        <v>---</v>
      </c>
      <c r="K155" s="60" t="str">
        <f t="shared" si="40"/>
        <v>---</v>
      </c>
    </row>
    <row r="156" spans="2:11" s="7" customFormat="1" ht="15.6" customHeight="1" thickBot="1">
      <c r="B156" s="304"/>
      <c r="C156" s="306"/>
      <c r="D156" s="307"/>
      <c r="E156" s="174" t="s">
        <v>220</v>
      </c>
      <c r="F156" s="175"/>
      <c r="G156" s="176"/>
      <c r="H156" s="60" t="str">
        <f t="shared" si="37"/>
        <v>---</v>
      </c>
      <c r="I156" s="60" t="str">
        <f t="shared" si="38"/>
        <v>---</v>
      </c>
      <c r="J156" s="60" t="str">
        <f t="shared" si="39"/>
        <v>---</v>
      </c>
      <c r="K156" s="60" t="str">
        <f t="shared" si="40"/>
        <v>---</v>
      </c>
    </row>
    <row r="157" spans="2:11" s="7" customFormat="1" ht="15.6" customHeight="1" thickBot="1">
      <c r="B157" s="305"/>
      <c r="C157" s="306"/>
      <c r="D157" s="307"/>
      <c r="E157" s="174" t="s">
        <v>221</v>
      </c>
      <c r="F157" s="175"/>
      <c r="G157" s="176"/>
      <c r="H157" s="60" t="str">
        <f t="shared" si="37"/>
        <v>---</v>
      </c>
      <c r="I157" s="60" t="str">
        <f t="shared" si="38"/>
        <v>---</v>
      </c>
      <c r="J157" s="60" t="str">
        <f t="shared" si="39"/>
        <v>---</v>
      </c>
      <c r="K157" s="60" t="str">
        <f t="shared" si="40"/>
        <v>---</v>
      </c>
    </row>
    <row r="158" spans="2:11" s="7" customFormat="1" ht="15.75" thickBot="1">
      <c r="B158" s="330" t="s">
        <v>223</v>
      </c>
      <c r="C158" s="331"/>
      <c r="D158" s="331"/>
      <c r="E158" s="331"/>
      <c r="F158" s="331"/>
      <c r="G158" s="332"/>
      <c r="H158" s="61">
        <f>AX44</f>
        <v>0</v>
      </c>
      <c r="I158" s="61">
        <f>AX38</f>
        <v>0</v>
      </c>
    </row>
    <row r="159" spans="2:11" s="7" customFormat="1" ht="15.75" thickBot="1">
      <c r="B159" s="330" t="s">
        <v>225</v>
      </c>
      <c r="C159" s="331"/>
      <c r="D159" s="331"/>
      <c r="E159" s="331"/>
      <c r="F159" s="331"/>
      <c r="G159" s="332"/>
      <c r="H159" s="61">
        <f>AY44</f>
        <v>0</v>
      </c>
      <c r="I159" s="61">
        <f>AY38</f>
        <v>0</v>
      </c>
    </row>
    <row r="160" spans="2:11" s="7" customFormat="1" ht="15.75" thickBot="1">
      <c r="B160" s="330" t="s">
        <v>224</v>
      </c>
      <c r="C160" s="331"/>
      <c r="D160" s="331"/>
      <c r="E160" s="331"/>
      <c r="F160" s="331"/>
      <c r="G160" s="332"/>
      <c r="H160" s="61">
        <f>AZ44</f>
        <v>0</v>
      </c>
      <c r="I160" s="61">
        <f>AZ38</f>
        <v>0</v>
      </c>
    </row>
    <row r="161" spans="2:11" s="7" customFormat="1" ht="16.5" customHeight="1" thickBot="1">
      <c r="B161" s="62"/>
      <c r="C161" s="92"/>
      <c r="D161" s="93" t="s">
        <v>289</v>
      </c>
      <c r="E161" s="94"/>
      <c r="F161" s="63"/>
      <c r="G161" s="64"/>
      <c r="H161" s="65" t="str">
        <f>BA45</f>
        <v/>
      </c>
      <c r="I161" s="65" t="str">
        <f>BA39</f>
        <v/>
      </c>
    </row>
    <row r="162" spans="2:11" s="7" customFormat="1">
      <c r="B162" s="1"/>
      <c r="C162" s="1"/>
      <c r="D162" s="1"/>
      <c r="E162" s="1"/>
      <c r="F162" s="1"/>
      <c r="G162" s="1"/>
    </row>
    <row r="163" spans="2:11" s="7" customFormat="1" ht="13.35" customHeight="1">
      <c r="B163" s="333" t="s">
        <v>291</v>
      </c>
      <c r="C163" s="334"/>
      <c r="D163" s="334"/>
      <c r="E163" s="334"/>
      <c r="F163" s="334"/>
      <c r="G163" s="334"/>
      <c r="H163" s="334"/>
      <c r="I163" s="334"/>
      <c r="J163" s="334"/>
      <c r="K163" s="335"/>
    </row>
    <row r="164" spans="2:11" s="7" customFormat="1">
      <c r="B164" s="336"/>
      <c r="C164" s="337"/>
      <c r="D164" s="337"/>
      <c r="E164" s="337"/>
      <c r="F164" s="337"/>
      <c r="G164" s="337"/>
      <c r="H164" s="337"/>
      <c r="I164" s="337"/>
      <c r="J164" s="337"/>
      <c r="K164" s="338"/>
    </row>
    <row r="165" spans="2:11" s="7" customFormat="1">
      <c r="B165" s="336"/>
      <c r="C165" s="337"/>
      <c r="D165" s="337"/>
      <c r="E165" s="337"/>
      <c r="F165" s="337"/>
      <c r="G165" s="337"/>
      <c r="H165" s="337"/>
      <c r="I165" s="337"/>
      <c r="J165" s="337"/>
      <c r="K165" s="338"/>
    </row>
    <row r="166" spans="2:11" s="7" customFormat="1">
      <c r="B166" s="336"/>
      <c r="C166" s="337"/>
      <c r="D166" s="337"/>
      <c r="E166" s="337"/>
      <c r="F166" s="337"/>
      <c r="G166" s="337"/>
      <c r="H166" s="337"/>
      <c r="I166" s="337"/>
      <c r="J166" s="337"/>
      <c r="K166" s="338"/>
    </row>
    <row r="167" spans="2:11" s="7" customFormat="1">
      <c r="B167" s="336"/>
      <c r="C167" s="337"/>
      <c r="D167" s="337"/>
      <c r="E167" s="337"/>
      <c r="F167" s="337"/>
      <c r="G167" s="337"/>
      <c r="H167" s="337"/>
      <c r="I167" s="337"/>
      <c r="J167" s="337"/>
      <c r="K167" s="338"/>
    </row>
    <row r="168" spans="2:11" s="7" customFormat="1">
      <c r="B168" s="336"/>
      <c r="C168" s="337"/>
      <c r="D168" s="337"/>
      <c r="E168" s="337"/>
      <c r="F168" s="337"/>
      <c r="G168" s="337"/>
      <c r="H168" s="337"/>
      <c r="I168" s="337"/>
      <c r="J168" s="337"/>
      <c r="K168" s="338"/>
    </row>
    <row r="169" spans="2:11" s="7" customFormat="1">
      <c r="B169" s="336"/>
      <c r="C169" s="337"/>
      <c r="D169" s="337"/>
      <c r="E169" s="337"/>
      <c r="F169" s="337"/>
      <c r="G169" s="337"/>
      <c r="H169" s="337"/>
      <c r="I169" s="337"/>
      <c r="J169" s="337"/>
      <c r="K169" s="338"/>
    </row>
    <row r="170" spans="2:11" s="7" customFormat="1">
      <c r="B170" s="336"/>
      <c r="C170" s="337"/>
      <c r="D170" s="337"/>
      <c r="E170" s="337"/>
      <c r="F170" s="337"/>
      <c r="G170" s="337"/>
      <c r="H170" s="337"/>
      <c r="I170" s="337"/>
      <c r="J170" s="337"/>
      <c r="K170" s="338"/>
    </row>
    <row r="171" spans="2:11" s="7" customFormat="1">
      <c r="B171" s="336"/>
      <c r="C171" s="337"/>
      <c r="D171" s="337"/>
      <c r="E171" s="337"/>
      <c r="F171" s="337"/>
      <c r="G171" s="337"/>
      <c r="H171" s="337"/>
      <c r="I171" s="337"/>
      <c r="J171" s="337"/>
      <c r="K171" s="338"/>
    </row>
    <row r="172" spans="2:11" s="7" customFormat="1">
      <c r="B172" s="336"/>
      <c r="C172" s="337"/>
      <c r="D172" s="337"/>
      <c r="E172" s="337"/>
      <c r="F172" s="337"/>
      <c r="G172" s="337"/>
      <c r="H172" s="337"/>
      <c r="I172" s="337"/>
      <c r="J172" s="337"/>
      <c r="K172" s="338"/>
    </row>
    <row r="173" spans="2:11" s="7" customFormat="1">
      <c r="B173" s="336"/>
      <c r="C173" s="337"/>
      <c r="D173" s="337"/>
      <c r="E173" s="337"/>
      <c r="F173" s="337"/>
      <c r="G173" s="337"/>
      <c r="H173" s="337"/>
      <c r="I173" s="337"/>
      <c r="J173" s="337"/>
      <c r="K173" s="338"/>
    </row>
    <row r="174" spans="2:11" s="7" customFormat="1">
      <c r="B174" s="336"/>
      <c r="C174" s="337"/>
      <c r="D174" s="337"/>
      <c r="E174" s="337"/>
      <c r="F174" s="337"/>
      <c r="G174" s="337"/>
      <c r="H174" s="337"/>
      <c r="I174" s="337"/>
      <c r="J174" s="337"/>
      <c r="K174" s="338"/>
    </row>
    <row r="175" spans="2:11" s="7" customFormat="1">
      <c r="B175" s="336"/>
      <c r="C175" s="337"/>
      <c r="D175" s="337"/>
      <c r="E175" s="337"/>
      <c r="F175" s="337"/>
      <c r="G175" s="337"/>
      <c r="H175" s="337"/>
      <c r="I175" s="337"/>
      <c r="J175" s="337"/>
      <c r="K175" s="338"/>
    </row>
    <row r="176" spans="2:11" s="7" customFormat="1">
      <c r="B176" s="336"/>
      <c r="C176" s="337"/>
      <c r="D176" s="337"/>
      <c r="E176" s="337"/>
      <c r="F176" s="337"/>
      <c r="G176" s="337"/>
      <c r="H176" s="337"/>
      <c r="I176" s="337"/>
      <c r="J176" s="337"/>
      <c r="K176" s="338"/>
    </row>
    <row r="177" spans="2:11" s="7" customFormat="1">
      <c r="B177" s="336"/>
      <c r="C177" s="337"/>
      <c r="D177" s="337"/>
      <c r="E177" s="337"/>
      <c r="F177" s="337"/>
      <c r="G177" s="337"/>
      <c r="H177" s="337"/>
      <c r="I177" s="337"/>
      <c r="J177" s="337"/>
      <c r="K177" s="338"/>
    </row>
    <row r="178" spans="2:11">
      <c r="B178" s="339"/>
      <c r="C178" s="340"/>
      <c r="D178" s="340"/>
      <c r="E178" s="340"/>
      <c r="F178" s="340"/>
      <c r="G178" s="340"/>
      <c r="H178" s="340"/>
      <c r="I178" s="340"/>
      <c r="J178" s="340"/>
      <c r="K178" s="341"/>
    </row>
  </sheetData>
  <protectedRanges>
    <protectedRange sqref="AR132:AT159 BL56:BV77 BR97:BR126 AD3:AH30 BV3:CE30" name="Expected_1"/>
    <protectedRange sqref="H3:R30 X3:AC30" name="Year5Range_1"/>
  </protectedRanges>
  <mergeCells count="81">
    <mergeCell ref="B9:B23"/>
    <mergeCell ref="C9:D11"/>
    <mergeCell ref="C12:D14"/>
    <mergeCell ref="C15:D17"/>
    <mergeCell ref="C18:D20"/>
    <mergeCell ref="C21:D23"/>
    <mergeCell ref="C2:D2"/>
    <mergeCell ref="E2:G2"/>
    <mergeCell ref="B3:B8"/>
    <mergeCell ref="C3:D4"/>
    <mergeCell ref="C5:D8"/>
    <mergeCell ref="B24:B30"/>
    <mergeCell ref="C24:D26"/>
    <mergeCell ref="C27:D30"/>
    <mergeCell ref="B31:G31"/>
    <mergeCell ref="B37:G37"/>
    <mergeCell ref="B33:G33"/>
    <mergeCell ref="B34:F34"/>
    <mergeCell ref="B35:G35"/>
    <mergeCell ref="B36:G36"/>
    <mergeCell ref="B32:G32"/>
    <mergeCell ref="B38:G38"/>
    <mergeCell ref="C42:F42"/>
    <mergeCell ref="G42:J42"/>
    <mergeCell ref="K42:M42"/>
    <mergeCell ref="C43:F43"/>
    <mergeCell ref="G43:J43"/>
    <mergeCell ref="K43:M43"/>
    <mergeCell ref="C40:F40"/>
    <mergeCell ref="G40:J40"/>
    <mergeCell ref="K40:M40"/>
    <mergeCell ref="C41:F41"/>
    <mergeCell ref="G41:J41"/>
    <mergeCell ref="K41:M41"/>
    <mergeCell ref="C44:F44"/>
    <mergeCell ref="G44:J44"/>
    <mergeCell ref="K44:M44"/>
    <mergeCell ref="C45:F45"/>
    <mergeCell ref="G45:J45"/>
    <mergeCell ref="K45:M45"/>
    <mergeCell ref="C46:F46"/>
    <mergeCell ref="G46:J46"/>
    <mergeCell ref="K46:M46"/>
    <mergeCell ref="C47:F47"/>
    <mergeCell ref="G47:J47"/>
    <mergeCell ref="K47:M47"/>
    <mergeCell ref="C48:F48"/>
    <mergeCell ref="G48:J48"/>
    <mergeCell ref="K48:M48"/>
    <mergeCell ref="C49:F49"/>
    <mergeCell ref="G49:J49"/>
    <mergeCell ref="K49:M49"/>
    <mergeCell ref="C129:D129"/>
    <mergeCell ref="E129:G129"/>
    <mergeCell ref="K50:M50"/>
    <mergeCell ref="B52:C53"/>
    <mergeCell ref="B54:K54"/>
    <mergeCell ref="B55:D55"/>
    <mergeCell ref="E55:H55"/>
    <mergeCell ref="I55:K55"/>
    <mergeCell ref="C50:F50"/>
    <mergeCell ref="G50:J50"/>
    <mergeCell ref="B56:D56"/>
    <mergeCell ref="E56:H56"/>
    <mergeCell ref="I56:K56"/>
    <mergeCell ref="B158:G158"/>
    <mergeCell ref="B159:G159"/>
    <mergeCell ref="B160:G160"/>
    <mergeCell ref="B163:K178"/>
    <mergeCell ref="B130:B135"/>
    <mergeCell ref="C130:D131"/>
    <mergeCell ref="C132:D135"/>
    <mergeCell ref="B151:B157"/>
    <mergeCell ref="C151:D153"/>
    <mergeCell ref="C154:D157"/>
    <mergeCell ref="B136:B150"/>
    <mergeCell ref="C136:D138"/>
    <mergeCell ref="C139:D141"/>
    <mergeCell ref="C142:D144"/>
    <mergeCell ref="C145:D147"/>
    <mergeCell ref="C148:D150"/>
  </mergeCells>
  <conditionalFormatting sqref="D62:D64 F62:F64 H62:H64 J62:J64">
    <cfRule type="containsErrors" dxfId="67" priority="17">
      <formula>ISERROR(D62)</formula>
    </cfRule>
  </conditionalFormatting>
  <conditionalFormatting sqref="H130:H161">
    <cfRule type="containsText" dxfId="66" priority="8" operator="containsText" text="80">
      <formula>NOT(ISERROR(SEARCH("80",H130)))</formula>
    </cfRule>
    <cfRule type="containsText" dxfId="65" priority="9" operator="containsText" text="60-79">
      <formula>NOT(ISERROR(SEARCH("60-79",H130)))</formula>
    </cfRule>
    <cfRule type="containsText" dxfId="64" priority="10" operator="containsText" text="&lt;60">
      <formula>NOT(ISERROR(SEARCH("&lt;60",H130)))</formula>
    </cfRule>
  </conditionalFormatting>
  <conditionalFormatting sqref="H130:I157">
    <cfRule type="containsText" dxfId="63" priority="7" operator="containsText" text="error">
      <formula>NOT(ISERROR(SEARCH("error",H130)))</formula>
    </cfRule>
  </conditionalFormatting>
  <conditionalFormatting sqref="H3:R30">
    <cfRule type="containsText" dxfId="62" priority="4" operator="containsText" text="*80">
      <formula>NOT(ISERROR(SEARCH("*80",H3)))</formula>
    </cfRule>
    <cfRule type="containsText" dxfId="61" priority="5" operator="containsText" text="60-79">
      <formula>NOT(ISERROR(SEARCH("60-79",H3)))</formula>
    </cfRule>
    <cfRule type="containsText" dxfId="60" priority="6" operator="containsText" text="&lt;60">
      <formula>NOT(ISERROR(SEARCH("&lt;60",H3)))</formula>
    </cfRule>
  </conditionalFormatting>
  <conditionalFormatting sqref="I130:K157">
    <cfRule type="containsText" dxfId="59" priority="11" operator="containsText" text="80">
      <formula>NOT(ISERROR(SEARCH("80",I130)))</formula>
    </cfRule>
    <cfRule type="containsText" dxfId="58" priority="12" operator="containsText" text="60-79">
      <formula>NOT(ISERROR(SEARCH("60-79",I130)))</formula>
    </cfRule>
    <cfRule type="containsText" dxfId="57" priority="13" operator="containsText" text="&lt;60">
      <formula>NOT(ISERROR(SEARCH("&lt;60",I130)))</formula>
    </cfRule>
  </conditionalFormatting>
  <conditionalFormatting sqref="Y3:AH30">
    <cfRule type="containsText" dxfId="56" priority="1" operator="containsText" text="*80">
      <formula>NOT(ISERROR(SEARCH("*80",Y3)))</formula>
    </cfRule>
    <cfRule type="containsText" dxfId="55" priority="2" operator="containsText" text="60-79">
      <formula>NOT(ISERROR(SEARCH("60-79",Y3)))</formula>
    </cfRule>
    <cfRule type="containsText" dxfId="54" priority="3" operator="containsText" text="&lt;60">
      <formula>NOT(ISERROR(SEARCH("&lt;60",Y3)))</formula>
    </cfRule>
  </conditionalFormatting>
  <conditionalFormatting sqref="AK3:AT30 AV3:AV30">
    <cfRule type="containsText" dxfId="53" priority="14" operator="containsText" text="*80">
      <formula>NOT(ISERROR(SEARCH("*80",AK3)))</formula>
    </cfRule>
    <cfRule type="containsText" dxfId="52" priority="15" operator="containsText" text="60-79">
      <formula>NOT(ISERROR(SEARCH("60-79",AK3)))</formula>
    </cfRule>
    <cfRule type="containsText" dxfId="51" priority="16" operator="containsText" text="&lt;60">
      <formula>NOT(ISERROR(SEARCH("&lt;60",AK3)))</formula>
    </cfRule>
  </conditionalFormatting>
  <dataValidations count="3">
    <dataValidation type="list" allowBlank="1" showInputMessage="1" showErrorMessage="1" sqref="I37:R37" xr:uid="{1FF04C11-7C8F-438E-8023-28F675313F72}">
      <formula1>listYesNo</formula1>
    </dataValidation>
    <dataValidation type="list" allowBlank="1" showInputMessage="1" showErrorMessage="1" errorTitle="Error in entry" error="Please use list items only." sqref="H3:R30 Y3:AH30" xr:uid="{DAC67676-AB4E-400A-BADC-FF42D3E3EB04}">
      <formula1>ValidDepts</formula1>
    </dataValidation>
    <dataValidation allowBlank="1" showInputMessage="1" showErrorMessage="1" errorTitle="Error in entry" error="Please use list items only." sqref="AU132:BE159 AK3:AT33 BL56:BV77 BJ54:BT54 BJ31:BT34 BV31:CE34" xr:uid="{0F1A16EA-0D62-4DAA-9197-7DFC1521EC76}"/>
  </dataValidations>
  <pageMargins left="0.70866141732283472" right="0.70866141732283472" top="0.74803149606299213" bottom="0.74803149606299213" header="0.31496062992125984" footer="0.31496062992125984"/>
  <pageSetup paperSize="9" scale="68" fitToHeight="0" orientation="portrait" r:id="rId1"/>
  <rowBreaks count="1" manualBreakCount="1">
    <brk id="127" max="12" man="1"/>
  </rowBreaks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A66537-6AB9-415B-AF5F-F9840A0B415B}">
  <sheetPr>
    <pageSetUpPr fitToPage="1"/>
  </sheetPr>
  <dimension ref="A1:DW178"/>
  <sheetViews>
    <sheetView showGridLines="0" zoomScaleNormal="100" zoomScaleSheetLayoutView="80" zoomScalePageLayoutView="25" workbookViewId="0"/>
  </sheetViews>
  <sheetFormatPr defaultColWidth="0" defaultRowHeight="12.75"/>
  <cols>
    <col min="1" max="1" width="1.42578125" style="1" customWidth="1"/>
    <col min="2" max="7" width="10.5703125" style="1" customWidth="1"/>
    <col min="8" max="13" width="10.5703125" style="7" customWidth="1"/>
    <col min="14" max="14" width="0.28515625" style="7" hidden="1" customWidth="1"/>
    <col min="15" max="15" width="0.140625" style="7" hidden="1" customWidth="1"/>
    <col min="16" max="16" width="11.140625" style="7" hidden="1" customWidth="1"/>
    <col min="17" max="17" width="9.7109375" style="1" hidden="1" customWidth="1"/>
    <col min="18" max="18" width="8.85546875" style="1" hidden="1" customWidth="1"/>
    <col min="19" max="19" width="0.140625" style="1" hidden="1" customWidth="1"/>
    <col min="20" max="20" width="8.42578125" style="1" hidden="1" customWidth="1"/>
    <col min="21" max="21" width="0.140625" style="1" hidden="1" customWidth="1"/>
    <col min="22" max="22" width="13.5703125" style="1" hidden="1" customWidth="1"/>
    <col min="23" max="23" width="22.42578125" style="1" hidden="1" customWidth="1"/>
    <col min="24" max="24" width="3" style="1" customWidth="1"/>
    <col min="25" max="26" width="10.5703125" style="1" customWidth="1"/>
    <col min="27" max="27" width="10.5703125" style="7" customWidth="1"/>
    <col min="28" max="29" width="10.5703125" style="1" customWidth="1"/>
    <col min="30" max="34" width="10.5703125" style="7" hidden="1" customWidth="1"/>
    <col min="35" max="35" width="2.85546875" style="7" customWidth="1"/>
    <col min="36" max="36" width="5.140625" style="7" hidden="1" customWidth="1"/>
    <col min="37" max="37" width="12.42578125" style="1" hidden="1" customWidth="1"/>
    <col min="38" max="38" width="9.140625" style="1" hidden="1" customWidth="1"/>
    <col min="39" max="39" width="15.140625" style="1" hidden="1" customWidth="1"/>
    <col min="40" max="40" width="10" style="1" hidden="1" customWidth="1"/>
    <col min="41" max="41" width="13.42578125" style="1" hidden="1" customWidth="1"/>
    <col min="42" max="42" width="15.5703125" style="1" hidden="1" customWidth="1"/>
    <col min="43" max="43" width="13.85546875" style="1" hidden="1" customWidth="1"/>
    <col min="44" max="44" width="12.5703125" style="1" hidden="1" customWidth="1"/>
    <col min="45" max="49" width="8.85546875" style="1" hidden="1" customWidth="1"/>
    <col min="50" max="50" width="16.5703125" style="1" hidden="1" customWidth="1"/>
    <col min="51" max="51" width="8.85546875" style="1" hidden="1" customWidth="1"/>
    <col min="52" max="53" width="11.5703125" style="1" hidden="1" customWidth="1"/>
    <col min="54" max="63" width="8.85546875" style="1" hidden="1" customWidth="1"/>
    <col min="64" max="64" width="13" style="7" hidden="1" customWidth="1"/>
    <col min="65" max="65" width="11.42578125" style="7" hidden="1" customWidth="1"/>
    <col min="66" max="68" width="8.5703125" style="7" hidden="1" customWidth="1"/>
    <col min="69" max="71" width="13" style="7" hidden="1" customWidth="1"/>
    <col min="72" max="72" width="11.85546875" style="7" hidden="1" customWidth="1"/>
    <col min="73" max="73" width="7.42578125" style="7" hidden="1" customWidth="1"/>
    <col min="74" max="74" width="13.140625" style="7" hidden="1" customWidth="1"/>
    <col min="75" max="82" width="7.42578125" style="7" hidden="1" customWidth="1"/>
    <col min="83" max="84" width="6.85546875" style="7" hidden="1" customWidth="1"/>
    <col min="85" max="85" width="8.85546875" style="1" hidden="1" customWidth="1"/>
    <col min="86" max="86" width="11.42578125" style="7" hidden="1" customWidth="1"/>
    <col min="87" max="87" width="8.85546875" style="1" hidden="1" customWidth="1"/>
    <col min="88" max="88" width="8.5703125" style="7" hidden="1" customWidth="1"/>
    <col min="89" max="89" width="8.85546875" style="1" hidden="1" customWidth="1"/>
    <col min="90" max="90" width="8.5703125" style="7" hidden="1" customWidth="1"/>
    <col min="91" max="91" width="8.85546875" style="1" hidden="1" customWidth="1"/>
    <col min="92" max="92" width="8.5703125" style="7" hidden="1" customWidth="1"/>
    <col min="93" max="16384" width="8.85546875" style="1" hidden="1"/>
  </cols>
  <sheetData>
    <row r="1" spans="2:127" ht="7.35" customHeight="1" thickBot="1">
      <c r="H1" s="2"/>
      <c r="I1" s="3"/>
      <c r="J1" s="3"/>
      <c r="K1" s="3"/>
      <c r="L1" s="3"/>
      <c r="M1" s="4"/>
      <c r="N1" s="4"/>
      <c r="O1" s="4"/>
      <c r="P1" s="4"/>
      <c r="AA1" s="3"/>
      <c r="AD1" s="3"/>
      <c r="AE1" s="3"/>
      <c r="AF1" s="3"/>
      <c r="AG1" s="3"/>
      <c r="AH1" s="3"/>
      <c r="AI1" s="3"/>
      <c r="AJ1" s="3"/>
      <c r="AW1" s="5" t="s">
        <v>15</v>
      </c>
      <c r="AX1" s="5"/>
      <c r="BE1" s="1" t="s">
        <v>16</v>
      </c>
      <c r="BJ1" s="5" t="s">
        <v>17</v>
      </c>
      <c r="BK1" s="5"/>
      <c r="BL1" s="6"/>
      <c r="BM1" s="178"/>
      <c r="BN1" s="179"/>
      <c r="BO1" s="179"/>
      <c r="BP1" s="179"/>
      <c r="BT1" s="180"/>
      <c r="BU1" s="180"/>
      <c r="BV1" s="181" t="s">
        <v>18</v>
      </c>
      <c r="BW1" s="182"/>
      <c r="BX1" s="182"/>
      <c r="BY1" s="182"/>
      <c r="BZ1" s="183"/>
      <c r="CG1" s="184" t="s">
        <v>19</v>
      </c>
      <c r="CH1" s="184" t="s">
        <v>20</v>
      </c>
      <c r="CI1" s="185"/>
      <c r="CJ1" s="185"/>
      <c r="CK1" s="186"/>
      <c r="CL1" s="187"/>
      <c r="CM1" s="184"/>
      <c r="CN1" s="187"/>
      <c r="CO1" s="184"/>
      <c r="CP1" s="184"/>
      <c r="CQ1" s="184"/>
      <c r="CR1" s="184"/>
      <c r="CS1" s="5"/>
      <c r="CT1" s="5" t="s">
        <v>21</v>
      </c>
      <c r="CU1" s="31"/>
      <c r="CV1" s="188"/>
      <c r="CW1" s="179"/>
      <c r="CY1" s="179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</row>
    <row r="2" spans="2:127" ht="41.45" customHeight="1" thickBot="1">
      <c r="B2" s="8" t="s">
        <v>183</v>
      </c>
      <c r="C2" s="297" t="s">
        <v>184</v>
      </c>
      <c r="D2" s="298"/>
      <c r="E2" s="297" t="s">
        <v>185</v>
      </c>
      <c r="F2" s="299"/>
      <c r="G2" s="298"/>
      <c r="H2" s="210" t="s">
        <v>222</v>
      </c>
      <c r="I2" s="209" t="s">
        <v>297</v>
      </c>
      <c r="J2" s="211" t="s">
        <v>298</v>
      </c>
      <c r="K2" s="216" t="s">
        <v>296</v>
      </c>
      <c r="L2" s="212" t="s">
        <v>299</v>
      </c>
      <c r="M2" s="206" t="s">
        <v>300</v>
      </c>
      <c r="N2" s="206" t="s">
        <v>22</v>
      </c>
      <c r="O2" s="206" t="s">
        <v>23</v>
      </c>
      <c r="P2" s="206" t="s">
        <v>24</v>
      </c>
      <c r="Q2" s="206" t="s">
        <v>25</v>
      </c>
      <c r="R2" s="207" t="s">
        <v>26</v>
      </c>
      <c r="S2"/>
      <c r="T2"/>
      <c r="U2"/>
      <c r="V2"/>
      <c r="W2"/>
      <c r="X2"/>
      <c r="Y2" s="210" t="s">
        <v>301</v>
      </c>
      <c r="Z2" s="214" t="s">
        <v>302</v>
      </c>
      <c r="AA2" s="217" t="s">
        <v>303</v>
      </c>
      <c r="AB2" s="213" t="s">
        <v>304</v>
      </c>
      <c r="AC2" s="215" t="s">
        <v>305</v>
      </c>
      <c r="AD2" s="9" t="s">
        <v>27</v>
      </c>
      <c r="AE2" s="9" t="s">
        <v>28</v>
      </c>
      <c r="AF2" s="9" t="s">
        <v>29</v>
      </c>
      <c r="AG2" s="9" t="s">
        <v>30</v>
      </c>
      <c r="AH2" s="9" t="s">
        <v>31</v>
      </c>
      <c r="AK2" s="10" t="s">
        <v>32</v>
      </c>
      <c r="AL2" s="10" t="s">
        <v>33</v>
      </c>
      <c r="AM2" s="10" t="s">
        <v>34</v>
      </c>
      <c r="AN2" s="10" t="s">
        <v>35</v>
      </c>
      <c r="AO2" s="10" t="s">
        <v>36</v>
      </c>
      <c r="AP2" s="10" t="s">
        <v>37</v>
      </c>
      <c r="AQ2" s="10" t="s">
        <v>38</v>
      </c>
      <c r="AR2" s="10" t="s">
        <v>39</v>
      </c>
      <c r="AS2" s="10" t="s">
        <v>40</v>
      </c>
      <c r="AT2" s="10" t="s">
        <v>41</v>
      </c>
      <c r="AW2" s="11" t="s">
        <v>42</v>
      </c>
      <c r="AX2" s="11" t="s">
        <v>43</v>
      </c>
      <c r="AY2" s="11" t="s">
        <v>44</v>
      </c>
      <c r="AZ2" s="11" t="s">
        <v>45</v>
      </c>
      <c r="BA2" s="11" t="s">
        <v>46</v>
      </c>
      <c r="BB2" s="11" t="s">
        <v>47</v>
      </c>
      <c r="BC2" s="11" t="s">
        <v>48</v>
      </c>
      <c r="BE2" s="1" t="s">
        <v>49</v>
      </c>
      <c r="BF2" s="1" t="s">
        <v>50</v>
      </c>
      <c r="BJ2" s="189" t="s">
        <v>51</v>
      </c>
      <c r="BK2" s="189" t="s">
        <v>52</v>
      </c>
      <c r="BL2" s="189" t="s">
        <v>53</v>
      </c>
      <c r="BM2" s="189" t="s">
        <v>54</v>
      </c>
      <c r="BN2" s="189" t="s">
        <v>55</v>
      </c>
      <c r="BO2" s="189" t="s">
        <v>56</v>
      </c>
      <c r="BP2" s="189" t="s">
        <v>57</v>
      </c>
      <c r="BQ2" s="189" t="s">
        <v>58</v>
      </c>
      <c r="BR2" s="189" t="s">
        <v>59</v>
      </c>
      <c r="BS2" s="189" t="s">
        <v>60</v>
      </c>
      <c r="BT2" s="189" t="s">
        <v>61</v>
      </c>
      <c r="BV2" s="190" t="s">
        <v>62</v>
      </c>
      <c r="BW2" s="190" t="s">
        <v>63</v>
      </c>
      <c r="BX2" s="190" t="s">
        <v>64</v>
      </c>
      <c r="BY2" s="190" t="s">
        <v>65</v>
      </c>
      <c r="BZ2" s="190" t="s">
        <v>66</v>
      </c>
      <c r="CA2" s="190" t="s">
        <v>67</v>
      </c>
      <c r="CB2" s="190" t="s">
        <v>68</v>
      </c>
      <c r="CC2" s="190" t="s">
        <v>69</v>
      </c>
      <c r="CD2" s="190" t="s">
        <v>70</v>
      </c>
      <c r="CE2" s="190" t="s">
        <v>71</v>
      </c>
      <c r="CF2" s="1"/>
      <c r="CG2" s="191" t="s">
        <v>72</v>
      </c>
      <c r="CH2" s="191" t="s">
        <v>73</v>
      </c>
      <c r="CI2" s="191" t="s">
        <v>74</v>
      </c>
      <c r="CJ2" s="191" t="s">
        <v>75</v>
      </c>
      <c r="CK2" s="191" t="s">
        <v>76</v>
      </c>
      <c r="CL2" s="191" t="s">
        <v>77</v>
      </c>
      <c r="CM2" s="191" t="s">
        <v>78</v>
      </c>
      <c r="CN2" s="191" t="s">
        <v>79</v>
      </c>
      <c r="CO2" s="191" t="s">
        <v>80</v>
      </c>
      <c r="CP2" s="191" t="s">
        <v>81</v>
      </c>
      <c r="CR2" s="191" t="s">
        <v>82</v>
      </c>
      <c r="CS2" s="191" t="s">
        <v>83</v>
      </c>
      <c r="CT2" s="191" t="s">
        <v>84</v>
      </c>
      <c r="CU2" s="191" t="s">
        <v>85</v>
      </c>
      <c r="CV2" s="191" t="s">
        <v>86</v>
      </c>
      <c r="CW2" s="191" t="s">
        <v>87</v>
      </c>
      <c r="CX2" s="191" t="s">
        <v>88</v>
      </c>
      <c r="CY2" s="191" t="s">
        <v>89</v>
      </c>
      <c r="CZ2" s="191" t="s">
        <v>90</v>
      </c>
      <c r="DA2" s="191" t="s">
        <v>91</v>
      </c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</row>
    <row r="3" spans="2:127" ht="13.7" customHeight="1" thickBot="1">
      <c r="B3" s="303">
        <v>1</v>
      </c>
      <c r="C3" s="308" t="s">
        <v>186</v>
      </c>
      <c r="D3" s="309"/>
      <c r="E3" s="174" t="s">
        <v>194</v>
      </c>
      <c r="F3" s="175"/>
      <c r="G3" s="176"/>
      <c r="H3" s="168" t="s">
        <v>92</v>
      </c>
      <c r="I3" s="168" t="s">
        <v>92</v>
      </c>
      <c r="J3" s="168" t="s">
        <v>92</v>
      </c>
      <c r="K3" s="168" t="s">
        <v>92</v>
      </c>
      <c r="L3" s="12" t="s">
        <v>92</v>
      </c>
      <c r="M3" s="12" t="s">
        <v>92</v>
      </c>
      <c r="N3" s="12" t="s">
        <v>92</v>
      </c>
      <c r="O3" s="12" t="s">
        <v>92</v>
      </c>
      <c r="P3" s="12" t="s">
        <v>92</v>
      </c>
      <c r="Q3" s="12" t="s">
        <v>92</v>
      </c>
      <c r="R3" s="168" t="s">
        <v>92</v>
      </c>
      <c r="Y3" s="168" t="s">
        <v>92</v>
      </c>
      <c r="Z3" s="168" t="s">
        <v>92</v>
      </c>
      <c r="AA3" s="168" t="s">
        <v>92</v>
      </c>
      <c r="AB3" s="168" t="s">
        <v>92</v>
      </c>
      <c r="AC3" s="168" t="s">
        <v>92</v>
      </c>
      <c r="AD3" s="13" t="s">
        <v>92</v>
      </c>
      <c r="AE3" s="13" t="s">
        <v>92</v>
      </c>
      <c r="AF3" s="13" t="s">
        <v>92</v>
      </c>
      <c r="AG3" s="13" t="s">
        <v>92</v>
      </c>
      <c r="AH3" s="121" t="s">
        <v>92</v>
      </c>
      <c r="AK3" s="14" t="str">
        <f t="shared" ref="AK3:AT28" si="0">IFERROR(IF(I3="---","",IF(Y3="---","No Target Set",IF(BV3=BK3,"On Target",IF(BV3&gt;BK3,"Behind",IF(BV3&lt;BK3,"On Target"))))),"")</f>
        <v/>
      </c>
      <c r="AL3" s="14" t="str">
        <f t="shared" si="0"/>
        <v/>
      </c>
      <c r="AM3" s="14" t="str">
        <f t="shared" si="0"/>
        <v/>
      </c>
      <c r="AN3" s="14" t="str">
        <f t="shared" si="0"/>
        <v/>
      </c>
      <c r="AO3" s="14" t="str">
        <f t="shared" si="0"/>
        <v/>
      </c>
      <c r="AP3" s="14" t="str">
        <f t="shared" si="0"/>
        <v/>
      </c>
      <c r="AQ3" s="14" t="str">
        <f t="shared" si="0"/>
        <v/>
      </c>
      <c r="AR3" s="14" t="str">
        <f t="shared" si="0"/>
        <v/>
      </c>
      <c r="AS3" s="14" t="str">
        <f t="shared" si="0"/>
        <v/>
      </c>
      <c r="AT3" s="14" t="str">
        <f t="shared" si="0"/>
        <v/>
      </c>
      <c r="AV3" s="15"/>
      <c r="AW3" s="16" t="s">
        <v>93</v>
      </c>
      <c r="AX3" s="192" t="str">
        <f t="shared" ref="AX3:AX30" si="1">_xlfn.IFNA(LOOKUP(2,1/(H3:R3&lt;&gt;"---"),H3:R3),"---")</f>
        <v>---</v>
      </c>
      <c r="AY3" s="192" t="e">
        <f>VALUE(IF(AX3="---","",VLOOKUP(AX3,List16785[],2,FALSE)))</f>
        <v>#VALUE!</v>
      </c>
      <c r="AZ3" s="192" t="str">
        <f t="shared" ref="AZ3:AZ30" si="2">_xlfn.IFNA(LOOKUP(2,1/(H3:Q3&lt;&gt;"---"),X3:AF3),"---")</f>
        <v>---</v>
      </c>
      <c r="BA3" s="192" t="e">
        <f>VALUE(IF(AZ3="---","",VLOOKUP(AZ3,List16785[],2,FALSE)))</f>
        <v>#VALUE!</v>
      </c>
      <c r="BB3" s="192" t="str">
        <f t="shared" ref="BB3:BB30" si="3">_xlfn.IFNA(LOOKUP(2,1/(AK3:AT3&lt;&gt;""),AK3:AT3),"---")</f>
        <v>---</v>
      </c>
      <c r="BC3" s="192" t="str">
        <f t="shared" ref="BC3:BC30" si="4">_xlfn.IFNA(LOOKUP(2,1/(H3:R3&lt;&gt;"---"),H$2:R$2),"---")</f>
        <v>---</v>
      </c>
      <c r="BE3" s="17" t="s">
        <v>92</v>
      </c>
      <c r="BI3" s="16" t="s">
        <v>93</v>
      </c>
      <c r="BJ3" s="192" t="str">
        <f>IF(H3="---","",IF(H3="","",(VLOOKUP(H3,List16785[],2,FALSE))))</f>
        <v/>
      </c>
      <c r="BK3" s="192" t="str">
        <f>IF(I3="---","",IF(I3="","",(VLOOKUP(I3,List16785[],2,FALSE))))</f>
        <v/>
      </c>
      <c r="BL3" s="192" t="str">
        <f>IF(J3="---","",IF(J3="","",(VLOOKUP(J3,List16785[],2,FALSE))))</f>
        <v/>
      </c>
      <c r="BM3" s="192" t="str">
        <f>IF(K3="---","",IF(K3="","",(VLOOKUP(K3,List16785[],2,FALSE))))</f>
        <v/>
      </c>
      <c r="BN3" s="192" t="str">
        <f>IF(L3="---","",IF(L3="","",(VLOOKUP(L3,List16785[],2,FALSE))))</f>
        <v/>
      </c>
      <c r="BO3" s="192" t="str">
        <f>IF(M3="---","",IF(M3="","",(VLOOKUP(M3,List16785[],2,FALSE))))</f>
        <v/>
      </c>
      <c r="BP3" s="192" t="str">
        <f>IF(N3="---","",IF(N3="","",(VLOOKUP(N3,List16785[],2,FALSE))))</f>
        <v/>
      </c>
      <c r="BQ3" s="192" t="str">
        <f>IF(O3="---","",IF(O3="","",(VLOOKUP(O3,List16785[],2,FALSE))))</f>
        <v/>
      </c>
      <c r="BR3" s="192" t="str">
        <f>IF(P3="---","",IF(P3="","",(VLOOKUP(P3,List16785[],2,FALSE))))</f>
        <v/>
      </c>
      <c r="BS3" s="192" t="str">
        <f>IF(Q3="---","",IF(Q3="","",(VLOOKUP(Q3,List16785[],2,FALSE))))</f>
        <v/>
      </c>
      <c r="BT3" s="192" t="str">
        <f>IF(R3="---","",IF(R3="","",(VLOOKUP(R3,List16785[],2,FALSE))))</f>
        <v/>
      </c>
      <c r="BU3" s="16" t="s">
        <v>93</v>
      </c>
      <c r="BV3" s="192" t="str">
        <f>IF(Y3="---","",IF(Y3="","",VLOOKUP(Y3,List16785[],2,FALSE)))</f>
        <v/>
      </c>
      <c r="BW3" s="192" t="str">
        <f>IF(Z3="---","",IF(Z3="","",VLOOKUP(Z3,List16785[],2,FALSE)))</f>
        <v/>
      </c>
      <c r="BX3" s="192" t="str">
        <f>IF(AA3="---","",IF(AA3="","",VLOOKUP(AA3,List16785[],2,FALSE)))</f>
        <v/>
      </c>
      <c r="BY3" s="192" t="str">
        <f>IF(AB3="---","",IF(AB3="","",VLOOKUP(AB3,List16785[],2,FALSE)))</f>
        <v/>
      </c>
      <c r="BZ3" s="192" t="str">
        <f>IF(AC3="---","",IF(AC3="","",VLOOKUP(AC3,List16785[],2,FALSE)))</f>
        <v/>
      </c>
      <c r="CA3" s="192" t="str">
        <f>IF(AD3="---","",IF(AD3="","",VLOOKUP(AD3,List16785[],2,FALSE)))</f>
        <v/>
      </c>
      <c r="CB3" s="192" t="str">
        <f>IF(AE3="---","",IF(AE3="","",VLOOKUP(AE3,List16785[],2,FALSE)))</f>
        <v/>
      </c>
      <c r="CC3" s="192" t="str">
        <f>IF(AF3="---","",IF(AF3="","",VLOOKUP(AF3,List16785[],2,FALSE)))</f>
        <v/>
      </c>
      <c r="CD3" s="192" t="str">
        <f>IF(AG3="---","",IF(AG3="","",VLOOKUP(AG3,List16785[],2,FALSE)))</f>
        <v/>
      </c>
      <c r="CE3" s="192" t="str">
        <f>IF(AH3="---","",IF(AH3="","",VLOOKUP(AH3,List16785[],2,FALSE)))</f>
        <v/>
      </c>
      <c r="CF3" s="16" t="s">
        <v>93</v>
      </c>
      <c r="CG3" s="192" t="str">
        <f>IFERROR(
    IF(H3="---", "NA",
        IF(Y3="---", "NA",
            IF(BJ3 &gt; BK3,
                IF(BV3 &gt; BJ3, 1.1, 0.1),
                IF(BV3 &gt; BJ3, 1, 0)
            )
        )
    ),
    -1
)</f>
        <v>NA</v>
      </c>
      <c r="CH3" s="192" t="str">
        <f t="shared" ref="CH3:CP30" si="5">IFERROR(
    IF(I3="---", "NA",
        IF(Z3="---", "NA",IF(J3="---","NA",
            IF(BK3 &gt; BL3,
                IF(MIN(BV3, BK3) = BW3, 0.1,
                    IF(MIN(BV3, BK3) &lt; BW3, 1.1)
                ),
                IF(MIN(BV3, BK3) = BW3, 0,
                    IF(MIN(BV3, BK3) &lt; BW3, 1)
                )
            ))
        )
    ),
-5)</f>
        <v>NA</v>
      </c>
      <c r="CI3" s="192" t="str">
        <f t="shared" si="5"/>
        <v>NA</v>
      </c>
      <c r="CJ3" s="192" t="str">
        <f t="shared" si="5"/>
        <v>NA</v>
      </c>
      <c r="CK3" s="192" t="str">
        <f t="shared" si="5"/>
        <v>NA</v>
      </c>
      <c r="CL3" s="192" t="str">
        <f t="shared" si="5"/>
        <v>NA</v>
      </c>
      <c r="CM3" s="192" t="str">
        <f t="shared" si="5"/>
        <v>NA</v>
      </c>
      <c r="CN3" s="192" t="str">
        <f t="shared" si="5"/>
        <v>NA</v>
      </c>
      <c r="CO3" s="192" t="str">
        <f t="shared" si="5"/>
        <v>NA</v>
      </c>
      <c r="CP3" s="192" t="str">
        <f t="shared" si="5"/>
        <v>NA</v>
      </c>
      <c r="CQ3" s="16" t="s">
        <v>93</v>
      </c>
      <c r="CR3" s="192" t="str">
        <f>IF(BK3="", "NA", IF(AND(OR(CG3=1, CG3=1.1),BK3&gt;=BV3),"Achieved",IF(AND(OR(CG3=1, CG3=1.1),BK3&lt;BV3),"Not Achieved","NA")))</f>
        <v>NA</v>
      </c>
      <c r="CS3" s="192" t="str">
        <f t="shared" ref="CS3:DA18" si="6">IF(AND(OR(CH3=1, CH3=1.1),BL3&gt;=BW3),"Achieved",IF(AND(OR(CH3=1, CH3=1.1),BL3&lt;BW3),"Not Achieved","NA"))</f>
        <v>NA</v>
      </c>
      <c r="CT3" s="192" t="str">
        <f t="shared" si="6"/>
        <v>NA</v>
      </c>
      <c r="CU3" s="192" t="str">
        <f t="shared" si="6"/>
        <v>NA</v>
      </c>
      <c r="CV3" s="192" t="str">
        <f t="shared" si="6"/>
        <v>NA</v>
      </c>
      <c r="CW3" s="192" t="str">
        <f t="shared" si="6"/>
        <v>NA</v>
      </c>
      <c r="CX3" s="192" t="str">
        <f t="shared" si="6"/>
        <v>NA</v>
      </c>
      <c r="CY3" s="192" t="str">
        <f t="shared" si="6"/>
        <v>NA</v>
      </c>
      <c r="CZ3" s="192" t="str">
        <f t="shared" si="6"/>
        <v>NA</v>
      </c>
      <c r="DA3" s="192" t="str">
        <f t="shared" si="6"/>
        <v>NA</v>
      </c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</row>
    <row r="4" spans="2:127" ht="13.7" customHeight="1" thickBot="1">
      <c r="B4" s="304"/>
      <c r="C4" s="308"/>
      <c r="D4" s="309"/>
      <c r="E4" s="174" t="s">
        <v>195</v>
      </c>
      <c r="F4" s="175"/>
      <c r="G4" s="176"/>
      <c r="H4" s="13" t="s">
        <v>92</v>
      </c>
      <c r="I4" s="13" t="s">
        <v>92</v>
      </c>
      <c r="J4" s="13" t="s">
        <v>92</v>
      </c>
      <c r="K4" s="13" t="s">
        <v>92</v>
      </c>
      <c r="L4" s="13" t="s">
        <v>92</v>
      </c>
      <c r="M4" s="13" t="s">
        <v>92</v>
      </c>
      <c r="N4" s="13" t="s">
        <v>92</v>
      </c>
      <c r="O4" s="13" t="s">
        <v>92</v>
      </c>
      <c r="P4" s="13" t="s">
        <v>92</v>
      </c>
      <c r="Q4" s="13" t="s">
        <v>92</v>
      </c>
      <c r="R4" s="170" t="s">
        <v>92</v>
      </c>
      <c r="Y4" s="13" t="s">
        <v>92</v>
      </c>
      <c r="Z4" s="13" t="s">
        <v>92</v>
      </c>
      <c r="AA4" s="13" t="s">
        <v>92</v>
      </c>
      <c r="AB4" s="13" t="s">
        <v>92</v>
      </c>
      <c r="AC4" s="170" t="s">
        <v>92</v>
      </c>
      <c r="AD4" s="13" t="s">
        <v>92</v>
      </c>
      <c r="AE4" s="13" t="s">
        <v>92</v>
      </c>
      <c r="AF4" s="13" t="s">
        <v>92</v>
      </c>
      <c r="AG4" s="13" t="s">
        <v>92</v>
      </c>
      <c r="AH4" s="18" t="s">
        <v>92</v>
      </c>
      <c r="AK4" s="14" t="str">
        <f t="shared" si="0"/>
        <v/>
      </c>
      <c r="AL4" s="14" t="str">
        <f t="shared" si="0"/>
        <v/>
      </c>
      <c r="AM4" s="14" t="str">
        <f t="shared" si="0"/>
        <v/>
      </c>
      <c r="AN4" s="14" t="str">
        <f t="shared" si="0"/>
        <v/>
      </c>
      <c r="AO4" s="14" t="str">
        <f t="shared" si="0"/>
        <v/>
      </c>
      <c r="AP4" s="14" t="str">
        <f t="shared" si="0"/>
        <v/>
      </c>
      <c r="AQ4" s="14" t="str">
        <f t="shared" si="0"/>
        <v/>
      </c>
      <c r="AR4" s="14" t="str">
        <f t="shared" si="0"/>
        <v/>
      </c>
      <c r="AS4" s="14" t="str">
        <f t="shared" si="0"/>
        <v/>
      </c>
      <c r="AT4" s="14" t="str">
        <f t="shared" si="0"/>
        <v/>
      </c>
      <c r="AV4" s="15"/>
      <c r="AW4" s="16" t="s">
        <v>94</v>
      </c>
      <c r="AX4" s="192" t="str">
        <f t="shared" si="1"/>
        <v>---</v>
      </c>
      <c r="AY4" s="192" t="e">
        <f>VALUE(IF(AX4="---","",VLOOKUP(AX4,List16785[],2,FALSE)))</f>
        <v>#VALUE!</v>
      </c>
      <c r="AZ4" s="192" t="str">
        <f t="shared" si="2"/>
        <v>---</v>
      </c>
      <c r="BA4" s="192" t="e">
        <f>VALUE(IF(AZ4="---","",VLOOKUP(AZ4,List16785[],2,FALSE)))</f>
        <v>#VALUE!</v>
      </c>
      <c r="BB4" s="192" t="str">
        <f t="shared" si="3"/>
        <v>---</v>
      </c>
      <c r="BC4" s="192" t="str">
        <f t="shared" si="4"/>
        <v>---</v>
      </c>
      <c r="BE4" s="19" t="s">
        <v>95</v>
      </c>
      <c r="BF4" s="1">
        <v>1</v>
      </c>
      <c r="BI4" s="16" t="s">
        <v>94</v>
      </c>
      <c r="BJ4" s="192" t="str">
        <f>IF(H4="---","",IF(H4="","",(VLOOKUP(H4,List16785[],2,FALSE))))</f>
        <v/>
      </c>
      <c r="BK4" s="192" t="str">
        <f>IF(I4="---","",IF(I4="","",(VLOOKUP(I4,List16785[],2,FALSE))))</f>
        <v/>
      </c>
      <c r="BL4" s="192" t="str">
        <f>IF(J4="---","",IF(J4="","",(VLOOKUP(J4,List16785[],2,FALSE))))</f>
        <v/>
      </c>
      <c r="BM4" s="192" t="str">
        <f>IF(K4="---","",IF(K4="","",(VLOOKUP(K4,List16785[],2,FALSE))))</f>
        <v/>
      </c>
      <c r="BN4" s="192" t="str">
        <f>IF(L4="---","",IF(L4="","",(VLOOKUP(L4,List16785[],2,FALSE))))</f>
        <v/>
      </c>
      <c r="BO4" s="192" t="str">
        <f>IF(M4="---","",IF(M4="","",(VLOOKUP(M4,List16785[],2,FALSE))))</f>
        <v/>
      </c>
      <c r="BP4" s="192" t="str">
        <f>IF(N4="---","",IF(N4="","",(VLOOKUP(N4,List16785[],2,FALSE))))</f>
        <v/>
      </c>
      <c r="BQ4" s="192" t="str">
        <f>IF(O4="---","",IF(O4="","",(VLOOKUP(O4,List16785[],2,FALSE))))</f>
        <v/>
      </c>
      <c r="BR4" s="192" t="str">
        <f>IF(P4="---","",IF(P4="","",(VLOOKUP(P4,List16785[],2,FALSE))))</f>
        <v/>
      </c>
      <c r="BS4" s="192" t="str">
        <f>IF(Q4="---","",IF(Q4="","",(VLOOKUP(Q4,List16785[],2,FALSE))))</f>
        <v/>
      </c>
      <c r="BT4" s="192" t="str">
        <f>IF(R4="---","",IF(R4="","",(VLOOKUP(R4,List16785[],2,FALSE))))</f>
        <v/>
      </c>
      <c r="BU4" s="16" t="s">
        <v>94</v>
      </c>
      <c r="BV4" s="192" t="str">
        <f>IF(Y4="---","",IF(Y4="","",VLOOKUP(Y4,List16785[],2,FALSE)))</f>
        <v/>
      </c>
      <c r="BW4" s="192" t="str">
        <f>IF(Z4="---","",IF(Z4="","",VLOOKUP(Z4,List16785[],2,FALSE)))</f>
        <v/>
      </c>
      <c r="BX4" s="192" t="str">
        <f>IF(AA4="---","",IF(AA4="","",VLOOKUP(AA4,List16785[],2,FALSE)))</f>
        <v/>
      </c>
      <c r="BY4" s="192" t="str">
        <f>IF(AB4="---","",IF(AB4="","",VLOOKUP(AB4,List16785[],2,FALSE)))</f>
        <v/>
      </c>
      <c r="BZ4" s="192" t="str">
        <f>IF(AC4="---","",IF(AC4="","",VLOOKUP(AC4,List16785[],2,FALSE)))</f>
        <v/>
      </c>
      <c r="CA4" s="192" t="str">
        <f>IF(AD4="---","",IF(AD4="","",VLOOKUP(AD4,List16785[],2,FALSE)))</f>
        <v/>
      </c>
      <c r="CB4" s="192" t="str">
        <f>IF(AE4="---","",IF(AE4="","",VLOOKUP(AE4,List16785[],2,FALSE)))</f>
        <v/>
      </c>
      <c r="CC4" s="192" t="str">
        <f>IF(AF4="---","",IF(AF4="","",VLOOKUP(AF4,List16785[],2,FALSE)))</f>
        <v/>
      </c>
      <c r="CD4" s="192" t="str">
        <f>IF(AG4="---","",IF(AG4="","",VLOOKUP(AG4,List16785[],2,FALSE)))</f>
        <v/>
      </c>
      <c r="CE4" s="192" t="str">
        <f>IF(AH4="---","",IF(AH4="","",VLOOKUP(AH4,List16785[],2,FALSE)))</f>
        <v/>
      </c>
      <c r="CF4" s="16" t="s">
        <v>94</v>
      </c>
      <c r="CG4" s="192" t="str">
        <f t="shared" ref="CG4:CG30" si="7">IFERROR(
    IF(H4="---", "NA",
        IF(Y4="---", "NA",
            IF(BJ4 &gt; BK4,
                IF(BV4 &gt; BJ4, 1.1, 0.1),
                IF(BV4 &gt; BJ4, 1, 0)
            )
        )
    ),
    -1
)</f>
        <v>NA</v>
      </c>
      <c r="CH4" s="192" t="str">
        <f t="shared" si="5"/>
        <v>NA</v>
      </c>
      <c r="CI4" s="192" t="str">
        <f t="shared" si="5"/>
        <v>NA</v>
      </c>
      <c r="CJ4" s="192" t="str">
        <f t="shared" si="5"/>
        <v>NA</v>
      </c>
      <c r="CK4" s="192" t="str">
        <f t="shared" si="5"/>
        <v>NA</v>
      </c>
      <c r="CL4" s="192" t="str">
        <f t="shared" si="5"/>
        <v>NA</v>
      </c>
      <c r="CM4" s="192" t="str">
        <f t="shared" si="5"/>
        <v>NA</v>
      </c>
      <c r="CN4" s="192" t="str">
        <f t="shared" si="5"/>
        <v>NA</v>
      </c>
      <c r="CO4" s="192" t="str">
        <f t="shared" si="5"/>
        <v>NA</v>
      </c>
      <c r="CP4" s="192" t="str">
        <f t="shared" si="5"/>
        <v>NA</v>
      </c>
      <c r="CQ4" s="16" t="s">
        <v>94</v>
      </c>
      <c r="CR4" s="192" t="str">
        <f t="shared" ref="CR4:CR30" si="8">IF(BK4="", "NA", IF(AND(OR(CG4=1, CG4=1.1),BK4&gt;=BV4),"Achieved",IF(AND(OR(CG4=1, CG4=1.1),BK4&lt;BV4),"Not Achieved","NA")))</f>
        <v>NA</v>
      </c>
      <c r="CS4" s="192" t="str">
        <f t="shared" si="6"/>
        <v>NA</v>
      </c>
      <c r="CT4" s="192" t="str">
        <f t="shared" si="6"/>
        <v>NA</v>
      </c>
      <c r="CU4" s="192" t="str">
        <f t="shared" si="6"/>
        <v>NA</v>
      </c>
      <c r="CV4" s="192" t="str">
        <f t="shared" si="6"/>
        <v>NA</v>
      </c>
      <c r="CW4" s="192" t="str">
        <f t="shared" si="6"/>
        <v>NA</v>
      </c>
      <c r="CX4" s="192" t="str">
        <f t="shared" si="6"/>
        <v>NA</v>
      </c>
      <c r="CY4" s="192" t="str">
        <f t="shared" si="6"/>
        <v>NA</v>
      </c>
      <c r="CZ4" s="192" t="str">
        <f t="shared" si="6"/>
        <v>NA</v>
      </c>
      <c r="DA4" s="192" t="str">
        <f t="shared" si="6"/>
        <v>NA</v>
      </c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</row>
    <row r="5" spans="2:127" ht="13.7" customHeight="1" thickBot="1">
      <c r="B5" s="304"/>
      <c r="C5" s="308" t="s">
        <v>187</v>
      </c>
      <c r="D5" s="309"/>
      <c r="E5" s="174" t="s">
        <v>196</v>
      </c>
      <c r="F5" s="175"/>
      <c r="G5" s="176"/>
      <c r="H5" s="13" t="s">
        <v>92</v>
      </c>
      <c r="I5" s="13" t="s">
        <v>92</v>
      </c>
      <c r="J5" s="13" t="s">
        <v>92</v>
      </c>
      <c r="K5" s="13" t="s">
        <v>92</v>
      </c>
      <c r="L5" s="13" t="s">
        <v>92</v>
      </c>
      <c r="M5" s="13" t="s">
        <v>92</v>
      </c>
      <c r="N5" s="13" t="s">
        <v>92</v>
      </c>
      <c r="O5" s="13" t="s">
        <v>92</v>
      </c>
      <c r="P5" s="13" t="s">
        <v>92</v>
      </c>
      <c r="Q5" s="13" t="s">
        <v>92</v>
      </c>
      <c r="R5" s="170" t="s">
        <v>92</v>
      </c>
      <c r="Y5" s="13" t="s">
        <v>92</v>
      </c>
      <c r="Z5" s="13" t="s">
        <v>92</v>
      </c>
      <c r="AA5" s="13" t="s">
        <v>92</v>
      </c>
      <c r="AB5" s="13" t="s">
        <v>92</v>
      </c>
      <c r="AC5" s="170" t="s">
        <v>92</v>
      </c>
      <c r="AD5" s="13" t="s">
        <v>92</v>
      </c>
      <c r="AE5" s="13" t="s">
        <v>92</v>
      </c>
      <c r="AF5" s="13" t="s">
        <v>92</v>
      </c>
      <c r="AG5" s="13" t="s">
        <v>92</v>
      </c>
      <c r="AH5" s="18" t="s">
        <v>92</v>
      </c>
      <c r="AK5" s="14" t="str">
        <f t="shared" si="0"/>
        <v/>
      </c>
      <c r="AL5" s="14" t="str">
        <f t="shared" si="0"/>
        <v/>
      </c>
      <c r="AM5" s="14" t="str">
        <f t="shared" si="0"/>
        <v/>
      </c>
      <c r="AN5" s="14" t="str">
        <f t="shared" si="0"/>
        <v/>
      </c>
      <c r="AO5" s="14" t="str">
        <f t="shared" si="0"/>
        <v/>
      </c>
      <c r="AP5" s="14" t="str">
        <f t="shared" si="0"/>
        <v/>
      </c>
      <c r="AQ5" s="14" t="str">
        <f t="shared" si="0"/>
        <v/>
      </c>
      <c r="AR5" s="14" t="str">
        <f t="shared" si="0"/>
        <v/>
      </c>
      <c r="AS5" s="14" t="str">
        <f t="shared" si="0"/>
        <v/>
      </c>
      <c r="AT5" s="14" t="str">
        <f t="shared" si="0"/>
        <v/>
      </c>
      <c r="AV5" s="15"/>
      <c r="AW5" s="16" t="s">
        <v>96</v>
      </c>
      <c r="AX5" s="192" t="str">
        <f t="shared" si="1"/>
        <v>---</v>
      </c>
      <c r="AY5" s="192" t="e">
        <f>VALUE(IF(AX5="---","",VLOOKUP(AX5,List16785[],2,FALSE)))</f>
        <v>#VALUE!</v>
      </c>
      <c r="AZ5" s="192" t="str">
        <f t="shared" si="2"/>
        <v>---</v>
      </c>
      <c r="BA5" s="192" t="e">
        <f>VALUE(IF(AZ5="---","",VLOOKUP(AZ5,List16785[],2,FALSE)))</f>
        <v>#VALUE!</v>
      </c>
      <c r="BB5" s="192" t="str">
        <f t="shared" si="3"/>
        <v>---</v>
      </c>
      <c r="BC5" s="192" t="str">
        <f t="shared" si="4"/>
        <v>---</v>
      </c>
      <c r="BE5" s="20" t="s">
        <v>97</v>
      </c>
      <c r="BF5" s="1">
        <v>0.5</v>
      </c>
      <c r="BI5" s="16" t="s">
        <v>96</v>
      </c>
      <c r="BJ5" s="192" t="str">
        <f>IF(H5="---","",IF(H5="","",(VLOOKUP(H5,List16785[],2,FALSE))))</f>
        <v/>
      </c>
      <c r="BK5" s="192" t="str">
        <f>IF(I5="---","",IF(I5="","",(VLOOKUP(I5,List16785[],2,FALSE))))</f>
        <v/>
      </c>
      <c r="BL5" s="192" t="str">
        <f>IF(J5="---","",IF(J5="","",(VLOOKUP(J5,List16785[],2,FALSE))))</f>
        <v/>
      </c>
      <c r="BM5" s="192" t="str">
        <f>IF(K5="---","",IF(K5="","",(VLOOKUP(K5,List16785[],2,FALSE))))</f>
        <v/>
      </c>
      <c r="BN5" s="192" t="str">
        <f>IF(L5="---","",IF(L5="","",(VLOOKUP(L5,List16785[],2,FALSE))))</f>
        <v/>
      </c>
      <c r="BO5" s="192" t="str">
        <f>IF(M5="---","",IF(M5="","",(VLOOKUP(M5,List16785[],2,FALSE))))</f>
        <v/>
      </c>
      <c r="BP5" s="192" t="str">
        <f>IF(N5="---","",IF(N5="","",(VLOOKUP(N5,List16785[],2,FALSE))))</f>
        <v/>
      </c>
      <c r="BQ5" s="192" t="str">
        <f>IF(O5="---","",IF(O5="","",(VLOOKUP(O5,List16785[],2,FALSE))))</f>
        <v/>
      </c>
      <c r="BR5" s="192" t="str">
        <f>IF(P5="---","",IF(P5="","",(VLOOKUP(P5,List16785[],2,FALSE))))</f>
        <v/>
      </c>
      <c r="BS5" s="192" t="str">
        <f>IF(Q5="---","",IF(Q5="","",(VLOOKUP(Q5,List16785[],2,FALSE))))</f>
        <v/>
      </c>
      <c r="BT5" s="192" t="str">
        <f>IF(R5="---","",IF(R5="","",(VLOOKUP(R5,List16785[],2,FALSE))))</f>
        <v/>
      </c>
      <c r="BU5" s="16" t="s">
        <v>96</v>
      </c>
      <c r="BV5" s="192" t="str">
        <f>IF(Y5="---","",IF(Y5="","",VLOOKUP(Y5,List16785[],2,FALSE)))</f>
        <v/>
      </c>
      <c r="BW5" s="192" t="str">
        <f>IF(Z5="---","",IF(Z5="","",VLOOKUP(Z5,List16785[],2,FALSE)))</f>
        <v/>
      </c>
      <c r="BX5" s="192" t="str">
        <f>IF(AA5="---","",IF(AA5="","",VLOOKUP(AA5,List16785[],2,FALSE)))</f>
        <v/>
      </c>
      <c r="BY5" s="192" t="str">
        <f>IF(AB5="---","",IF(AB5="","",VLOOKUP(AB5,List16785[],2,FALSE)))</f>
        <v/>
      </c>
      <c r="BZ5" s="192" t="str">
        <f>IF(AC5="---","",IF(AC5="","",VLOOKUP(AC5,List16785[],2,FALSE)))</f>
        <v/>
      </c>
      <c r="CA5" s="192" t="str">
        <f>IF(AD5="---","",IF(AD5="","",VLOOKUP(AD5,List16785[],2,FALSE)))</f>
        <v/>
      </c>
      <c r="CB5" s="192" t="str">
        <f>IF(AE5="---","",IF(AE5="","",VLOOKUP(AE5,List16785[],2,FALSE)))</f>
        <v/>
      </c>
      <c r="CC5" s="192" t="str">
        <f>IF(AF5="---","",IF(AF5="","",VLOOKUP(AF5,List16785[],2,FALSE)))</f>
        <v/>
      </c>
      <c r="CD5" s="192" t="str">
        <f>IF(AG5="---","",IF(AG5="","",VLOOKUP(AG5,List16785[],2,FALSE)))</f>
        <v/>
      </c>
      <c r="CE5" s="192" t="str">
        <f>IF(AH5="---","",IF(AH5="","",VLOOKUP(AH5,List16785[],2,FALSE)))</f>
        <v/>
      </c>
      <c r="CF5" s="16" t="s">
        <v>96</v>
      </c>
      <c r="CG5" s="192" t="str">
        <f t="shared" si="7"/>
        <v>NA</v>
      </c>
      <c r="CH5" s="192" t="str">
        <f t="shared" si="5"/>
        <v>NA</v>
      </c>
      <c r="CI5" s="192" t="str">
        <f t="shared" si="5"/>
        <v>NA</v>
      </c>
      <c r="CJ5" s="192" t="str">
        <f t="shared" si="5"/>
        <v>NA</v>
      </c>
      <c r="CK5" s="192" t="str">
        <f t="shared" si="5"/>
        <v>NA</v>
      </c>
      <c r="CL5" s="192" t="str">
        <f t="shared" si="5"/>
        <v>NA</v>
      </c>
      <c r="CM5" s="192" t="str">
        <f t="shared" si="5"/>
        <v>NA</v>
      </c>
      <c r="CN5" s="192" t="str">
        <f t="shared" si="5"/>
        <v>NA</v>
      </c>
      <c r="CO5" s="192" t="str">
        <f t="shared" si="5"/>
        <v>NA</v>
      </c>
      <c r="CP5" s="192" t="str">
        <f t="shared" si="5"/>
        <v>NA</v>
      </c>
      <c r="CQ5" s="16" t="s">
        <v>96</v>
      </c>
      <c r="CR5" s="192" t="str">
        <f t="shared" si="8"/>
        <v>NA</v>
      </c>
      <c r="CS5" s="192" t="str">
        <f t="shared" si="6"/>
        <v>NA</v>
      </c>
      <c r="CT5" s="192" t="str">
        <f t="shared" si="6"/>
        <v>NA</v>
      </c>
      <c r="CU5" s="192" t="str">
        <f t="shared" si="6"/>
        <v>NA</v>
      </c>
      <c r="CV5" s="192" t="str">
        <f t="shared" si="6"/>
        <v>NA</v>
      </c>
      <c r="CW5" s="192" t="str">
        <f t="shared" si="6"/>
        <v>NA</v>
      </c>
      <c r="CX5" s="192" t="str">
        <f t="shared" si="6"/>
        <v>NA</v>
      </c>
      <c r="CY5" s="192" t="str">
        <f t="shared" si="6"/>
        <v>NA</v>
      </c>
      <c r="CZ5" s="192" t="str">
        <f t="shared" si="6"/>
        <v>NA</v>
      </c>
      <c r="DA5" s="192" t="str">
        <f t="shared" si="6"/>
        <v>NA</v>
      </c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</row>
    <row r="6" spans="2:127" ht="13.7" customHeight="1" thickBot="1">
      <c r="B6" s="304"/>
      <c r="C6" s="308"/>
      <c r="D6" s="309"/>
      <c r="E6" s="174" t="s">
        <v>197</v>
      </c>
      <c r="F6" s="175"/>
      <c r="G6" s="176"/>
      <c r="H6" s="13" t="s">
        <v>92</v>
      </c>
      <c r="I6" s="13" t="s">
        <v>92</v>
      </c>
      <c r="J6" s="13" t="s">
        <v>92</v>
      </c>
      <c r="K6" s="13" t="s">
        <v>92</v>
      </c>
      <c r="L6" s="13" t="s">
        <v>92</v>
      </c>
      <c r="M6" s="13" t="s">
        <v>92</v>
      </c>
      <c r="N6" s="13" t="s">
        <v>92</v>
      </c>
      <c r="O6" s="13" t="s">
        <v>92</v>
      </c>
      <c r="P6" s="13" t="s">
        <v>92</v>
      </c>
      <c r="Q6" s="13" t="s">
        <v>92</v>
      </c>
      <c r="R6" s="170" t="s">
        <v>92</v>
      </c>
      <c r="Y6" s="13" t="s">
        <v>92</v>
      </c>
      <c r="Z6" s="13" t="s">
        <v>92</v>
      </c>
      <c r="AA6" s="13" t="s">
        <v>92</v>
      </c>
      <c r="AB6" s="13" t="s">
        <v>92</v>
      </c>
      <c r="AC6" s="170" t="s">
        <v>92</v>
      </c>
      <c r="AD6" s="13" t="s">
        <v>92</v>
      </c>
      <c r="AE6" s="13" t="s">
        <v>92</v>
      </c>
      <c r="AF6" s="13" t="s">
        <v>92</v>
      </c>
      <c r="AG6" s="13" t="s">
        <v>92</v>
      </c>
      <c r="AH6" s="18" t="s">
        <v>92</v>
      </c>
      <c r="AK6" s="14" t="str">
        <f t="shared" si="0"/>
        <v/>
      </c>
      <c r="AL6" s="14" t="str">
        <f t="shared" si="0"/>
        <v/>
      </c>
      <c r="AM6" s="14" t="str">
        <f t="shared" si="0"/>
        <v/>
      </c>
      <c r="AN6" s="14" t="str">
        <f t="shared" si="0"/>
        <v/>
      </c>
      <c r="AO6" s="14" t="str">
        <f t="shared" si="0"/>
        <v/>
      </c>
      <c r="AP6" s="14" t="str">
        <f t="shared" si="0"/>
        <v/>
      </c>
      <c r="AQ6" s="14" t="str">
        <f t="shared" si="0"/>
        <v/>
      </c>
      <c r="AR6" s="14" t="str">
        <f t="shared" si="0"/>
        <v/>
      </c>
      <c r="AS6" s="14" t="str">
        <f t="shared" si="0"/>
        <v/>
      </c>
      <c r="AT6" s="14" t="str">
        <f t="shared" si="0"/>
        <v/>
      </c>
      <c r="AV6" s="15"/>
      <c r="AW6" s="16" t="s">
        <v>98</v>
      </c>
      <c r="AX6" s="192" t="str">
        <f t="shared" si="1"/>
        <v>---</v>
      </c>
      <c r="AY6" s="192" t="e">
        <f>VALUE(IF(AX6="---","",VLOOKUP(AX6,List16785[],2,FALSE)))</f>
        <v>#VALUE!</v>
      </c>
      <c r="AZ6" s="192" t="str">
        <f t="shared" si="2"/>
        <v>---</v>
      </c>
      <c r="BA6" s="192" t="e">
        <f>VALUE(IF(AZ6="---","",VLOOKUP(AZ6,List16785[],2,FALSE)))</f>
        <v>#VALUE!</v>
      </c>
      <c r="BB6" s="192" t="str">
        <f t="shared" si="3"/>
        <v>---</v>
      </c>
      <c r="BC6" s="192" t="str">
        <f t="shared" si="4"/>
        <v>---</v>
      </c>
      <c r="BE6" s="21" t="s">
        <v>99</v>
      </c>
      <c r="BF6" s="1">
        <v>0</v>
      </c>
      <c r="BI6" s="16" t="s">
        <v>98</v>
      </c>
      <c r="BJ6" s="192" t="str">
        <f>IF(H6="---","",IF(H6="","",(VLOOKUP(H6,List16785[],2,FALSE))))</f>
        <v/>
      </c>
      <c r="BK6" s="192" t="str">
        <f>IF(I6="---","",IF(I6="","",(VLOOKUP(I6,List16785[],2,FALSE))))</f>
        <v/>
      </c>
      <c r="BL6" s="192" t="str">
        <f>IF(J6="---","",IF(J6="","",(VLOOKUP(J6,List16785[],2,FALSE))))</f>
        <v/>
      </c>
      <c r="BM6" s="192" t="str">
        <f>IF(K6="---","",IF(K6="","",(VLOOKUP(K6,List16785[],2,FALSE))))</f>
        <v/>
      </c>
      <c r="BN6" s="192" t="str">
        <f>IF(L6="---","",IF(L6="","",(VLOOKUP(L6,List16785[],2,FALSE))))</f>
        <v/>
      </c>
      <c r="BO6" s="192" t="str">
        <f>IF(M6="---","",IF(M6="","",(VLOOKUP(M6,List16785[],2,FALSE))))</f>
        <v/>
      </c>
      <c r="BP6" s="192" t="str">
        <f>IF(N6="---","",IF(N6="","",(VLOOKUP(N6,List16785[],2,FALSE))))</f>
        <v/>
      </c>
      <c r="BQ6" s="192" t="str">
        <f>IF(O6="---","",IF(O6="","",(VLOOKUP(O6,List16785[],2,FALSE))))</f>
        <v/>
      </c>
      <c r="BR6" s="192" t="str">
        <f>IF(P6="---","",IF(P6="","",(VLOOKUP(P6,List16785[],2,FALSE))))</f>
        <v/>
      </c>
      <c r="BS6" s="192" t="str">
        <f>IF(Q6="---","",IF(Q6="","",(VLOOKUP(Q6,List16785[],2,FALSE))))</f>
        <v/>
      </c>
      <c r="BT6" s="192" t="str">
        <f>IF(R6="---","",IF(R6="","",(VLOOKUP(R6,List16785[],2,FALSE))))</f>
        <v/>
      </c>
      <c r="BU6" s="16" t="s">
        <v>98</v>
      </c>
      <c r="BV6" s="192" t="str">
        <f>IF(Y6="---","",IF(Y6="","",VLOOKUP(Y6,List16785[],2,FALSE)))</f>
        <v/>
      </c>
      <c r="BW6" s="192" t="str">
        <f>IF(Z6="---","",IF(Z6="","",VLOOKUP(Z6,List16785[],2,FALSE)))</f>
        <v/>
      </c>
      <c r="BX6" s="192" t="str">
        <f>IF(AA6="---","",IF(AA6="","",VLOOKUP(AA6,List16785[],2,FALSE)))</f>
        <v/>
      </c>
      <c r="BY6" s="192" t="str">
        <f>IF(AB6="---","",IF(AB6="","",VLOOKUP(AB6,List16785[],2,FALSE)))</f>
        <v/>
      </c>
      <c r="BZ6" s="192" t="str">
        <f>IF(AC6="---","",IF(AC6="","",VLOOKUP(AC6,List16785[],2,FALSE)))</f>
        <v/>
      </c>
      <c r="CA6" s="192" t="str">
        <f>IF(AD6="---","",IF(AD6="","",VLOOKUP(AD6,List16785[],2,FALSE)))</f>
        <v/>
      </c>
      <c r="CB6" s="192" t="str">
        <f>IF(AE6="---","",IF(AE6="","",VLOOKUP(AE6,List16785[],2,FALSE)))</f>
        <v/>
      </c>
      <c r="CC6" s="192" t="str">
        <f>IF(AF6="---","",IF(AF6="","",VLOOKUP(AF6,List16785[],2,FALSE)))</f>
        <v/>
      </c>
      <c r="CD6" s="192" t="str">
        <f>IF(AG6="---","",IF(AG6="","",VLOOKUP(AG6,List16785[],2,FALSE)))</f>
        <v/>
      </c>
      <c r="CE6" s="192" t="str">
        <f>IF(AH6="---","",IF(AH6="","",VLOOKUP(AH6,List16785[],2,FALSE)))</f>
        <v/>
      </c>
      <c r="CF6" s="16" t="s">
        <v>98</v>
      </c>
      <c r="CG6" s="192" t="str">
        <f t="shared" si="7"/>
        <v>NA</v>
      </c>
      <c r="CH6" s="192" t="str">
        <f t="shared" si="5"/>
        <v>NA</v>
      </c>
      <c r="CI6" s="192" t="str">
        <f t="shared" si="5"/>
        <v>NA</v>
      </c>
      <c r="CJ6" s="192" t="str">
        <f t="shared" si="5"/>
        <v>NA</v>
      </c>
      <c r="CK6" s="192" t="str">
        <f t="shared" si="5"/>
        <v>NA</v>
      </c>
      <c r="CL6" s="192" t="str">
        <f t="shared" si="5"/>
        <v>NA</v>
      </c>
      <c r="CM6" s="192" t="str">
        <f t="shared" si="5"/>
        <v>NA</v>
      </c>
      <c r="CN6" s="192" t="str">
        <f t="shared" si="5"/>
        <v>NA</v>
      </c>
      <c r="CO6" s="192" t="str">
        <f t="shared" si="5"/>
        <v>NA</v>
      </c>
      <c r="CP6" s="192" t="str">
        <f t="shared" si="5"/>
        <v>NA</v>
      </c>
      <c r="CQ6" s="16" t="s">
        <v>98</v>
      </c>
      <c r="CR6" s="192" t="str">
        <f t="shared" si="8"/>
        <v>NA</v>
      </c>
      <c r="CS6" s="192" t="str">
        <f t="shared" si="6"/>
        <v>NA</v>
      </c>
      <c r="CT6" s="192" t="str">
        <f t="shared" si="6"/>
        <v>NA</v>
      </c>
      <c r="CU6" s="192" t="str">
        <f t="shared" si="6"/>
        <v>NA</v>
      </c>
      <c r="CV6" s="192" t="str">
        <f t="shared" si="6"/>
        <v>NA</v>
      </c>
      <c r="CW6" s="192" t="str">
        <f t="shared" si="6"/>
        <v>NA</v>
      </c>
      <c r="CX6" s="192" t="str">
        <f t="shared" si="6"/>
        <v>NA</v>
      </c>
      <c r="CY6" s="192" t="str">
        <f t="shared" si="6"/>
        <v>NA</v>
      </c>
      <c r="CZ6" s="192" t="str">
        <f t="shared" si="6"/>
        <v>NA</v>
      </c>
      <c r="DA6" s="192" t="str">
        <f t="shared" si="6"/>
        <v>NA</v>
      </c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</row>
    <row r="7" spans="2:127" ht="13.7" customHeight="1" thickBot="1">
      <c r="B7" s="304"/>
      <c r="C7" s="308"/>
      <c r="D7" s="309"/>
      <c r="E7" s="174" t="s">
        <v>198</v>
      </c>
      <c r="F7" s="175"/>
      <c r="G7" s="176"/>
      <c r="H7" s="13" t="s">
        <v>92</v>
      </c>
      <c r="I7" s="13" t="s">
        <v>92</v>
      </c>
      <c r="J7" s="13" t="s">
        <v>92</v>
      </c>
      <c r="K7" s="13" t="s">
        <v>92</v>
      </c>
      <c r="L7" s="13" t="s">
        <v>92</v>
      </c>
      <c r="M7" s="13" t="s">
        <v>92</v>
      </c>
      <c r="N7" s="13" t="s">
        <v>92</v>
      </c>
      <c r="O7" s="13" t="s">
        <v>92</v>
      </c>
      <c r="P7" s="13" t="s">
        <v>92</v>
      </c>
      <c r="Q7" s="13" t="s">
        <v>92</v>
      </c>
      <c r="R7" s="170" t="s">
        <v>92</v>
      </c>
      <c r="Y7" s="13" t="s">
        <v>92</v>
      </c>
      <c r="Z7" s="13" t="s">
        <v>92</v>
      </c>
      <c r="AA7" s="13" t="s">
        <v>92</v>
      </c>
      <c r="AB7" s="13" t="s">
        <v>92</v>
      </c>
      <c r="AC7" s="170" t="s">
        <v>92</v>
      </c>
      <c r="AD7" s="13" t="s">
        <v>92</v>
      </c>
      <c r="AE7" s="13" t="s">
        <v>92</v>
      </c>
      <c r="AF7" s="13" t="s">
        <v>92</v>
      </c>
      <c r="AG7" s="13" t="s">
        <v>92</v>
      </c>
      <c r="AH7" s="18" t="s">
        <v>92</v>
      </c>
      <c r="AK7" s="14" t="str">
        <f t="shared" si="0"/>
        <v/>
      </c>
      <c r="AL7" s="14" t="str">
        <f t="shared" si="0"/>
        <v/>
      </c>
      <c r="AM7" s="14" t="str">
        <f t="shared" si="0"/>
        <v/>
      </c>
      <c r="AN7" s="14" t="str">
        <f t="shared" si="0"/>
        <v/>
      </c>
      <c r="AO7" s="14" t="str">
        <f t="shared" si="0"/>
        <v/>
      </c>
      <c r="AP7" s="14" t="str">
        <f t="shared" si="0"/>
        <v/>
      </c>
      <c r="AQ7" s="14" t="str">
        <f t="shared" si="0"/>
        <v/>
      </c>
      <c r="AR7" s="14" t="str">
        <f t="shared" si="0"/>
        <v/>
      </c>
      <c r="AS7" s="14" t="str">
        <f t="shared" si="0"/>
        <v/>
      </c>
      <c r="AT7" s="14" t="str">
        <f t="shared" si="0"/>
        <v/>
      </c>
      <c r="AV7" s="15"/>
      <c r="AW7" s="16" t="s">
        <v>100</v>
      </c>
      <c r="AX7" s="192" t="str">
        <f t="shared" si="1"/>
        <v>---</v>
      </c>
      <c r="AY7" s="192" t="e">
        <f>VALUE(IF(AX7="---","",VLOOKUP(AX7,List16785[],2,FALSE)))</f>
        <v>#VALUE!</v>
      </c>
      <c r="AZ7" s="192" t="str">
        <f t="shared" si="2"/>
        <v>---</v>
      </c>
      <c r="BA7" s="192" t="e">
        <f>VALUE(IF(AZ7="---","",VLOOKUP(AZ7,List16785[],2,FALSE)))</f>
        <v>#VALUE!</v>
      </c>
      <c r="BB7" s="192" t="str">
        <f t="shared" si="3"/>
        <v>---</v>
      </c>
      <c r="BC7" s="192" t="str">
        <f t="shared" si="4"/>
        <v>---</v>
      </c>
      <c r="BI7" s="16" t="s">
        <v>100</v>
      </c>
      <c r="BJ7" s="192" t="str">
        <f>IF(H7="---","",IF(H7="","",(VLOOKUP(H7,List16785[],2,FALSE))))</f>
        <v/>
      </c>
      <c r="BK7" s="192" t="str">
        <f>IF(I7="---","",IF(I7="","",(VLOOKUP(I7,List16785[],2,FALSE))))</f>
        <v/>
      </c>
      <c r="BL7" s="192" t="str">
        <f>IF(J7="---","",IF(J7="","",(VLOOKUP(J7,List16785[],2,FALSE))))</f>
        <v/>
      </c>
      <c r="BM7" s="192" t="str">
        <f>IF(K7="---","",IF(K7="","",(VLOOKUP(K7,List16785[],2,FALSE))))</f>
        <v/>
      </c>
      <c r="BN7" s="192" t="str">
        <f>IF(L7="---","",IF(L7="","",(VLOOKUP(L7,List16785[],2,FALSE))))</f>
        <v/>
      </c>
      <c r="BO7" s="192" t="str">
        <f>IF(M7="---","",IF(M7="","",(VLOOKUP(M7,List16785[],2,FALSE))))</f>
        <v/>
      </c>
      <c r="BP7" s="192" t="str">
        <f>IF(N7="---","",IF(N7="","",(VLOOKUP(N7,List16785[],2,FALSE))))</f>
        <v/>
      </c>
      <c r="BQ7" s="192" t="str">
        <f>IF(O7="---","",IF(O7="","",(VLOOKUP(O7,List16785[],2,FALSE))))</f>
        <v/>
      </c>
      <c r="BR7" s="192" t="str">
        <f>IF(P7="---","",IF(P7="","",(VLOOKUP(P7,List16785[],2,FALSE))))</f>
        <v/>
      </c>
      <c r="BS7" s="192" t="str">
        <f>IF(Q7="---","",IF(Q7="","",(VLOOKUP(Q7,List16785[],2,FALSE))))</f>
        <v/>
      </c>
      <c r="BT7" s="192" t="str">
        <f>IF(R7="---","",IF(R7="","",(VLOOKUP(R7,List16785[],2,FALSE))))</f>
        <v/>
      </c>
      <c r="BU7" s="16" t="s">
        <v>100</v>
      </c>
      <c r="BV7" s="192" t="str">
        <f>IF(Y7="---","",IF(Y7="","",VLOOKUP(Y7,List16785[],2,FALSE)))</f>
        <v/>
      </c>
      <c r="BW7" s="192" t="str">
        <f>IF(Z7="---","",IF(Z7="","",VLOOKUP(Z7,List16785[],2,FALSE)))</f>
        <v/>
      </c>
      <c r="BX7" s="192" t="str">
        <f>IF(AA7="---","",IF(AA7="","",VLOOKUP(AA7,List16785[],2,FALSE)))</f>
        <v/>
      </c>
      <c r="BY7" s="192" t="str">
        <f>IF(AB7="---","",IF(AB7="","",VLOOKUP(AB7,List16785[],2,FALSE)))</f>
        <v/>
      </c>
      <c r="BZ7" s="192" t="str">
        <f>IF(AC7="---","",IF(AC7="","",VLOOKUP(AC7,List16785[],2,FALSE)))</f>
        <v/>
      </c>
      <c r="CA7" s="192" t="str">
        <f>IF(AD7="---","",IF(AD7="","",VLOOKUP(AD7,List16785[],2,FALSE)))</f>
        <v/>
      </c>
      <c r="CB7" s="192" t="str">
        <f>IF(AE7="---","",IF(AE7="","",VLOOKUP(AE7,List16785[],2,FALSE)))</f>
        <v/>
      </c>
      <c r="CC7" s="192" t="str">
        <f>IF(AF7="---","",IF(AF7="","",VLOOKUP(AF7,List16785[],2,FALSE)))</f>
        <v/>
      </c>
      <c r="CD7" s="192" t="str">
        <f>IF(AG7="---","",IF(AG7="","",VLOOKUP(AG7,List16785[],2,FALSE)))</f>
        <v/>
      </c>
      <c r="CE7" s="192" t="str">
        <f>IF(AH7="---","",IF(AH7="","",VLOOKUP(AH7,List16785[],2,FALSE)))</f>
        <v/>
      </c>
      <c r="CF7" s="16" t="s">
        <v>100</v>
      </c>
      <c r="CG7" s="192" t="str">
        <f t="shared" si="7"/>
        <v>NA</v>
      </c>
      <c r="CH7" s="192" t="str">
        <f t="shared" si="5"/>
        <v>NA</v>
      </c>
      <c r="CI7" s="192" t="str">
        <f t="shared" si="5"/>
        <v>NA</v>
      </c>
      <c r="CJ7" s="192" t="str">
        <f t="shared" si="5"/>
        <v>NA</v>
      </c>
      <c r="CK7" s="192" t="str">
        <f t="shared" si="5"/>
        <v>NA</v>
      </c>
      <c r="CL7" s="192" t="str">
        <f t="shared" si="5"/>
        <v>NA</v>
      </c>
      <c r="CM7" s="192" t="str">
        <f t="shared" si="5"/>
        <v>NA</v>
      </c>
      <c r="CN7" s="192" t="str">
        <f t="shared" si="5"/>
        <v>NA</v>
      </c>
      <c r="CO7" s="192" t="str">
        <f t="shared" si="5"/>
        <v>NA</v>
      </c>
      <c r="CP7" s="192" t="str">
        <f t="shared" si="5"/>
        <v>NA</v>
      </c>
      <c r="CQ7" s="16" t="s">
        <v>100</v>
      </c>
      <c r="CR7" s="192" t="str">
        <f t="shared" si="8"/>
        <v>NA</v>
      </c>
      <c r="CS7" s="192" t="str">
        <f t="shared" si="6"/>
        <v>NA</v>
      </c>
      <c r="CT7" s="192" t="str">
        <f t="shared" si="6"/>
        <v>NA</v>
      </c>
      <c r="CU7" s="192" t="str">
        <f t="shared" si="6"/>
        <v>NA</v>
      </c>
      <c r="CV7" s="192" t="str">
        <f t="shared" si="6"/>
        <v>NA</v>
      </c>
      <c r="CW7" s="192" t="str">
        <f t="shared" si="6"/>
        <v>NA</v>
      </c>
      <c r="CX7" s="192" t="str">
        <f t="shared" si="6"/>
        <v>NA</v>
      </c>
      <c r="CY7" s="192" t="str">
        <f t="shared" si="6"/>
        <v>NA</v>
      </c>
      <c r="CZ7" s="192" t="str">
        <f t="shared" si="6"/>
        <v>NA</v>
      </c>
      <c r="DA7" s="192" t="str">
        <f t="shared" si="6"/>
        <v>NA</v>
      </c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</row>
    <row r="8" spans="2:127" ht="13.7" customHeight="1" thickBot="1">
      <c r="B8" s="305"/>
      <c r="C8" s="308"/>
      <c r="D8" s="309"/>
      <c r="E8" s="174" t="s">
        <v>199</v>
      </c>
      <c r="F8" s="175"/>
      <c r="G8" s="176"/>
      <c r="H8" s="13" t="s">
        <v>92</v>
      </c>
      <c r="I8" s="13" t="s">
        <v>92</v>
      </c>
      <c r="J8" s="13" t="s">
        <v>92</v>
      </c>
      <c r="K8" s="13" t="s">
        <v>92</v>
      </c>
      <c r="L8" s="13" t="s">
        <v>92</v>
      </c>
      <c r="M8" s="13" t="s">
        <v>92</v>
      </c>
      <c r="N8" s="13" t="s">
        <v>92</v>
      </c>
      <c r="O8" s="13" t="s">
        <v>92</v>
      </c>
      <c r="P8" s="13" t="s">
        <v>92</v>
      </c>
      <c r="Q8" s="13" t="s">
        <v>92</v>
      </c>
      <c r="R8" s="170" t="s">
        <v>92</v>
      </c>
      <c r="Y8" s="13" t="s">
        <v>92</v>
      </c>
      <c r="Z8" s="13" t="s">
        <v>92</v>
      </c>
      <c r="AA8" s="13" t="s">
        <v>92</v>
      </c>
      <c r="AB8" s="13" t="s">
        <v>92</v>
      </c>
      <c r="AC8" s="170" t="s">
        <v>92</v>
      </c>
      <c r="AD8" s="13" t="s">
        <v>92</v>
      </c>
      <c r="AE8" s="13" t="s">
        <v>92</v>
      </c>
      <c r="AF8" s="13" t="s">
        <v>92</v>
      </c>
      <c r="AG8" s="13" t="s">
        <v>92</v>
      </c>
      <c r="AH8" s="18" t="s">
        <v>92</v>
      </c>
      <c r="AK8" s="14" t="str">
        <f t="shared" si="0"/>
        <v/>
      </c>
      <c r="AL8" s="14" t="str">
        <f t="shared" si="0"/>
        <v/>
      </c>
      <c r="AM8" s="14" t="str">
        <f t="shared" si="0"/>
        <v/>
      </c>
      <c r="AN8" s="14" t="str">
        <f t="shared" si="0"/>
        <v/>
      </c>
      <c r="AO8" s="14" t="str">
        <f t="shared" si="0"/>
        <v/>
      </c>
      <c r="AP8" s="14" t="str">
        <f t="shared" si="0"/>
        <v/>
      </c>
      <c r="AQ8" s="14" t="str">
        <f t="shared" si="0"/>
        <v/>
      </c>
      <c r="AR8" s="14" t="str">
        <f t="shared" si="0"/>
        <v/>
      </c>
      <c r="AS8" s="14" t="str">
        <f t="shared" si="0"/>
        <v/>
      </c>
      <c r="AT8" s="14" t="str">
        <f t="shared" si="0"/>
        <v/>
      </c>
      <c r="AV8" s="15"/>
      <c r="AW8" s="16" t="s">
        <v>101</v>
      </c>
      <c r="AX8" s="192" t="str">
        <f t="shared" si="1"/>
        <v>---</v>
      </c>
      <c r="AY8" s="192" t="e">
        <f>VALUE(IF(AX8="---","",VLOOKUP(AX8,List16785[],2,FALSE)))</f>
        <v>#VALUE!</v>
      </c>
      <c r="AZ8" s="192" t="str">
        <f t="shared" si="2"/>
        <v>---</v>
      </c>
      <c r="BA8" s="192" t="e">
        <f>VALUE(IF(AZ8="---","",VLOOKUP(AZ8,List16785[],2,FALSE)))</f>
        <v>#VALUE!</v>
      </c>
      <c r="BB8" s="192" t="str">
        <f t="shared" si="3"/>
        <v>---</v>
      </c>
      <c r="BC8" s="192" t="str">
        <f t="shared" si="4"/>
        <v>---</v>
      </c>
      <c r="BI8" s="16" t="s">
        <v>101</v>
      </c>
      <c r="BJ8" s="192" t="str">
        <f>IF(H8="---","",IF(H8="","",(VLOOKUP(H8,List16785[],2,FALSE))))</f>
        <v/>
      </c>
      <c r="BK8" s="192" t="str">
        <f>IF(I8="---","",IF(I8="","",(VLOOKUP(I8,List16785[],2,FALSE))))</f>
        <v/>
      </c>
      <c r="BL8" s="192" t="str">
        <f>IF(J8="---","",IF(J8="","",(VLOOKUP(J8,List16785[],2,FALSE))))</f>
        <v/>
      </c>
      <c r="BM8" s="192" t="str">
        <f>IF(K8="---","",IF(K8="","",(VLOOKUP(K8,List16785[],2,FALSE))))</f>
        <v/>
      </c>
      <c r="BN8" s="192" t="str">
        <f>IF(L8="---","",IF(L8="","",(VLOOKUP(L8,List16785[],2,FALSE))))</f>
        <v/>
      </c>
      <c r="BO8" s="192" t="str">
        <f>IF(M8="---","",IF(M8="","",(VLOOKUP(M8,List16785[],2,FALSE))))</f>
        <v/>
      </c>
      <c r="BP8" s="192" t="str">
        <f>IF(N8="---","",IF(N8="","",(VLOOKUP(N8,List16785[],2,FALSE))))</f>
        <v/>
      </c>
      <c r="BQ8" s="192" t="str">
        <f>IF(O8="---","",IF(O8="","",(VLOOKUP(O8,List16785[],2,FALSE))))</f>
        <v/>
      </c>
      <c r="BR8" s="192" t="str">
        <f>IF(P8="---","",IF(P8="","",(VLOOKUP(P8,List16785[],2,FALSE))))</f>
        <v/>
      </c>
      <c r="BS8" s="192" t="str">
        <f>IF(Q8="---","",IF(Q8="","",(VLOOKUP(Q8,List16785[],2,FALSE))))</f>
        <v/>
      </c>
      <c r="BT8" s="192" t="str">
        <f>IF(R8="---","",IF(R8="","",(VLOOKUP(R8,List16785[],2,FALSE))))</f>
        <v/>
      </c>
      <c r="BU8" s="16" t="s">
        <v>101</v>
      </c>
      <c r="BV8" s="192" t="str">
        <f>IF(Y8="---","",IF(Y8="","",VLOOKUP(Y8,List16785[],2,FALSE)))</f>
        <v/>
      </c>
      <c r="BW8" s="192" t="str">
        <f>IF(Z8="---","",IF(Z8="","",VLOOKUP(Z8,List16785[],2,FALSE)))</f>
        <v/>
      </c>
      <c r="BX8" s="192" t="str">
        <f>IF(AA8="---","",IF(AA8="","",VLOOKUP(AA8,List16785[],2,FALSE)))</f>
        <v/>
      </c>
      <c r="BY8" s="192" t="str">
        <f>IF(AB8="---","",IF(AB8="","",VLOOKUP(AB8,List16785[],2,FALSE)))</f>
        <v/>
      </c>
      <c r="BZ8" s="192" t="str">
        <f>IF(AC8="---","",IF(AC8="","",VLOOKUP(AC8,List16785[],2,FALSE)))</f>
        <v/>
      </c>
      <c r="CA8" s="192" t="str">
        <f>IF(AD8="---","",IF(AD8="","",VLOOKUP(AD8,List16785[],2,FALSE)))</f>
        <v/>
      </c>
      <c r="CB8" s="192" t="str">
        <f>IF(AE8="---","",IF(AE8="","",VLOOKUP(AE8,List16785[],2,FALSE)))</f>
        <v/>
      </c>
      <c r="CC8" s="192" t="str">
        <f>IF(AF8="---","",IF(AF8="","",VLOOKUP(AF8,List16785[],2,FALSE)))</f>
        <v/>
      </c>
      <c r="CD8" s="192" t="str">
        <f>IF(AG8="---","",IF(AG8="","",VLOOKUP(AG8,List16785[],2,FALSE)))</f>
        <v/>
      </c>
      <c r="CE8" s="192" t="str">
        <f>IF(AH8="---","",IF(AH8="","",VLOOKUP(AH8,List16785[],2,FALSE)))</f>
        <v/>
      </c>
      <c r="CF8" s="16" t="s">
        <v>101</v>
      </c>
      <c r="CG8" s="192" t="str">
        <f t="shared" si="7"/>
        <v>NA</v>
      </c>
      <c r="CH8" s="192" t="str">
        <f t="shared" si="5"/>
        <v>NA</v>
      </c>
      <c r="CI8" s="192" t="str">
        <f t="shared" si="5"/>
        <v>NA</v>
      </c>
      <c r="CJ8" s="192" t="str">
        <f t="shared" si="5"/>
        <v>NA</v>
      </c>
      <c r="CK8" s="192" t="str">
        <f t="shared" si="5"/>
        <v>NA</v>
      </c>
      <c r="CL8" s="192" t="str">
        <f t="shared" si="5"/>
        <v>NA</v>
      </c>
      <c r="CM8" s="192" t="str">
        <f t="shared" si="5"/>
        <v>NA</v>
      </c>
      <c r="CN8" s="192" t="str">
        <f t="shared" si="5"/>
        <v>NA</v>
      </c>
      <c r="CO8" s="192" t="str">
        <f t="shared" si="5"/>
        <v>NA</v>
      </c>
      <c r="CP8" s="192" t="str">
        <f t="shared" si="5"/>
        <v>NA</v>
      </c>
      <c r="CQ8" s="16" t="s">
        <v>101</v>
      </c>
      <c r="CR8" s="192" t="str">
        <f t="shared" si="8"/>
        <v>NA</v>
      </c>
      <c r="CS8" s="192" t="str">
        <f t="shared" si="6"/>
        <v>NA</v>
      </c>
      <c r="CT8" s="192" t="str">
        <f t="shared" si="6"/>
        <v>NA</v>
      </c>
      <c r="CU8" s="192" t="str">
        <f t="shared" si="6"/>
        <v>NA</v>
      </c>
      <c r="CV8" s="192" t="str">
        <f t="shared" si="6"/>
        <v>NA</v>
      </c>
      <c r="CW8" s="192" t="str">
        <f t="shared" si="6"/>
        <v>NA</v>
      </c>
      <c r="CX8" s="192" t="str">
        <f t="shared" si="6"/>
        <v>NA</v>
      </c>
      <c r="CY8" s="192" t="str">
        <f t="shared" si="6"/>
        <v>NA</v>
      </c>
      <c r="CZ8" s="192" t="str">
        <f t="shared" si="6"/>
        <v>NA</v>
      </c>
      <c r="DA8" s="192" t="str">
        <f t="shared" si="6"/>
        <v>NA</v>
      </c>
      <c r="DI8" s="30"/>
      <c r="DJ8" s="30"/>
      <c r="DK8" s="30"/>
      <c r="DL8" s="30"/>
      <c r="DM8" s="30"/>
      <c r="DN8" s="30"/>
      <c r="DO8" s="30"/>
      <c r="DP8" s="30"/>
      <c r="DQ8" s="30"/>
      <c r="DR8" s="30"/>
      <c r="DS8" s="30"/>
      <c r="DT8" s="30"/>
      <c r="DU8" s="30"/>
      <c r="DV8" s="30"/>
      <c r="DW8" s="30"/>
    </row>
    <row r="9" spans="2:127" ht="13.7" customHeight="1" thickBot="1">
      <c r="B9" s="303">
        <v>2</v>
      </c>
      <c r="C9" s="308" t="s">
        <v>188</v>
      </c>
      <c r="D9" s="309"/>
      <c r="E9" s="174" t="s">
        <v>200</v>
      </c>
      <c r="F9" s="175"/>
      <c r="G9" s="176"/>
      <c r="H9" s="13" t="s">
        <v>92</v>
      </c>
      <c r="I9" s="13" t="s">
        <v>92</v>
      </c>
      <c r="J9" s="13" t="s">
        <v>92</v>
      </c>
      <c r="K9" s="13" t="s">
        <v>92</v>
      </c>
      <c r="L9" s="13" t="s">
        <v>92</v>
      </c>
      <c r="M9" s="13" t="s">
        <v>92</v>
      </c>
      <c r="N9" s="13" t="s">
        <v>92</v>
      </c>
      <c r="O9" s="13" t="s">
        <v>92</v>
      </c>
      <c r="P9" s="13" t="s">
        <v>92</v>
      </c>
      <c r="Q9" s="13" t="s">
        <v>92</v>
      </c>
      <c r="R9" s="170" t="s">
        <v>92</v>
      </c>
      <c r="Y9" s="13" t="s">
        <v>92</v>
      </c>
      <c r="Z9" s="13" t="s">
        <v>92</v>
      </c>
      <c r="AA9" s="13" t="s">
        <v>92</v>
      </c>
      <c r="AB9" s="13" t="s">
        <v>92</v>
      </c>
      <c r="AC9" s="170" t="s">
        <v>92</v>
      </c>
      <c r="AD9" s="13" t="s">
        <v>92</v>
      </c>
      <c r="AE9" s="13" t="s">
        <v>92</v>
      </c>
      <c r="AF9" s="13" t="s">
        <v>92</v>
      </c>
      <c r="AG9" s="13" t="s">
        <v>92</v>
      </c>
      <c r="AH9" s="18" t="s">
        <v>92</v>
      </c>
      <c r="AK9" s="14" t="str">
        <f t="shared" si="0"/>
        <v/>
      </c>
      <c r="AL9" s="14" t="str">
        <f t="shared" si="0"/>
        <v/>
      </c>
      <c r="AM9" s="14" t="str">
        <f t="shared" si="0"/>
        <v/>
      </c>
      <c r="AN9" s="14" t="str">
        <f t="shared" si="0"/>
        <v/>
      </c>
      <c r="AO9" s="14" t="str">
        <f t="shared" si="0"/>
        <v/>
      </c>
      <c r="AP9" s="14" t="str">
        <f t="shared" si="0"/>
        <v/>
      </c>
      <c r="AQ9" s="14" t="str">
        <f t="shared" si="0"/>
        <v/>
      </c>
      <c r="AR9" s="14" t="str">
        <f t="shared" si="0"/>
        <v/>
      </c>
      <c r="AS9" s="14" t="str">
        <f t="shared" si="0"/>
        <v/>
      </c>
      <c r="AT9" s="14" t="str">
        <f t="shared" si="0"/>
        <v/>
      </c>
      <c r="AV9" s="15"/>
      <c r="AW9" s="16" t="s">
        <v>102</v>
      </c>
      <c r="AX9" s="193" t="str">
        <f t="shared" si="1"/>
        <v>---</v>
      </c>
      <c r="AY9" s="193" t="e">
        <f>VALUE(IF(AX9="---","",VLOOKUP(AX9,List16785[],2,FALSE)))</f>
        <v>#VALUE!</v>
      </c>
      <c r="AZ9" s="193" t="str">
        <f t="shared" si="2"/>
        <v>---</v>
      </c>
      <c r="BA9" s="193" t="e">
        <f>VALUE(IF(AZ9="---","",VLOOKUP(AZ9,List16785[],2,FALSE)))</f>
        <v>#VALUE!</v>
      </c>
      <c r="BB9" s="193" t="str">
        <f t="shared" si="3"/>
        <v>---</v>
      </c>
      <c r="BC9" s="193" t="str">
        <f t="shared" si="4"/>
        <v>---</v>
      </c>
      <c r="BE9" s="1" t="s">
        <v>103</v>
      </c>
      <c r="BI9" s="16" t="s">
        <v>102</v>
      </c>
      <c r="BJ9" s="193" t="str">
        <f>IF(H9="---","",IF(H9="","",(VLOOKUP(H9,List16785[],2,FALSE))))</f>
        <v/>
      </c>
      <c r="BK9" s="193" t="str">
        <f>IF(I9="---","",IF(I9="","",(VLOOKUP(I9,List16785[],2,FALSE))))</f>
        <v/>
      </c>
      <c r="BL9" s="193" t="str">
        <f>IF(J9="---","",IF(J9="","",(VLOOKUP(J9,List16785[],2,FALSE))))</f>
        <v/>
      </c>
      <c r="BM9" s="193" t="str">
        <f>IF(K9="---","",IF(K9="","",(VLOOKUP(K9,List16785[],2,FALSE))))</f>
        <v/>
      </c>
      <c r="BN9" s="193" t="str">
        <f>IF(L9="---","",IF(L9="","",(VLOOKUP(L9,List16785[],2,FALSE))))</f>
        <v/>
      </c>
      <c r="BO9" s="193" t="str">
        <f>IF(M9="---","",IF(M9="","",(VLOOKUP(M9,List16785[],2,FALSE))))</f>
        <v/>
      </c>
      <c r="BP9" s="193" t="str">
        <f>IF(N9="---","",IF(N9="","",(VLOOKUP(N9,List16785[],2,FALSE))))</f>
        <v/>
      </c>
      <c r="BQ9" s="193" t="str">
        <f>IF(O9="---","",IF(O9="","",(VLOOKUP(O9,List16785[],2,FALSE))))</f>
        <v/>
      </c>
      <c r="BR9" s="193" t="str">
        <f>IF(P9="---","",IF(P9="","",(VLOOKUP(P9,List16785[],2,FALSE))))</f>
        <v/>
      </c>
      <c r="BS9" s="193" t="str">
        <f>IF(Q9="---","",IF(Q9="","",(VLOOKUP(Q9,List16785[],2,FALSE))))</f>
        <v/>
      </c>
      <c r="BT9" s="193" t="str">
        <f>IF(R9="---","",IF(R9="","",(VLOOKUP(R9,List16785[],2,FALSE))))</f>
        <v/>
      </c>
      <c r="BU9" s="16" t="s">
        <v>102</v>
      </c>
      <c r="BV9" s="193" t="str">
        <f>IF(Y9="---","",IF(Y9="","",VLOOKUP(Y9,List16785[],2,FALSE)))</f>
        <v/>
      </c>
      <c r="BW9" s="193" t="str">
        <f>IF(Z9="---","",IF(Z9="","",VLOOKUP(Z9,List16785[],2,FALSE)))</f>
        <v/>
      </c>
      <c r="BX9" s="193" t="str">
        <f>IF(AA9="---","",IF(AA9="","",VLOOKUP(AA9,List16785[],2,FALSE)))</f>
        <v/>
      </c>
      <c r="BY9" s="193" t="str">
        <f>IF(AB9="---","",IF(AB9="","",VLOOKUP(AB9,List16785[],2,FALSE)))</f>
        <v/>
      </c>
      <c r="BZ9" s="193" t="str">
        <f>IF(AC9="---","",IF(AC9="","",VLOOKUP(AC9,List16785[],2,FALSE)))</f>
        <v/>
      </c>
      <c r="CA9" s="193" t="str">
        <f>IF(AD9="---","",IF(AD9="","",VLOOKUP(AD9,List16785[],2,FALSE)))</f>
        <v/>
      </c>
      <c r="CB9" s="193" t="str">
        <f>IF(AE9="---","",IF(AE9="","",VLOOKUP(AE9,List16785[],2,FALSE)))</f>
        <v/>
      </c>
      <c r="CC9" s="193" t="str">
        <f>IF(AF9="---","",IF(AF9="","",VLOOKUP(AF9,List16785[],2,FALSE)))</f>
        <v/>
      </c>
      <c r="CD9" s="193" t="str">
        <f>IF(AG9="---","",IF(AG9="","",VLOOKUP(AG9,List16785[],2,FALSE)))</f>
        <v/>
      </c>
      <c r="CE9" s="193" t="str">
        <f>IF(AH9="---","",IF(AH9="","",VLOOKUP(AH9,List16785[],2,FALSE)))</f>
        <v/>
      </c>
      <c r="CF9" s="16" t="s">
        <v>102</v>
      </c>
      <c r="CG9" s="193" t="str">
        <f t="shared" si="7"/>
        <v>NA</v>
      </c>
      <c r="CH9" s="193" t="str">
        <f t="shared" si="5"/>
        <v>NA</v>
      </c>
      <c r="CI9" s="193" t="str">
        <f t="shared" si="5"/>
        <v>NA</v>
      </c>
      <c r="CJ9" s="193" t="str">
        <f t="shared" si="5"/>
        <v>NA</v>
      </c>
      <c r="CK9" s="193" t="str">
        <f t="shared" si="5"/>
        <v>NA</v>
      </c>
      <c r="CL9" s="193" t="str">
        <f t="shared" si="5"/>
        <v>NA</v>
      </c>
      <c r="CM9" s="193" t="str">
        <f t="shared" si="5"/>
        <v>NA</v>
      </c>
      <c r="CN9" s="193" t="str">
        <f t="shared" si="5"/>
        <v>NA</v>
      </c>
      <c r="CO9" s="193" t="str">
        <f t="shared" si="5"/>
        <v>NA</v>
      </c>
      <c r="CP9" s="193" t="str">
        <f t="shared" si="5"/>
        <v>NA</v>
      </c>
      <c r="CQ9" s="16" t="s">
        <v>102</v>
      </c>
      <c r="CR9" s="193" t="str">
        <f t="shared" si="8"/>
        <v>NA</v>
      </c>
      <c r="CS9" s="193" t="str">
        <f t="shared" si="6"/>
        <v>NA</v>
      </c>
      <c r="CT9" s="193" t="str">
        <f t="shared" si="6"/>
        <v>NA</v>
      </c>
      <c r="CU9" s="193" t="str">
        <f t="shared" si="6"/>
        <v>NA</v>
      </c>
      <c r="CV9" s="193" t="str">
        <f t="shared" si="6"/>
        <v>NA</v>
      </c>
      <c r="CW9" s="193" t="str">
        <f t="shared" si="6"/>
        <v>NA</v>
      </c>
      <c r="CX9" s="193" t="str">
        <f t="shared" si="6"/>
        <v>NA</v>
      </c>
      <c r="CY9" s="193" t="str">
        <f t="shared" si="6"/>
        <v>NA</v>
      </c>
      <c r="CZ9" s="193" t="str">
        <f t="shared" si="6"/>
        <v>NA</v>
      </c>
      <c r="DA9" s="193" t="str">
        <f t="shared" si="6"/>
        <v>NA</v>
      </c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</row>
    <row r="10" spans="2:127" ht="13.7" customHeight="1" thickBot="1">
      <c r="B10" s="304"/>
      <c r="C10" s="308"/>
      <c r="D10" s="309"/>
      <c r="E10" s="174" t="s">
        <v>205</v>
      </c>
      <c r="F10" s="175"/>
      <c r="G10" s="176"/>
      <c r="H10" s="13" t="s">
        <v>92</v>
      </c>
      <c r="I10" s="13" t="s">
        <v>92</v>
      </c>
      <c r="J10" s="13" t="s">
        <v>92</v>
      </c>
      <c r="K10" s="13" t="s">
        <v>92</v>
      </c>
      <c r="L10" s="13" t="s">
        <v>92</v>
      </c>
      <c r="M10" s="13" t="s">
        <v>92</v>
      </c>
      <c r="N10" s="13" t="s">
        <v>92</v>
      </c>
      <c r="O10" s="13" t="s">
        <v>92</v>
      </c>
      <c r="P10" s="13" t="s">
        <v>92</v>
      </c>
      <c r="Q10" s="13" t="s">
        <v>92</v>
      </c>
      <c r="R10" s="170" t="s">
        <v>92</v>
      </c>
      <c r="Y10" s="13" t="s">
        <v>92</v>
      </c>
      <c r="Z10" s="13" t="s">
        <v>92</v>
      </c>
      <c r="AA10" s="13" t="s">
        <v>92</v>
      </c>
      <c r="AB10" s="13" t="s">
        <v>92</v>
      </c>
      <c r="AC10" s="170" t="s">
        <v>92</v>
      </c>
      <c r="AD10" s="13" t="s">
        <v>92</v>
      </c>
      <c r="AE10" s="13" t="s">
        <v>92</v>
      </c>
      <c r="AF10" s="13" t="s">
        <v>92</v>
      </c>
      <c r="AG10" s="13" t="s">
        <v>92</v>
      </c>
      <c r="AH10" s="18" t="s">
        <v>92</v>
      </c>
      <c r="AK10" s="14" t="str">
        <f t="shared" si="0"/>
        <v/>
      </c>
      <c r="AL10" s="14" t="str">
        <f t="shared" si="0"/>
        <v/>
      </c>
      <c r="AM10" s="14" t="str">
        <f t="shared" si="0"/>
        <v/>
      </c>
      <c r="AN10" s="14" t="str">
        <f t="shared" si="0"/>
        <v/>
      </c>
      <c r="AO10" s="14" t="str">
        <f t="shared" si="0"/>
        <v/>
      </c>
      <c r="AP10" s="14" t="str">
        <f t="shared" si="0"/>
        <v/>
      </c>
      <c r="AQ10" s="14" t="str">
        <f t="shared" si="0"/>
        <v/>
      </c>
      <c r="AR10" s="14" t="str">
        <f t="shared" si="0"/>
        <v/>
      </c>
      <c r="AS10" s="14" t="str">
        <f t="shared" si="0"/>
        <v/>
      </c>
      <c r="AT10" s="14" t="str">
        <f t="shared" si="0"/>
        <v/>
      </c>
      <c r="AV10" s="15"/>
      <c r="AW10" s="16" t="s">
        <v>104</v>
      </c>
      <c r="AX10" s="193" t="str">
        <f t="shared" si="1"/>
        <v>---</v>
      </c>
      <c r="AY10" s="193" t="e">
        <f>VALUE(IF(AX10="---","",VLOOKUP(AX10,List16785[],2,FALSE)))</f>
        <v>#VALUE!</v>
      </c>
      <c r="AZ10" s="193" t="str">
        <f t="shared" si="2"/>
        <v>---</v>
      </c>
      <c r="BA10" s="193" t="e">
        <f>VALUE(IF(AZ10="---","",VLOOKUP(AZ10,List16785[],2,FALSE)))</f>
        <v>#VALUE!</v>
      </c>
      <c r="BB10" s="193" t="str">
        <f t="shared" si="3"/>
        <v>---</v>
      </c>
      <c r="BC10" s="193" t="str">
        <f t="shared" si="4"/>
        <v>---</v>
      </c>
      <c r="BE10" s="17" t="s">
        <v>92</v>
      </c>
      <c r="BI10" s="16" t="s">
        <v>104</v>
      </c>
      <c r="BJ10" s="193" t="str">
        <f>IF(H10="---","",IF(H10="","",(VLOOKUP(H10,List16785[],2,FALSE))))</f>
        <v/>
      </c>
      <c r="BK10" s="193" t="str">
        <f>IF(I10="---","",IF(I10="","",(VLOOKUP(I10,List16785[],2,FALSE))))</f>
        <v/>
      </c>
      <c r="BL10" s="193" t="str">
        <f>IF(J10="---","",IF(J10="","",(VLOOKUP(J10,List16785[],2,FALSE))))</f>
        <v/>
      </c>
      <c r="BM10" s="193" t="str">
        <f>IF(K10="---","",IF(K10="","",(VLOOKUP(K10,List16785[],2,FALSE))))</f>
        <v/>
      </c>
      <c r="BN10" s="193" t="str">
        <f>IF(L10="---","",IF(L10="","",(VLOOKUP(L10,List16785[],2,FALSE))))</f>
        <v/>
      </c>
      <c r="BO10" s="193" t="str">
        <f>IF(M10="---","",IF(M10="","",(VLOOKUP(M10,List16785[],2,FALSE))))</f>
        <v/>
      </c>
      <c r="BP10" s="193" t="str">
        <f>IF(N10="---","",IF(N10="","",(VLOOKUP(N10,List16785[],2,FALSE))))</f>
        <v/>
      </c>
      <c r="BQ10" s="193" t="str">
        <f>IF(O10="---","",IF(O10="","",(VLOOKUP(O10,List16785[],2,FALSE))))</f>
        <v/>
      </c>
      <c r="BR10" s="193" t="str">
        <f>IF(P10="---","",IF(P10="","",(VLOOKUP(P10,List16785[],2,FALSE))))</f>
        <v/>
      </c>
      <c r="BS10" s="193" t="str">
        <f>IF(Q10="---","",IF(Q10="","",(VLOOKUP(Q10,List16785[],2,FALSE))))</f>
        <v/>
      </c>
      <c r="BT10" s="193" t="str">
        <f>IF(R10="---","",IF(R10="","",(VLOOKUP(R10,List16785[],2,FALSE))))</f>
        <v/>
      </c>
      <c r="BU10" s="16" t="s">
        <v>104</v>
      </c>
      <c r="BV10" s="193" t="str">
        <f>IF(Y10="---","",IF(Y10="","",VLOOKUP(Y10,List16785[],2,FALSE)))</f>
        <v/>
      </c>
      <c r="BW10" s="193" t="str">
        <f>IF(Z10="---","",IF(Z10="","",VLOOKUP(Z10,List16785[],2,FALSE)))</f>
        <v/>
      </c>
      <c r="BX10" s="193" t="str">
        <f>IF(AA10="---","",IF(AA10="","",VLOOKUP(AA10,List16785[],2,FALSE)))</f>
        <v/>
      </c>
      <c r="BY10" s="193" t="str">
        <f>IF(AB10="---","",IF(AB10="","",VLOOKUP(AB10,List16785[],2,FALSE)))</f>
        <v/>
      </c>
      <c r="BZ10" s="193" t="str">
        <f>IF(AC10="---","",IF(AC10="","",VLOOKUP(AC10,List16785[],2,FALSE)))</f>
        <v/>
      </c>
      <c r="CA10" s="193" t="str">
        <f>IF(AD10="---","",IF(AD10="","",VLOOKUP(AD10,List16785[],2,FALSE)))</f>
        <v/>
      </c>
      <c r="CB10" s="193" t="str">
        <f>IF(AE10="---","",IF(AE10="","",VLOOKUP(AE10,List16785[],2,FALSE)))</f>
        <v/>
      </c>
      <c r="CC10" s="193" t="str">
        <f>IF(AF10="---","",IF(AF10="","",VLOOKUP(AF10,List16785[],2,FALSE)))</f>
        <v/>
      </c>
      <c r="CD10" s="193" t="str">
        <f>IF(AG10="---","",IF(AG10="","",VLOOKUP(AG10,List16785[],2,FALSE)))</f>
        <v/>
      </c>
      <c r="CE10" s="193" t="str">
        <f>IF(AH10="---","",IF(AH10="","",VLOOKUP(AH10,List16785[],2,FALSE)))</f>
        <v/>
      </c>
      <c r="CF10" s="16" t="s">
        <v>104</v>
      </c>
      <c r="CG10" s="193" t="str">
        <f t="shared" si="7"/>
        <v>NA</v>
      </c>
      <c r="CH10" s="193" t="str">
        <f t="shared" si="5"/>
        <v>NA</v>
      </c>
      <c r="CI10" s="193" t="str">
        <f t="shared" si="5"/>
        <v>NA</v>
      </c>
      <c r="CJ10" s="193" t="str">
        <f t="shared" si="5"/>
        <v>NA</v>
      </c>
      <c r="CK10" s="193" t="str">
        <f t="shared" si="5"/>
        <v>NA</v>
      </c>
      <c r="CL10" s="193" t="str">
        <f t="shared" si="5"/>
        <v>NA</v>
      </c>
      <c r="CM10" s="193" t="str">
        <f t="shared" si="5"/>
        <v>NA</v>
      </c>
      <c r="CN10" s="193" t="str">
        <f t="shared" si="5"/>
        <v>NA</v>
      </c>
      <c r="CO10" s="193" t="str">
        <f t="shared" si="5"/>
        <v>NA</v>
      </c>
      <c r="CP10" s="193" t="str">
        <f t="shared" si="5"/>
        <v>NA</v>
      </c>
      <c r="CQ10" s="16" t="s">
        <v>104</v>
      </c>
      <c r="CR10" s="193" t="str">
        <f t="shared" si="8"/>
        <v>NA</v>
      </c>
      <c r="CS10" s="193" t="str">
        <f t="shared" si="6"/>
        <v>NA</v>
      </c>
      <c r="CT10" s="193" t="str">
        <f t="shared" si="6"/>
        <v>NA</v>
      </c>
      <c r="CU10" s="193" t="str">
        <f t="shared" si="6"/>
        <v>NA</v>
      </c>
      <c r="CV10" s="193" t="str">
        <f t="shared" si="6"/>
        <v>NA</v>
      </c>
      <c r="CW10" s="193" t="str">
        <f t="shared" si="6"/>
        <v>NA</v>
      </c>
      <c r="CX10" s="193" t="str">
        <f t="shared" si="6"/>
        <v>NA</v>
      </c>
      <c r="CY10" s="193" t="str">
        <f t="shared" si="6"/>
        <v>NA</v>
      </c>
      <c r="CZ10" s="193" t="str">
        <f t="shared" si="6"/>
        <v>NA</v>
      </c>
      <c r="DA10" s="193" t="str">
        <f t="shared" si="6"/>
        <v>NA</v>
      </c>
      <c r="DI10" s="30"/>
      <c r="DJ10" s="30"/>
      <c r="DK10" s="30"/>
      <c r="DL10" s="30"/>
      <c r="DM10" s="30"/>
      <c r="DN10" s="30"/>
      <c r="DO10" s="30"/>
      <c r="DP10" s="30"/>
      <c r="DQ10" s="30"/>
      <c r="DR10" s="30"/>
      <c r="DS10" s="30"/>
      <c r="DT10" s="30"/>
      <c r="DU10" s="30"/>
      <c r="DV10" s="30"/>
      <c r="DW10" s="30"/>
    </row>
    <row r="11" spans="2:127" ht="13.7" customHeight="1" thickBot="1">
      <c r="B11" s="304"/>
      <c r="C11" s="308"/>
      <c r="D11" s="309"/>
      <c r="E11" s="174" t="s">
        <v>210</v>
      </c>
      <c r="F11" s="175"/>
      <c r="G11" s="176"/>
      <c r="H11" s="13" t="s">
        <v>92</v>
      </c>
      <c r="I11" s="13" t="s">
        <v>92</v>
      </c>
      <c r="J11" s="13" t="s">
        <v>92</v>
      </c>
      <c r="K11" s="13" t="s">
        <v>92</v>
      </c>
      <c r="L11" s="13" t="s">
        <v>92</v>
      </c>
      <c r="M11" s="13" t="s">
        <v>92</v>
      </c>
      <c r="N11" s="13" t="s">
        <v>92</v>
      </c>
      <c r="O11" s="13" t="s">
        <v>92</v>
      </c>
      <c r="P11" s="13" t="s">
        <v>92</v>
      </c>
      <c r="Q11" s="13" t="s">
        <v>92</v>
      </c>
      <c r="R11" s="170" t="s">
        <v>92</v>
      </c>
      <c r="Y11" s="13" t="s">
        <v>92</v>
      </c>
      <c r="Z11" s="13" t="s">
        <v>92</v>
      </c>
      <c r="AA11" s="13" t="s">
        <v>92</v>
      </c>
      <c r="AB11" s="13" t="s">
        <v>92</v>
      </c>
      <c r="AC11" s="170" t="s">
        <v>92</v>
      </c>
      <c r="AD11" s="13" t="s">
        <v>92</v>
      </c>
      <c r="AE11" s="13" t="s">
        <v>92</v>
      </c>
      <c r="AF11" s="13" t="s">
        <v>92</v>
      </c>
      <c r="AG11" s="13" t="s">
        <v>92</v>
      </c>
      <c r="AH11" s="18" t="s">
        <v>92</v>
      </c>
      <c r="AK11" s="14" t="str">
        <f t="shared" si="0"/>
        <v/>
      </c>
      <c r="AL11" s="14" t="str">
        <f t="shared" si="0"/>
        <v/>
      </c>
      <c r="AM11" s="14" t="str">
        <f t="shared" si="0"/>
        <v/>
      </c>
      <c r="AN11" s="14" t="str">
        <f t="shared" si="0"/>
        <v/>
      </c>
      <c r="AO11" s="14" t="str">
        <f t="shared" si="0"/>
        <v/>
      </c>
      <c r="AP11" s="14" t="str">
        <f t="shared" si="0"/>
        <v/>
      </c>
      <c r="AQ11" s="14" t="str">
        <f t="shared" si="0"/>
        <v/>
      </c>
      <c r="AR11" s="14" t="str">
        <f t="shared" si="0"/>
        <v/>
      </c>
      <c r="AS11" s="14" t="str">
        <f t="shared" si="0"/>
        <v/>
      </c>
      <c r="AT11" s="14" t="str">
        <f t="shared" si="0"/>
        <v/>
      </c>
      <c r="AV11" s="15"/>
      <c r="AW11" s="16" t="s">
        <v>105</v>
      </c>
      <c r="AX11" s="193" t="str">
        <f t="shared" si="1"/>
        <v>---</v>
      </c>
      <c r="AY11" s="193" t="e">
        <f>VALUE(IF(AX11="---","",VLOOKUP(AX11,List16785[],2,FALSE)))</f>
        <v>#VALUE!</v>
      </c>
      <c r="AZ11" s="193" t="str">
        <f t="shared" si="2"/>
        <v>---</v>
      </c>
      <c r="BA11" s="193" t="e">
        <f>VALUE(IF(AZ11="---","",VLOOKUP(AZ11,List16785[],2,FALSE)))</f>
        <v>#VALUE!</v>
      </c>
      <c r="BB11" s="193" t="str">
        <f t="shared" si="3"/>
        <v>---</v>
      </c>
      <c r="BC11" s="193" t="str">
        <f t="shared" si="4"/>
        <v>---</v>
      </c>
      <c r="BE11" s="1" t="s">
        <v>106</v>
      </c>
      <c r="BI11" s="16" t="s">
        <v>105</v>
      </c>
      <c r="BJ11" s="193" t="str">
        <f>IF(H11="---","",IF(H11="","",(VLOOKUP(H11,List16785[],2,FALSE))))</f>
        <v/>
      </c>
      <c r="BK11" s="193" t="str">
        <f>IF(I11="---","",IF(I11="","",(VLOOKUP(I11,List16785[],2,FALSE))))</f>
        <v/>
      </c>
      <c r="BL11" s="193" t="str">
        <f>IF(J11="---","",IF(J11="","",(VLOOKUP(J11,List16785[],2,FALSE))))</f>
        <v/>
      </c>
      <c r="BM11" s="193" t="str">
        <f>IF(K11="---","",IF(K11="","",(VLOOKUP(K11,List16785[],2,FALSE))))</f>
        <v/>
      </c>
      <c r="BN11" s="193" t="str">
        <f>IF(L11="---","",IF(L11="","",(VLOOKUP(L11,List16785[],2,FALSE))))</f>
        <v/>
      </c>
      <c r="BO11" s="193" t="str">
        <f>IF(M11="---","",IF(M11="","",(VLOOKUP(M11,List16785[],2,FALSE))))</f>
        <v/>
      </c>
      <c r="BP11" s="193" t="str">
        <f>IF(N11="---","",IF(N11="","",(VLOOKUP(N11,List16785[],2,FALSE))))</f>
        <v/>
      </c>
      <c r="BQ11" s="193" t="str">
        <f>IF(O11="---","",IF(O11="","",(VLOOKUP(O11,List16785[],2,FALSE))))</f>
        <v/>
      </c>
      <c r="BR11" s="193" t="str">
        <f>IF(P11="---","",IF(P11="","",(VLOOKUP(P11,List16785[],2,FALSE))))</f>
        <v/>
      </c>
      <c r="BS11" s="193" t="str">
        <f>IF(Q11="---","",IF(Q11="","",(VLOOKUP(Q11,List16785[],2,FALSE))))</f>
        <v/>
      </c>
      <c r="BT11" s="193" t="str">
        <f>IF(R11="---","",IF(R11="","",(VLOOKUP(R11,List16785[],2,FALSE))))</f>
        <v/>
      </c>
      <c r="BU11" s="16" t="s">
        <v>105</v>
      </c>
      <c r="BV11" s="193" t="str">
        <f>IF(Y11="---","",IF(Y11="","",VLOOKUP(Y11,List16785[],2,FALSE)))</f>
        <v/>
      </c>
      <c r="BW11" s="193" t="str">
        <f>IF(Z11="---","",IF(Z11="","",VLOOKUP(Z11,List16785[],2,FALSE)))</f>
        <v/>
      </c>
      <c r="BX11" s="193" t="str">
        <f>IF(AA11="---","",IF(AA11="","",VLOOKUP(AA11,List16785[],2,FALSE)))</f>
        <v/>
      </c>
      <c r="BY11" s="193" t="str">
        <f>IF(AB11="---","",IF(AB11="","",VLOOKUP(AB11,List16785[],2,FALSE)))</f>
        <v/>
      </c>
      <c r="BZ11" s="193" t="str">
        <f>IF(AC11="---","",IF(AC11="","",VLOOKUP(AC11,List16785[],2,FALSE)))</f>
        <v/>
      </c>
      <c r="CA11" s="193" t="str">
        <f>IF(AD11="---","",IF(AD11="","",VLOOKUP(AD11,List16785[],2,FALSE)))</f>
        <v/>
      </c>
      <c r="CB11" s="193" t="str">
        <f>IF(AE11="---","",IF(AE11="","",VLOOKUP(AE11,List16785[],2,FALSE)))</f>
        <v/>
      </c>
      <c r="CC11" s="193" t="str">
        <f>IF(AF11="---","",IF(AF11="","",VLOOKUP(AF11,List16785[],2,FALSE)))</f>
        <v/>
      </c>
      <c r="CD11" s="193" t="str">
        <f>IF(AG11="---","",IF(AG11="","",VLOOKUP(AG11,List16785[],2,FALSE)))</f>
        <v/>
      </c>
      <c r="CE11" s="193" t="str">
        <f>IF(AH11="---","",IF(AH11="","",VLOOKUP(AH11,List16785[],2,FALSE)))</f>
        <v/>
      </c>
      <c r="CF11" s="16" t="s">
        <v>105</v>
      </c>
      <c r="CG11" s="193" t="str">
        <f t="shared" si="7"/>
        <v>NA</v>
      </c>
      <c r="CH11" s="193" t="str">
        <f t="shared" si="5"/>
        <v>NA</v>
      </c>
      <c r="CI11" s="193" t="str">
        <f t="shared" si="5"/>
        <v>NA</v>
      </c>
      <c r="CJ11" s="193" t="str">
        <f t="shared" si="5"/>
        <v>NA</v>
      </c>
      <c r="CK11" s="193" t="str">
        <f t="shared" si="5"/>
        <v>NA</v>
      </c>
      <c r="CL11" s="193" t="str">
        <f t="shared" si="5"/>
        <v>NA</v>
      </c>
      <c r="CM11" s="193" t="str">
        <f t="shared" si="5"/>
        <v>NA</v>
      </c>
      <c r="CN11" s="193" t="str">
        <f t="shared" si="5"/>
        <v>NA</v>
      </c>
      <c r="CO11" s="193" t="str">
        <f t="shared" si="5"/>
        <v>NA</v>
      </c>
      <c r="CP11" s="193" t="str">
        <f t="shared" si="5"/>
        <v>NA</v>
      </c>
      <c r="CQ11" s="16" t="s">
        <v>105</v>
      </c>
      <c r="CR11" s="193" t="str">
        <f t="shared" si="8"/>
        <v>NA</v>
      </c>
      <c r="CS11" s="193" t="str">
        <f t="shared" si="6"/>
        <v>NA</v>
      </c>
      <c r="CT11" s="193" t="str">
        <f t="shared" si="6"/>
        <v>NA</v>
      </c>
      <c r="CU11" s="193" t="str">
        <f t="shared" si="6"/>
        <v>NA</v>
      </c>
      <c r="CV11" s="193" t="str">
        <f t="shared" si="6"/>
        <v>NA</v>
      </c>
      <c r="CW11" s="193" t="str">
        <f t="shared" si="6"/>
        <v>NA</v>
      </c>
      <c r="CX11" s="193" t="str">
        <f t="shared" si="6"/>
        <v>NA</v>
      </c>
      <c r="CY11" s="193" t="str">
        <f t="shared" si="6"/>
        <v>NA</v>
      </c>
      <c r="CZ11" s="193" t="str">
        <f t="shared" si="6"/>
        <v>NA</v>
      </c>
      <c r="DA11" s="193" t="str">
        <f t="shared" si="6"/>
        <v>NA</v>
      </c>
      <c r="DI11" s="30"/>
      <c r="DJ11" s="30"/>
      <c r="DK11" s="30"/>
      <c r="DL11" s="30"/>
      <c r="DM11" s="30"/>
      <c r="DN11" s="30"/>
      <c r="DO11" s="30"/>
      <c r="DP11" s="30"/>
      <c r="DQ11" s="30"/>
      <c r="DR11" s="30"/>
      <c r="DS11" s="30"/>
      <c r="DT11" s="30"/>
      <c r="DU11" s="30"/>
      <c r="DV11" s="30"/>
      <c r="DW11" s="30"/>
    </row>
    <row r="12" spans="2:127" ht="13.7" customHeight="1" thickBot="1">
      <c r="B12" s="304"/>
      <c r="C12" s="308" t="s">
        <v>189</v>
      </c>
      <c r="D12" s="309"/>
      <c r="E12" s="174" t="s">
        <v>201</v>
      </c>
      <c r="F12" s="175"/>
      <c r="G12" s="176"/>
      <c r="H12" s="13" t="s">
        <v>92</v>
      </c>
      <c r="I12" s="13" t="s">
        <v>92</v>
      </c>
      <c r="J12" s="13" t="s">
        <v>92</v>
      </c>
      <c r="K12" s="13" t="s">
        <v>92</v>
      </c>
      <c r="L12" s="13" t="s">
        <v>92</v>
      </c>
      <c r="M12" s="13" t="s">
        <v>92</v>
      </c>
      <c r="N12" s="13" t="s">
        <v>92</v>
      </c>
      <c r="O12" s="13" t="s">
        <v>92</v>
      </c>
      <c r="P12" s="13" t="s">
        <v>92</v>
      </c>
      <c r="Q12" s="13" t="s">
        <v>92</v>
      </c>
      <c r="R12" s="170" t="s">
        <v>92</v>
      </c>
      <c r="Y12" s="13" t="s">
        <v>92</v>
      </c>
      <c r="Z12" s="13" t="s">
        <v>92</v>
      </c>
      <c r="AA12" s="13" t="s">
        <v>92</v>
      </c>
      <c r="AB12" s="13" t="s">
        <v>92</v>
      </c>
      <c r="AC12" s="170" t="s">
        <v>92</v>
      </c>
      <c r="AD12" s="13" t="s">
        <v>92</v>
      </c>
      <c r="AE12" s="13" t="s">
        <v>92</v>
      </c>
      <c r="AF12" s="13" t="s">
        <v>92</v>
      </c>
      <c r="AG12" s="13" t="s">
        <v>92</v>
      </c>
      <c r="AH12" s="18" t="s">
        <v>92</v>
      </c>
      <c r="AK12" s="14" t="str">
        <f t="shared" si="0"/>
        <v/>
      </c>
      <c r="AL12" s="14" t="str">
        <f t="shared" si="0"/>
        <v/>
      </c>
      <c r="AM12" s="14" t="str">
        <f t="shared" si="0"/>
        <v/>
      </c>
      <c r="AN12" s="14" t="str">
        <f t="shared" si="0"/>
        <v/>
      </c>
      <c r="AO12" s="14" t="str">
        <f t="shared" si="0"/>
        <v/>
      </c>
      <c r="AP12" s="14" t="str">
        <f t="shared" si="0"/>
        <v/>
      </c>
      <c r="AQ12" s="14" t="str">
        <f t="shared" si="0"/>
        <v/>
      </c>
      <c r="AR12" s="14" t="str">
        <f t="shared" si="0"/>
        <v/>
      </c>
      <c r="AS12" s="14" t="str">
        <f t="shared" si="0"/>
        <v/>
      </c>
      <c r="AT12" s="14" t="str">
        <f t="shared" si="0"/>
        <v/>
      </c>
      <c r="AV12" s="15"/>
      <c r="AW12" s="16" t="s">
        <v>107</v>
      </c>
      <c r="AX12" s="193" t="str">
        <f t="shared" si="1"/>
        <v>---</v>
      </c>
      <c r="AY12" s="193" t="e">
        <f>VALUE(IF(AX12="---","",VLOOKUP(AX12,List16785[],2,FALSE)))</f>
        <v>#VALUE!</v>
      </c>
      <c r="AZ12" s="193" t="str">
        <f t="shared" si="2"/>
        <v>---</v>
      </c>
      <c r="BA12" s="193" t="e">
        <f>VALUE(IF(AZ12="---","",VLOOKUP(AZ12,List16785[],2,FALSE)))</f>
        <v>#VALUE!</v>
      </c>
      <c r="BB12" s="193" t="str">
        <f t="shared" si="3"/>
        <v>---</v>
      </c>
      <c r="BC12" s="193" t="str">
        <f t="shared" si="4"/>
        <v>---</v>
      </c>
      <c r="BE12" s="1" t="s">
        <v>108</v>
      </c>
      <c r="BI12" s="16" t="s">
        <v>107</v>
      </c>
      <c r="BJ12" s="193" t="str">
        <f>IF(H12="---","",IF(H12="","",(VLOOKUP(H12,List16785[],2,FALSE))))</f>
        <v/>
      </c>
      <c r="BK12" s="193" t="str">
        <f>IF(I12="---","",IF(I12="","",(VLOOKUP(I12,List16785[],2,FALSE))))</f>
        <v/>
      </c>
      <c r="BL12" s="193" t="str">
        <f>IF(J12="---","",IF(J12="","",(VLOOKUP(J12,List16785[],2,FALSE))))</f>
        <v/>
      </c>
      <c r="BM12" s="193" t="str">
        <f>IF(K12="---","",IF(K12="","",(VLOOKUP(K12,List16785[],2,FALSE))))</f>
        <v/>
      </c>
      <c r="BN12" s="193" t="str">
        <f>IF(L12="---","",IF(L12="","",(VLOOKUP(L12,List16785[],2,FALSE))))</f>
        <v/>
      </c>
      <c r="BO12" s="193" t="str">
        <f>IF(M12="---","",IF(M12="","",(VLOOKUP(M12,List16785[],2,FALSE))))</f>
        <v/>
      </c>
      <c r="BP12" s="193" t="str">
        <f>IF(N12="---","",IF(N12="","",(VLOOKUP(N12,List16785[],2,FALSE))))</f>
        <v/>
      </c>
      <c r="BQ12" s="193" t="str">
        <f>IF(O12="---","",IF(O12="","",(VLOOKUP(O12,List16785[],2,FALSE))))</f>
        <v/>
      </c>
      <c r="BR12" s="193" t="str">
        <f>IF(P12="---","",IF(P12="","",(VLOOKUP(P12,List16785[],2,FALSE))))</f>
        <v/>
      </c>
      <c r="BS12" s="193" t="str">
        <f>IF(Q12="---","",IF(Q12="","",(VLOOKUP(Q12,List16785[],2,FALSE))))</f>
        <v/>
      </c>
      <c r="BT12" s="193" t="str">
        <f>IF(R12="---","",IF(R12="","",(VLOOKUP(R12,List16785[],2,FALSE))))</f>
        <v/>
      </c>
      <c r="BU12" s="16" t="s">
        <v>107</v>
      </c>
      <c r="BV12" s="193" t="str">
        <f>IF(Y12="---","",IF(Y12="","",VLOOKUP(Y12,List16785[],2,FALSE)))</f>
        <v/>
      </c>
      <c r="BW12" s="193" t="str">
        <f>IF(Z12="---","",IF(Z12="","",VLOOKUP(Z12,List16785[],2,FALSE)))</f>
        <v/>
      </c>
      <c r="BX12" s="193" t="str">
        <f>IF(AA12="---","",IF(AA12="","",VLOOKUP(AA12,List16785[],2,FALSE)))</f>
        <v/>
      </c>
      <c r="BY12" s="193" t="str">
        <f>IF(AB12="---","",IF(AB12="","",VLOOKUP(AB12,List16785[],2,FALSE)))</f>
        <v/>
      </c>
      <c r="BZ12" s="193" t="str">
        <f>IF(AC12="---","",IF(AC12="","",VLOOKUP(AC12,List16785[],2,FALSE)))</f>
        <v/>
      </c>
      <c r="CA12" s="193" t="str">
        <f>IF(AD12="---","",IF(AD12="","",VLOOKUP(AD12,List16785[],2,FALSE)))</f>
        <v/>
      </c>
      <c r="CB12" s="193" t="str">
        <f>IF(AE12="---","",IF(AE12="","",VLOOKUP(AE12,List16785[],2,FALSE)))</f>
        <v/>
      </c>
      <c r="CC12" s="193" t="str">
        <f>IF(AF12="---","",IF(AF12="","",VLOOKUP(AF12,List16785[],2,FALSE)))</f>
        <v/>
      </c>
      <c r="CD12" s="193" t="str">
        <f>IF(AG12="---","",IF(AG12="","",VLOOKUP(AG12,List16785[],2,FALSE)))</f>
        <v/>
      </c>
      <c r="CE12" s="193" t="str">
        <f>IF(AH12="---","",IF(AH12="","",VLOOKUP(AH12,List16785[],2,FALSE)))</f>
        <v/>
      </c>
      <c r="CF12" s="16" t="s">
        <v>107</v>
      </c>
      <c r="CG12" s="193" t="str">
        <f t="shared" si="7"/>
        <v>NA</v>
      </c>
      <c r="CH12" s="193" t="str">
        <f t="shared" si="5"/>
        <v>NA</v>
      </c>
      <c r="CI12" s="193" t="str">
        <f t="shared" si="5"/>
        <v>NA</v>
      </c>
      <c r="CJ12" s="193" t="str">
        <f t="shared" si="5"/>
        <v>NA</v>
      </c>
      <c r="CK12" s="193" t="str">
        <f t="shared" si="5"/>
        <v>NA</v>
      </c>
      <c r="CL12" s="193" t="str">
        <f t="shared" si="5"/>
        <v>NA</v>
      </c>
      <c r="CM12" s="193" t="str">
        <f t="shared" si="5"/>
        <v>NA</v>
      </c>
      <c r="CN12" s="193" t="str">
        <f t="shared" si="5"/>
        <v>NA</v>
      </c>
      <c r="CO12" s="193" t="str">
        <f t="shared" si="5"/>
        <v>NA</v>
      </c>
      <c r="CP12" s="193" t="str">
        <f t="shared" si="5"/>
        <v>NA</v>
      </c>
      <c r="CQ12" s="16" t="s">
        <v>107</v>
      </c>
      <c r="CR12" s="193" t="str">
        <f t="shared" si="8"/>
        <v>NA</v>
      </c>
      <c r="CS12" s="193" t="str">
        <f t="shared" si="6"/>
        <v>NA</v>
      </c>
      <c r="CT12" s="193" t="str">
        <f t="shared" si="6"/>
        <v>NA</v>
      </c>
      <c r="CU12" s="193" t="str">
        <f t="shared" si="6"/>
        <v>NA</v>
      </c>
      <c r="CV12" s="193" t="str">
        <f t="shared" si="6"/>
        <v>NA</v>
      </c>
      <c r="CW12" s="193" t="str">
        <f t="shared" si="6"/>
        <v>NA</v>
      </c>
      <c r="CX12" s="193" t="str">
        <f t="shared" si="6"/>
        <v>NA</v>
      </c>
      <c r="CY12" s="193" t="str">
        <f t="shared" si="6"/>
        <v>NA</v>
      </c>
      <c r="CZ12" s="193" t="str">
        <f t="shared" si="6"/>
        <v>NA</v>
      </c>
      <c r="DA12" s="193" t="str">
        <f t="shared" si="6"/>
        <v>NA</v>
      </c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</row>
    <row r="13" spans="2:127" ht="13.7" customHeight="1" thickBot="1">
      <c r="B13" s="304"/>
      <c r="C13" s="308"/>
      <c r="D13" s="309"/>
      <c r="E13" s="174" t="s">
        <v>206</v>
      </c>
      <c r="F13" s="175"/>
      <c r="G13" s="176"/>
      <c r="H13" s="13" t="s">
        <v>92</v>
      </c>
      <c r="I13" s="13" t="s">
        <v>92</v>
      </c>
      <c r="J13" s="13" t="s">
        <v>92</v>
      </c>
      <c r="K13" s="13" t="s">
        <v>92</v>
      </c>
      <c r="L13" s="13" t="s">
        <v>92</v>
      </c>
      <c r="M13" s="13" t="s">
        <v>92</v>
      </c>
      <c r="N13" s="13" t="s">
        <v>92</v>
      </c>
      <c r="O13" s="13" t="s">
        <v>92</v>
      </c>
      <c r="P13" s="13" t="s">
        <v>92</v>
      </c>
      <c r="Q13" s="13" t="s">
        <v>92</v>
      </c>
      <c r="R13" s="170" t="s">
        <v>92</v>
      </c>
      <c r="Y13" s="13" t="s">
        <v>92</v>
      </c>
      <c r="Z13" s="13" t="s">
        <v>92</v>
      </c>
      <c r="AA13" s="13" t="s">
        <v>92</v>
      </c>
      <c r="AB13" s="13" t="s">
        <v>92</v>
      </c>
      <c r="AC13" s="170" t="s">
        <v>92</v>
      </c>
      <c r="AD13" s="13" t="s">
        <v>92</v>
      </c>
      <c r="AE13" s="13" t="s">
        <v>92</v>
      </c>
      <c r="AF13" s="13" t="s">
        <v>92</v>
      </c>
      <c r="AG13" s="13" t="s">
        <v>92</v>
      </c>
      <c r="AH13" s="18" t="s">
        <v>92</v>
      </c>
      <c r="AK13" s="14" t="str">
        <f t="shared" si="0"/>
        <v/>
      </c>
      <c r="AL13" s="14" t="str">
        <f t="shared" si="0"/>
        <v/>
      </c>
      <c r="AM13" s="14" t="str">
        <f t="shared" si="0"/>
        <v/>
      </c>
      <c r="AN13" s="14" t="str">
        <f t="shared" si="0"/>
        <v/>
      </c>
      <c r="AO13" s="14" t="str">
        <f t="shared" si="0"/>
        <v/>
      </c>
      <c r="AP13" s="14" t="str">
        <f t="shared" si="0"/>
        <v/>
      </c>
      <c r="AQ13" s="14" t="str">
        <f t="shared" si="0"/>
        <v/>
      </c>
      <c r="AR13" s="14" t="str">
        <f t="shared" si="0"/>
        <v/>
      </c>
      <c r="AS13" s="14" t="str">
        <f t="shared" si="0"/>
        <v/>
      </c>
      <c r="AT13" s="14" t="str">
        <f t="shared" si="0"/>
        <v/>
      </c>
      <c r="AV13" s="15"/>
      <c r="AW13" s="16" t="s">
        <v>109</v>
      </c>
      <c r="AX13" s="193" t="str">
        <f t="shared" si="1"/>
        <v>---</v>
      </c>
      <c r="AY13" s="193" t="e">
        <f>VALUE(IF(AX13="---","",VLOOKUP(AX13,List16785[],2,FALSE)))</f>
        <v>#VALUE!</v>
      </c>
      <c r="AZ13" s="193" t="str">
        <f t="shared" si="2"/>
        <v>---</v>
      </c>
      <c r="BA13" s="193" t="e">
        <f>VALUE(IF(AZ13="---","",VLOOKUP(AZ13,List16785[],2,FALSE)))</f>
        <v>#VALUE!</v>
      </c>
      <c r="BB13" s="193" t="str">
        <f t="shared" si="3"/>
        <v>---</v>
      </c>
      <c r="BC13" s="193" t="str">
        <f t="shared" si="4"/>
        <v>---</v>
      </c>
      <c r="BI13" s="16" t="s">
        <v>109</v>
      </c>
      <c r="BJ13" s="193" t="str">
        <f>IF(H13="---","",IF(H13="","",(VLOOKUP(H13,List16785[],2,FALSE))))</f>
        <v/>
      </c>
      <c r="BK13" s="193" t="str">
        <f>IF(I13="---","",IF(I13="","",(VLOOKUP(I13,List16785[],2,FALSE))))</f>
        <v/>
      </c>
      <c r="BL13" s="193" t="str">
        <f>IF(J13="---","",IF(J13="","",(VLOOKUP(J13,List16785[],2,FALSE))))</f>
        <v/>
      </c>
      <c r="BM13" s="193" t="str">
        <f>IF(K13="---","",IF(K13="","",(VLOOKUP(K13,List16785[],2,FALSE))))</f>
        <v/>
      </c>
      <c r="BN13" s="193" t="str">
        <f>IF(L13="---","",IF(L13="","",(VLOOKUP(L13,List16785[],2,FALSE))))</f>
        <v/>
      </c>
      <c r="BO13" s="193" t="str">
        <f>IF(M13="---","",IF(M13="","",(VLOOKUP(M13,List16785[],2,FALSE))))</f>
        <v/>
      </c>
      <c r="BP13" s="193" t="str">
        <f>IF(N13="---","",IF(N13="","",(VLOOKUP(N13,List16785[],2,FALSE))))</f>
        <v/>
      </c>
      <c r="BQ13" s="193" t="str">
        <f>IF(O13="---","",IF(O13="","",(VLOOKUP(O13,List16785[],2,FALSE))))</f>
        <v/>
      </c>
      <c r="BR13" s="193" t="str">
        <f>IF(P13="---","",IF(P13="","",(VLOOKUP(P13,List16785[],2,FALSE))))</f>
        <v/>
      </c>
      <c r="BS13" s="193" t="str">
        <f>IF(Q13="---","",IF(Q13="","",(VLOOKUP(Q13,List16785[],2,FALSE))))</f>
        <v/>
      </c>
      <c r="BT13" s="193" t="str">
        <f>IF(R13="---","",IF(R13="","",(VLOOKUP(R13,List16785[],2,FALSE))))</f>
        <v/>
      </c>
      <c r="BU13" s="16" t="s">
        <v>109</v>
      </c>
      <c r="BV13" s="193" t="str">
        <f>IF(Y13="---","",IF(Y13="","",VLOOKUP(Y13,List16785[],2,FALSE)))</f>
        <v/>
      </c>
      <c r="BW13" s="193" t="str">
        <f>IF(Z13="---","",IF(Z13="","",VLOOKUP(Z13,List16785[],2,FALSE)))</f>
        <v/>
      </c>
      <c r="BX13" s="193" t="str">
        <f>IF(AA13="---","",IF(AA13="","",VLOOKUP(AA13,List16785[],2,FALSE)))</f>
        <v/>
      </c>
      <c r="BY13" s="193" t="str">
        <f>IF(AB13="---","",IF(AB13="","",VLOOKUP(AB13,List16785[],2,FALSE)))</f>
        <v/>
      </c>
      <c r="BZ13" s="193" t="str">
        <f>IF(AC13="---","",IF(AC13="","",VLOOKUP(AC13,List16785[],2,FALSE)))</f>
        <v/>
      </c>
      <c r="CA13" s="193" t="str">
        <f>IF(AD13="---","",IF(AD13="","",VLOOKUP(AD13,List16785[],2,FALSE)))</f>
        <v/>
      </c>
      <c r="CB13" s="193" t="str">
        <f>IF(AE13="---","",IF(AE13="","",VLOOKUP(AE13,List16785[],2,FALSE)))</f>
        <v/>
      </c>
      <c r="CC13" s="193" t="str">
        <f>IF(AF13="---","",IF(AF13="","",VLOOKUP(AF13,List16785[],2,FALSE)))</f>
        <v/>
      </c>
      <c r="CD13" s="193" t="str">
        <f>IF(AG13="---","",IF(AG13="","",VLOOKUP(AG13,List16785[],2,FALSE)))</f>
        <v/>
      </c>
      <c r="CE13" s="193" t="str">
        <f>IF(AH13="---","",IF(AH13="","",VLOOKUP(AH13,List16785[],2,FALSE)))</f>
        <v/>
      </c>
      <c r="CF13" s="16" t="s">
        <v>109</v>
      </c>
      <c r="CG13" s="193" t="str">
        <f t="shared" si="7"/>
        <v>NA</v>
      </c>
      <c r="CH13" s="193" t="str">
        <f t="shared" si="5"/>
        <v>NA</v>
      </c>
      <c r="CI13" s="193" t="str">
        <f t="shared" si="5"/>
        <v>NA</v>
      </c>
      <c r="CJ13" s="193" t="str">
        <f t="shared" si="5"/>
        <v>NA</v>
      </c>
      <c r="CK13" s="193" t="str">
        <f t="shared" si="5"/>
        <v>NA</v>
      </c>
      <c r="CL13" s="193" t="str">
        <f t="shared" si="5"/>
        <v>NA</v>
      </c>
      <c r="CM13" s="193" t="str">
        <f t="shared" si="5"/>
        <v>NA</v>
      </c>
      <c r="CN13" s="193" t="str">
        <f t="shared" si="5"/>
        <v>NA</v>
      </c>
      <c r="CO13" s="193" t="str">
        <f t="shared" si="5"/>
        <v>NA</v>
      </c>
      <c r="CP13" s="193" t="str">
        <f t="shared" si="5"/>
        <v>NA</v>
      </c>
      <c r="CQ13" s="16" t="s">
        <v>109</v>
      </c>
      <c r="CR13" s="193" t="str">
        <f t="shared" si="8"/>
        <v>NA</v>
      </c>
      <c r="CS13" s="193" t="str">
        <f t="shared" si="6"/>
        <v>NA</v>
      </c>
      <c r="CT13" s="193" t="str">
        <f t="shared" si="6"/>
        <v>NA</v>
      </c>
      <c r="CU13" s="193" t="str">
        <f t="shared" si="6"/>
        <v>NA</v>
      </c>
      <c r="CV13" s="193" t="str">
        <f t="shared" si="6"/>
        <v>NA</v>
      </c>
      <c r="CW13" s="193" t="str">
        <f t="shared" si="6"/>
        <v>NA</v>
      </c>
      <c r="CX13" s="193" t="str">
        <f t="shared" si="6"/>
        <v>NA</v>
      </c>
      <c r="CY13" s="193" t="str">
        <f t="shared" si="6"/>
        <v>NA</v>
      </c>
      <c r="CZ13" s="193" t="str">
        <f t="shared" si="6"/>
        <v>NA</v>
      </c>
      <c r="DA13" s="193" t="str">
        <f t="shared" si="6"/>
        <v>NA</v>
      </c>
      <c r="DI13" s="30"/>
      <c r="DJ13" s="30"/>
      <c r="DK13" s="30"/>
      <c r="DL13" s="30"/>
      <c r="DM13" s="30"/>
      <c r="DN13" s="30"/>
      <c r="DO13" s="30"/>
      <c r="DP13" s="30"/>
      <c r="DQ13" s="30"/>
      <c r="DR13" s="30"/>
      <c r="DS13" s="30"/>
      <c r="DT13" s="30"/>
      <c r="DU13" s="30"/>
      <c r="DV13" s="30"/>
      <c r="DW13" s="30"/>
    </row>
    <row r="14" spans="2:127" ht="13.7" customHeight="1" thickBot="1">
      <c r="B14" s="304"/>
      <c r="C14" s="308"/>
      <c r="D14" s="309"/>
      <c r="E14" s="174" t="s">
        <v>211</v>
      </c>
      <c r="F14" s="175"/>
      <c r="G14" s="176"/>
      <c r="H14" s="13" t="s">
        <v>92</v>
      </c>
      <c r="I14" s="13" t="s">
        <v>92</v>
      </c>
      <c r="J14" s="13" t="s">
        <v>92</v>
      </c>
      <c r="K14" s="13" t="s">
        <v>92</v>
      </c>
      <c r="L14" s="13" t="s">
        <v>92</v>
      </c>
      <c r="M14" s="13" t="s">
        <v>92</v>
      </c>
      <c r="N14" s="13" t="s">
        <v>92</v>
      </c>
      <c r="O14" s="13" t="s">
        <v>92</v>
      </c>
      <c r="P14" s="13" t="s">
        <v>92</v>
      </c>
      <c r="Q14" s="13" t="s">
        <v>92</v>
      </c>
      <c r="R14" s="170" t="s">
        <v>92</v>
      </c>
      <c r="Y14" s="13" t="s">
        <v>92</v>
      </c>
      <c r="Z14" s="13" t="s">
        <v>92</v>
      </c>
      <c r="AA14" s="13" t="s">
        <v>92</v>
      </c>
      <c r="AB14" s="13" t="s">
        <v>92</v>
      </c>
      <c r="AC14" s="170" t="s">
        <v>92</v>
      </c>
      <c r="AD14" s="13" t="s">
        <v>92</v>
      </c>
      <c r="AE14" s="13" t="s">
        <v>92</v>
      </c>
      <c r="AF14" s="13" t="s">
        <v>92</v>
      </c>
      <c r="AG14" s="13" t="s">
        <v>92</v>
      </c>
      <c r="AH14" s="18" t="s">
        <v>92</v>
      </c>
      <c r="AK14" s="14" t="str">
        <f t="shared" si="0"/>
        <v/>
      </c>
      <c r="AL14" s="14" t="str">
        <f t="shared" si="0"/>
        <v/>
      </c>
      <c r="AM14" s="14" t="str">
        <f t="shared" si="0"/>
        <v/>
      </c>
      <c r="AN14" s="14" t="str">
        <f t="shared" si="0"/>
        <v/>
      </c>
      <c r="AO14" s="14" t="str">
        <f t="shared" si="0"/>
        <v/>
      </c>
      <c r="AP14" s="14" t="str">
        <f t="shared" si="0"/>
        <v/>
      </c>
      <c r="AQ14" s="14" t="str">
        <f t="shared" si="0"/>
        <v/>
      </c>
      <c r="AR14" s="14" t="str">
        <f t="shared" si="0"/>
        <v/>
      </c>
      <c r="AS14" s="14" t="str">
        <f t="shared" si="0"/>
        <v/>
      </c>
      <c r="AT14" s="14" t="str">
        <f t="shared" si="0"/>
        <v/>
      </c>
      <c r="AV14" s="15"/>
      <c r="AW14" s="16" t="s">
        <v>110</v>
      </c>
      <c r="AX14" s="193" t="str">
        <f t="shared" si="1"/>
        <v>---</v>
      </c>
      <c r="AY14" s="193" t="e">
        <f>VALUE(IF(AX14="---","",VLOOKUP(AX14,List16785[],2,FALSE)))</f>
        <v>#VALUE!</v>
      </c>
      <c r="AZ14" s="193" t="str">
        <f t="shared" si="2"/>
        <v>---</v>
      </c>
      <c r="BA14" s="193" t="e">
        <f>VALUE(IF(AZ14="---","",VLOOKUP(AZ14,List16785[],2,FALSE)))</f>
        <v>#VALUE!</v>
      </c>
      <c r="BB14" s="193" t="str">
        <f t="shared" si="3"/>
        <v>---</v>
      </c>
      <c r="BC14" s="193" t="str">
        <f t="shared" si="4"/>
        <v>---</v>
      </c>
      <c r="BI14" s="16" t="s">
        <v>110</v>
      </c>
      <c r="BJ14" s="193" t="str">
        <f>IF(H14="---","",IF(H14="","",(VLOOKUP(H14,List16785[],2,FALSE))))</f>
        <v/>
      </c>
      <c r="BK14" s="193" t="str">
        <f>IF(I14="---","",IF(I14="","",(VLOOKUP(I14,List16785[],2,FALSE))))</f>
        <v/>
      </c>
      <c r="BL14" s="193" t="str">
        <f>IF(J14="---","",IF(J14="","",(VLOOKUP(J14,List16785[],2,FALSE))))</f>
        <v/>
      </c>
      <c r="BM14" s="193" t="str">
        <f>IF(K14="---","",IF(K14="","",(VLOOKUP(K14,List16785[],2,FALSE))))</f>
        <v/>
      </c>
      <c r="BN14" s="193" t="str">
        <f>IF(L14="---","",IF(L14="","",(VLOOKUP(L14,List16785[],2,FALSE))))</f>
        <v/>
      </c>
      <c r="BO14" s="193" t="str">
        <f>IF(M14="---","",IF(M14="","",(VLOOKUP(M14,List16785[],2,FALSE))))</f>
        <v/>
      </c>
      <c r="BP14" s="193" t="str">
        <f>IF(N14="---","",IF(N14="","",(VLOOKUP(N14,List16785[],2,FALSE))))</f>
        <v/>
      </c>
      <c r="BQ14" s="193" t="str">
        <f>IF(O14="---","",IF(O14="","",(VLOOKUP(O14,List16785[],2,FALSE))))</f>
        <v/>
      </c>
      <c r="BR14" s="193" t="str">
        <f>IF(P14="---","",IF(P14="","",(VLOOKUP(P14,List16785[],2,FALSE))))</f>
        <v/>
      </c>
      <c r="BS14" s="193" t="str">
        <f>IF(Q14="---","",IF(Q14="","",(VLOOKUP(Q14,List16785[],2,FALSE))))</f>
        <v/>
      </c>
      <c r="BT14" s="193" t="str">
        <f>IF(R14="---","",IF(R14="","",(VLOOKUP(R14,List16785[],2,FALSE))))</f>
        <v/>
      </c>
      <c r="BU14" s="16" t="s">
        <v>110</v>
      </c>
      <c r="BV14" s="193" t="str">
        <f>IF(Y14="---","",IF(Y14="","",VLOOKUP(Y14,List16785[],2,FALSE)))</f>
        <v/>
      </c>
      <c r="BW14" s="193" t="str">
        <f>IF(Z14="---","",IF(Z14="","",VLOOKUP(Z14,List16785[],2,FALSE)))</f>
        <v/>
      </c>
      <c r="BX14" s="193" t="str">
        <f>IF(AA14="---","",IF(AA14="","",VLOOKUP(AA14,List16785[],2,FALSE)))</f>
        <v/>
      </c>
      <c r="BY14" s="193" t="str">
        <f>IF(AB14="---","",IF(AB14="","",VLOOKUP(AB14,List16785[],2,FALSE)))</f>
        <v/>
      </c>
      <c r="BZ14" s="193" t="str">
        <f>IF(AC14="---","",IF(AC14="","",VLOOKUP(AC14,List16785[],2,FALSE)))</f>
        <v/>
      </c>
      <c r="CA14" s="193" t="str">
        <f>IF(AD14="---","",IF(AD14="","",VLOOKUP(AD14,List16785[],2,FALSE)))</f>
        <v/>
      </c>
      <c r="CB14" s="193" t="str">
        <f>IF(AE14="---","",IF(AE14="","",VLOOKUP(AE14,List16785[],2,FALSE)))</f>
        <v/>
      </c>
      <c r="CC14" s="193" t="str">
        <f>IF(AF14="---","",IF(AF14="","",VLOOKUP(AF14,List16785[],2,FALSE)))</f>
        <v/>
      </c>
      <c r="CD14" s="193" t="str">
        <f>IF(AG14="---","",IF(AG14="","",VLOOKUP(AG14,List16785[],2,FALSE)))</f>
        <v/>
      </c>
      <c r="CE14" s="193" t="str">
        <f>IF(AH14="---","",IF(AH14="","",VLOOKUP(AH14,List16785[],2,FALSE)))</f>
        <v/>
      </c>
      <c r="CF14" s="16" t="s">
        <v>110</v>
      </c>
      <c r="CG14" s="193" t="str">
        <f t="shared" si="7"/>
        <v>NA</v>
      </c>
      <c r="CH14" s="193" t="str">
        <f t="shared" si="5"/>
        <v>NA</v>
      </c>
      <c r="CI14" s="193" t="str">
        <f t="shared" si="5"/>
        <v>NA</v>
      </c>
      <c r="CJ14" s="193" t="str">
        <f t="shared" si="5"/>
        <v>NA</v>
      </c>
      <c r="CK14" s="193" t="str">
        <f t="shared" si="5"/>
        <v>NA</v>
      </c>
      <c r="CL14" s="193" t="str">
        <f t="shared" si="5"/>
        <v>NA</v>
      </c>
      <c r="CM14" s="193" t="str">
        <f t="shared" si="5"/>
        <v>NA</v>
      </c>
      <c r="CN14" s="193" t="str">
        <f t="shared" si="5"/>
        <v>NA</v>
      </c>
      <c r="CO14" s="193" t="str">
        <f t="shared" si="5"/>
        <v>NA</v>
      </c>
      <c r="CP14" s="193" t="str">
        <f t="shared" si="5"/>
        <v>NA</v>
      </c>
      <c r="CQ14" s="16" t="s">
        <v>110</v>
      </c>
      <c r="CR14" s="193" t="str">
        <f t="shared" si="8"/>
        <v>NA</v>
      </c>
      <c r="CS14" s="193" t="str">
        <f t="shared" si="6"/>
        <v>NA</v>
      </c>
      <c r="CT14" s="193" t="str">
        <f t="shared" si="6"/>
        <v>NA</v>
      </c>
      <c r="CU14" s="193" t="str">
        <f t="shared" si="6"/>
        <v>NA</v>
      </c>
      <c r="CV14" s="193" t="str">
        <f t="shared" si="6"/>
        <v>NA</v>
      </c>
      <c r="CW14" s="193" t="str">
        <f t="shared" si="6"/>
        <v>NA</v>
      </c>
      <c r="CX14" s="193" t="str">
        <f t="shared" si="6"/>
        <v>NA</v>
      </c>
      <c r="CY14" s="193" t="str">
        <f t="shared" si="6"/>
        <v>NA</v>
      </c>
      <c r="CZ14" s="193" t="str">
        <f t="shared" si="6"/>
        <v>NA</v>
      </c>
      <c r="DA14" s="193" t="str">
        <f t="shared" si="6"/>
        <v>NA</v>
      </c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0"/>
      <c r="DT14" s="30"/>
      <c r="DU14" s="30"/>
      <c r="DV14" s="30"/>
      <c r="DW14" s="30"/>
    </row>
    <row r="15" spans="2:127" ht="13.7" customHeight="1" thickBot="1">
      <c r="B15" s="304"/>
      <c r="C15" s="308" t="s">
        <v>190</v>
      </c>
      <c r="D15" s="309"/>
      <c r="E15" s="174" t="s">
        <v>202</v>
      </c>
      <c r="F15" s="175"/>
      <c r="G15" s="176"/>
      <c r="H15" s="13" t="s">
        <v>92</v>
      </c>
      <c r="I15" s="13" t="s">
        <v>92</v>
      </c>
      <c r="J15" s="13" t="s">
        <v>92</v>
      </c>
      <c r="K15" s="13" t="s">
        <v>92</v>
      </c>
      <c r="L15" s="13" t="s">
        <v>92</v>
      </c>
      <c r="M15" s="13" t="s">
        <v>92</v>
      </c>
      <c r="N15" s="13" t="s">
        <v>92</v>
      </c>
      <c r="O15" s="13" t="s">
        <v>92</v>
      </c>
      <c r="P15" s="13" t="s">
        <v>92</v>
      </c>
      <c r="Q15" s="13" t="s">
        <v>92</v>
      </c>
      <c r="R15" s="170" t="s">
        <v>92</v>
      </c>
      <c r="Y15" s="13" t="s">
        <v>92</v>
      </c>
      <c r="Z15" s="13" t="s">
        <v>92</v>
      </c>
      <c r="AA15" s="13" t="s">
        <v>92</v>
      </c>
      <c r="AB15" s="13" t="s">
        <v>92</v>
      </c>
      <c r="AC15" s="170" t="s">
        <v>92</v>
      </c>
      <c r="AD15" s="13" t="s">
        <v>92</v>
      </c>
      <c r="AE15" s="13" t="s">
        <v>92</v>
      </c>
      <c r="AF15" s="13" t="s">
        <v>92</v>
      </c>
      <c r="AG15" s="13" t="s">
        <v>92</v>
      </c>
      <c r="AH15" s="18" t="s">
        <v>92</v>
      </c>
      <c r="AK15" s="14" t="str">
        <f t="shared" si="0"/>
        <v/>
      </c>
      <c r="AL15" s="14" t="str">
        <f t="shared" si="0"/>
        <v/>
      </c>
      <c r="AM15" s="14" t="str">
        <f t="shared" si="0"/>
        <v/>
      </c>
      <c r="AN15" s="14" t="str">
        <f t="shared" si="0"/>
        <v/>
      </c>
      <c r="AO15" s="14" t="str">
        <f t="shared" si="0"/>
        <v/>
      </c>
      <c r="AP15" s="14" t="str">
        <f t="shared" si="0"/>
        <v/>
      </c>
      <c r="AQ15" s="14" t="str">
        <f t="shared" si="0"/>
        <v/>
      </c>
      <c r="AR15" s="14" t="str">
        <f t="shared" si="0"/>
        <v/>
      </c>
      <c r="AS15" s="14" t="str">
        <f t="shared" si="0"/>
        <v/>
      </c>
      <c r="AT15" s="14" t="str">
        <f t="shared" si="0"/>
        <v/>
      </c>
      <c r="AV15" s="15"/>
      <c r="AW15" s="16" t="s">
        <v>111</v>
      </c>
      <c r="AX15" s="193" t="str">
        <f t="shared" si="1"/>
        <v>---</v>
      </c>
      <c r="AY15" s="193" t="e">
        <f>VALUE(IF(AX15="---","",VLOOKUP(AX15,List16785[],2,FALSE)))</f>
        <v>#VALUE!</v>
      </c>
      <c r="AZ15" s="193" t="str">
        <f t="shared" si="2"/>
        <v>---</v>
      </c>
      <c r="BA15" s="193" t="e">
        <f>VALUE(IF(AZ15="---","",VLOOKUP(AZ15,List16785[],2,FALSE)))</f>
        <v>#VALUE!</v>
      </c>
      <c r="BB15" s="193" t="str">
        <f t="shared" si="3"/>
        <v>---</v>
      </c>
      <c r="BC15" s="193" t="str">
        <f t="shared" si="4"/>
        <v>---</v>
      </c>
      <c r="BI15" s="16" t="s">
        <v>111</v>
      </c>
      <c r="BJ15" s="193" t="str">
        <f>IF(H15="---","",IF(H15="","",(VLOOKUP(H15,List16785[],2,FALSE))))</f>
        <v/>
      </c>
      <c r="BK15" s="193" t="str">
        <f>IF(I15="---","",IF(I15="","",(VLOOKUP(I15,List16785[],2,FALSE))))</f>
        <v/>
      </c>
      <c r="BL15" s="193" t="str">
        <f>IF(J15="---","",IF(J15="","",(VLOOKUP(J15,List16785[],2,FALSE))))</f>
        <v/>
      </c>
      <c r="BM15" s="193" t="str">
        <f>IF(K15="---","",IF(K15="","",(VLOOKUP(K15,List16785[],2,FALSE))))</f>
        <v/>
      </c>
      <c r="BN15" s="193" t="str">
        <f>IF(L15="---","",IF(L15="","",(VLOOKUP(L15,List16785[],2,FALSE))))</f>
        <v/>
      </c>
      <c r="BO15" s="193" t="str">
        <f>IF(M15="---","",IF(M15="","",(VLOOKUP(M15,List16785[],2,FALSE))))</f>
        <v/>
      </c>
      <c r="BP15" s="193" t="str">
        <f>IF(N15="---","",IF(N15="","",(VLOOKUP(N15,List16785[],2,FALSE))))</f>
        <v/>
      </c>
      <c r="BQ15" s="193" t="str">
        <f>IF(O15="---","",IF(O15="","",(VLOOKUP(O15,List16785[],2,FALSE))))</f>
        <v/>
      </c>
      <c r="BR15" s="193" t="str">
        <f>IF(P15="---","",IF(P15="","",(VLOOKUP(P15,List16785[],2,FALSE))))</f>
        <v/>
      </c>
      <c r="BS15" s="193" t="str">
        <f>IF(Q15="---","",IF(Q15="","",(VLOOKUP(Q15,List16785[],2,FALSE))))</f>
        <v/>
      </c>
      <c r="BT15" s="193" t="str">
        <f>IF(R15="---","",IF(R15="","",(VLOOKUP(R15,List16785[],2,FALSE))))</f>
        <v/>
      </c>
      <c r="BU15" s="16" t="s">
        <v>111</v>
      </c>
      <c r="BV15" s="193" t="str">
        <f>IF(Y15="---","",IF(Y15="","",VLOOKUP(Y15,List16785[],2,FALSE)))</f>
        <v/>
      </c>
      <c r="BW15" s="193" t="str">
        <f>IF(Z15="---","",IF(Z15="","",VLOOKUP(Z15,List16785[],2,FALSE)))</f>
        <v/>
      </c>
      <c r="BX15" s="193" t="str">
        <f>IF(AA15="---","",IF(AA15="","",VLOOKUP(AA15,List16785[],2,FALSE)))</f>
        <v/>
      </c>
      <c r="BY15" s="193" t="str">
        <f>IF(AB15="---","",IF(AB15="","",VLOOKUP(AB15,List16785[],2,FALSE)))</f>
        <v/>
      </c>
      <c r="BZ15" s="193" t="str">
        <f>IF(AC15="---","",IF(AC15="","",VLOOKUP(AC15,List16785[],2,FALSE)))</f>
        <v/>
      </c>
      <c r="CA15" s="193" t="str">
        <f>IF(AD15="---","",IF(AD15="","",VLOOKUP(AD15,List16785[],2,FALSE)))</f>
        <v/>
      </c>
      <c r="CB15" s="193" t="str">
        <f>IF(AE15="---","",IF(AE15="","",VLOOKUP(AE15,List16785[],2,FALSE)))</f>
        <v/>
      </c>
      <c r="CC15" s="193" t="str">
        <f>IF(AF15="---","",IF(AF15="","",VLOOKUP(AF15,List16785[],2,FALSE)))</f>
        <v/>
      </c>
      <c r="CD15" s="193" t="str">
        <f>IF(AG15="---","",IF(AG15="","",VLOOKUP(AG15,List16785[],2,FALSE)))</f>
        <v/>
      </c>
      <c r="CE15" s="193" t="str">
        <f>IF(AH15="---","",IF(AH15="","",VLOOKUP(AH15,List16785[],2,FALSE)))</f>
        <v/>
      </c>
      <c r="CF15" s="16" t="s">
        <v>111</v>
      </c>
      <c r="CG15" s="193" t="str">
        <f t="shared" si="7"/>
        <v>NA</v>
      </c>
      <c r="CH15" s="193" t="str">
        <f t="shared" si="5"/>
        <v>NA</v>
      </c>
      <c r="CI15" s="193" t="str">
        <f t="shared" si="5"/>
        <v>NA</v>
      </c>
      <c r="CJ15" s="193" t="str">
        <f t="shared" si="5"/>
        <v>NA</v>
      </c>
      <c r="CK15" s="193" t="str">
        <f t="shared" si="5"/>
        <v>NA</v>
      </c>
      <c r="CL15" s="193" t="str">
        <f t="shared" si="5"/>
        <v>NA</v>
      </c>
      <c r="CM15" s="193" t="str">
        <f t="shared" si="5"/>
        <v>NA</v>
      </c>
      <c r="CN15" s="193" t="str">
        <f t="shared" si="5"/>
        <v>NA</v>
      </c>
      <c r="CO15" s="193" t="str">
        <f t="shared" si="5"/>
        <v>NA</v>
      </c>
      <c r="CP15" s="193" t="str">
        <f t="shared" si="5"/>
        <v>NA</v>
      </c>
      <c r="CQ15" s="16" t="s">
        <v>111</v>
      </c>
      <c r="CR15" s="193" t="str">
        <f t="shared" si="8"/>
        <v>NA</v>
      </c>
      <c r="CS15" s="193" t="str">
        <f t="shared" si="6"/>
        <v>NA</v>
      </c>
      <c r="CT15" s="193" t="str">
        <f t="shared" si="6"/>
        <v>NA</v>
      </c>
      <c r="CU15" s="193" t="str">
        <f t="shared" si="6"/>
        <v>NA</v>
      </c>
      <c r="CV15" s="193" t="str">
        <f t="shared" si="6"/>
        <v>NA</v>
      </c>
      <c r="CW15" s="193" t="str">
        <f t="shared" si="6"/>
        <v>NA</v>
      </c>
      <c r="CX15" s="193" t="str">
        <f t="shared" si="6"/>
        <v>NA</v>
      </c>
      <c r="CY15" s="193" t="str">
        <f t="shared" si="6"/>
        <v>NA</v>
      </c>
      <c r="CZ15" s="193" t="str">
        <f t="shared" si="6"/>
        <v>NA</v>
      </c>
      <c r="DA15" s="193" t="str">
        <f t="shared" si="6"/>
        <v>NA</v>
      </c>
      <c r="DI15" s="30"/>
      <c r="DJ15" s="30"/>
      <c r="DK15" s="30"/>
      <c r="DL15" s="30"/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</row>
    <row r="16" spans="2:127" ht="13.7" customHeight="1" thickBot="1">
      <c r="B16" s="304"/>
      <c r="C16" s="308"/>
      <c r="D16" s="309"/>
      <c r="E16" s="174" t="s">
        <v>207</v>
      </c>
      <c r="F16" s="175"/>
      <c r="G16" s="176"/>
      <c r="H16" s="13" t="s">
        <v>92</v>
      </c>
      <c r="I16" s="13" t="s">
        <v>92</v>
      </c>
      <c r="J16" s="13" t="s">
        <v>92</v>
      </c>
      <c r="K16" s="13" t="s">
        <v>92</v>
      </c>
      <c r="L16" s="13" t="s">
        <v>92</v>
      </c>
      <c r="M16" s="13" t="s">
        <v>92</v>
      </c>
      <c r="N16" s="13" t="s">
        <v>92</v>
      </c>
      <c r="O16" s="13" t="s">
        <v>92</v>
      </c>
      <c r="P16" s="13" t="s">
        <v>92</v>
      </c>
      <c r="Q16" s="13" t="s">
        <v>92</v>
      </c>
      <c r="R16" s="170" t="s">
        <v>92</v>
      </c>
      <c r="Y16" s="13" t="s">
        <v>92</v>
      </c>
      <c r="Z16" s="13" t="s">
        <v>92</v>
      </c>
      <c r="AA16" s="13" t="s">
        <v>92</v>
      </c>
      <c r="AB16" s="13" t="s">
        <v>92</v>
      </c>
      <c r="AC16" s="170" t="s">
        <v>92</v>
      </c>
      <c r="AD16" s="13" t="s">
        <v>92</v>
      </c>
      <c r="AE16" s="13" t="s">
        <v>92</v>
      </c>
      <c r="AF16" s="13" t="s">
        <v>92</v>
      </c>
      <c r="AG16" s="13" t="s">
        <v>92</v>
      </c>
      <c r="AH16" s="18" t="s">
        <v>92</v>
      </c>
      <c r="AK16" s="14" t="str">
        <f t="shared" si="0"/>
        <v/>
      </c>
      <c r="AL16" s="14" t="str">
        <f t="shared" si="0"/>
        <v/>
      </c>
      <c r="AM16" s="14" t="str">
        <f t="shared" si="0"/>
        <v/>
      </c>
      <c r="AN16" s="14" t="str">
        <f t="shared" si="0"/>
        <v/>
      </c>
      <c r="AO16" s="14" t="str">
        <f t="shared" si="0"/>
        <v/>
      </c>
      <c r="AP16" s="14" t="str">
        <f t="shared" si="0"/>
        <v/>
      </c>
      <c r="AQ16" s="14" t="str">
        <f t="shared" si="0"/>
        <v/>
      </c>
      <c r="AR16" s="14" t="str">
        <f t="shared" si="0"/>
        <v/>
      </c>
      <c r="AS16" s="14" t="str">
        <f t="shared" si="0"/>
        <v/>
      </c>
      <c r="AT16" s="14" t="str">
        <f t="shared" si="0"/>
        <v/>
      </c>
      <c r="AV16" s="15"/>
      <c r="AW16" s="16" t="s">
        <v>112</v>
      </c>
      <c r="AX16" s="193" t="str">
        <f t="shared" si="1"/>
        <v>---</v>
      </c>
      <c r="AY16" s="193" t="e">
        <f>VALUE(IF(AX16="---","",VLOOKUP(AX16,List16785[],2,FALSE)))</f>
        <v>#VALUE!</v>
      </c>
      <c r="AZ16" s="193" t="str">
        <f t="shared" si="2"/>
        <v>---</v>
      </c>
      <c r="BA16" s="193" t="e">
        <f>VALUE(IF(AZ16="---","",VLOOKUP(AZ16,List16785[],2,FALSE)))</f>
        <v>#VALUE!</v>
      </c>
      <c r="BB16" s="193" t="str">
        <f t="shared" si="3"/>
        <v>---</v>
      </c>
      <c r="BC16" s="193" t="str">
        <f t="shared" si="4"/>
        <v>---</v>
      </c>
      <c r="BI16" s="16" t="s">
        <v>112</v>
      </c>
      <c r="BJ16" s="193" t="str">
        <f>IF(H16="---","",IF(H16="","",(VLOOKUP(H16,List16785[],2,FALSE))))</f>
        <v/>
      </c>
      <c r="BK16" s="193" t="str">
        <f>IF(I16="---","",IF(I16="","",(VLOOKUP(I16,List16785[],2,FALSE))))</f>
        <v/>
      </c>
      <c r="BL16" s="193" t="str">
        <f>IF(J16="---","",IF(J16="","",(VLOOKUP(J16,List16785[],2,FALSE))))</f>
        <v/>
      </c>
      <c r="BM16" s="193" t="str">
        <f>IF(K16="---","",IF(K16="","",(VLOOKUP(K16,List16785[],2,FALSE))))</f>
        <v/>
      </c>
      <c r="BN16" s="193" t="str">
        <f>IF(L16="---","",IF(L16="","",(VLOOKUP(L16,List16785[],2,FALSE))))</f>
        <v/>
      </c>
      <c r="BO16" s="193" t="str">
        <f>IF(M16="---","",IF(M16="","",(VLOOKUP(M16,List16785[],2,FALSE))))</f>
        <v/>
      </c>
      <c r="BP16" s="193" t="str">
        <f>IF(N16="---","",IF(N16="","",(VLOOKUP(N16,List16785[],2,FALSE))))</f>
        <v/>
      </c>
      <c r="BQ16" s="193" t="str">
        <f>IF(O16="---","",IF(O16="","",(VLOOKUP(O16,List16785[],2,FALSE))))</f>
        <v/>
      </c>
      <c r="BR16" s="193" t="str">
        <f>IF(P16="---","",IF(P16="","",(VLOOKUP(P16,List16785[],2,FALSE))))</f>
        <v/>
      </c>
      <c r="BS16" s="193" t="str">
        <f>IF(Q16="---","",IF(Q16="","",(VLOOKUP(Q16,List16785[],2,FALSE))))</f>
        <v/>
      </c>
      <c r="BT16" s="193" t="str">
        <f>IF(R16="---","",IF(R16="","",(VLOOKUP(R16,List16785[],2,FALSE))))</f>
        <v/>
      </c>
      <c r="BU16" s="16" t="s">
        <v>112</v>
      </c>
      <c r="BV16" s="193" t="str">
        <f>IF(Y16="---","",IF(Y16="","",VLOOKUP(Y16,List16785[],2,FALSE)))</f>
        <v/>
      </c>
      <c r="BW16" s="193" t="str">
        <f>IF(Z16="---","",IF(Z16="","",VLOOKUP(Z16,List16785[],2,FALSE)))</f>
        <v/>
      </c>
      <c r="BX16" s="193" t="str">
        <f>IF(AA16="---","",IF(AA16="","",VLOOKUP(AA16,List16785[],2,FALSE)))</f>
        <v/>
      </c>
      <c r="BY16" s="193" t="str">
        <f>IF(AB16="---","",IF(AB16="","",VLOOKUP(AB16,List16785[],2,FALSE)))</f>
        <v/>
      </c>
      <c r="BZ16" s="193" t="str">
        <f>IF(AC16="---","",IF(AC16="","",VLOOKUP(AC16,List16785[],2,FALSE)))</f>
        <v/>
      </c>
      <c r="CA16" s="193" t="str">
        <f>IF(AD16="---","",IF(AD16="","",VLOOKUP(AD16,List16785[],2,FALSE)))</f>
        <v/>
      </c>
      <c r="CB16" s="193" t="str">
        <f>IF(AE16="---","",IF(AE16="","",VLOOKUP(AE16,List16785[],2,FALSE)))</f>
        <v/>
      </c>
      <c r="CC16" s="193" t="str">
        <f>IF(AF16="---","",IF(AF16="","",VLOOKUP(AF16,List16785[],2,FALSE)))</f>
        <v/>
      </c>
      <c r="CD16" s="193" t="str">
        <f>IF(AG16="---","",IF(AG16="","",VLOOKUP(AG16,List16785[],2,FALSE)))</f>
        <v/>
      </c>
      <c r="CE16" s="193" t="str">
        <f>IF(AH16="---","",IF(AH16="","",VLOOKUP(AH16,List16785[],2,FALSE)))</f>
        <v/>
      </c>
      <c r="CF16" s="16" t="s">
        <v>112</v>
      </c>
      <c r="CG16" s="193" t="str">
        <f t="shared" si="7"/>
        <v>NA</v>
      </c>
      <c r="CH16" s="193" t="str">
        <f t="shared" si="5"/>
        <v>NA</v>
      </c>
      <c r="CI16" s="193" t="str">
        <f t="shared" si="5"/>
        <v>NA</v>
      </c>
      <c r="CJ16" s="193" t="str">
        <f t="shared" si="5"/>
        <v>NA</v>
      </c>
      <c r="CK16" s="193" t="str">
        <f t="shared" si="5"/>
        <v>NA</v>
      </c>
      <c r="CL16" s="193" t="str">
        <f t="shared" si="5"/>
        <v>NA</v>
      </c>
      <c r="CM16" s="193" t="str">
        <f t="shared" si="5"/>
        <v>NA</v>
      </c>
      <c r="CN16" s="193" t="str">
        <f t="shared" si="5"/>
        <v>NA</v>
      </c>
      <c r="CO16" s="193" t="str">
        <f t="shared" si="5"/>
        <v>NA</v>
      </c>
      <c r="CP16" s="193" t="str">
        <f t="shared" si="5"/>
        <v>NA</v>
      </c>
      <c r="CQ16" s="16" t="s">
        <v>112</v>
      </c>
      <c r="CR16" s="193" t="str">
        <f t="shared" si="8"/>
        <v>NA</v>
      </c>
      <c r="CS16" s="193" t="str">
        <f t="shared" si="6"/>
        <v>NA</v>
      </c>
      <c r="CT16" s="193" t="str">
        <f t="shared" si="6"/>
        <v>NA</v>
      </c>
      <c r="CU16" s="193" t="str">
        <f t="shared" si="6"/>
        <v>NA</v>
      </c>
      <c r="CV16" s="193" t="str">
        <f t="shared" si="6"/>
        <v>NA</v>
      </c>
      <c r="CW16" s="193" t="str">
        <f t="shared" si="6"/>
        <v>NA</v>
      </c>
      <c r="CX16" s="193" t="str">
        <f t="shared" si="6"/>
        <v>NA</v>
      </c>
      <c r="CY16" s="193" t="str">
        <f t="shared" si="6"/>
        <v>NA</v>
      </c>
      <c r="CZ16" s="193" t="str">
        <f t="shared" si="6"/>
        <v>NA</v>
      </c>
      <c r="DA16" s="193" t="str">
        <f t="shared" si="6"/>
        <v>NA</v>
      </c>
      <c r="DI16" s="30"/>
      <c r="DJ16" s="30"/>
      <c r="DK16" s="30"/>
      <c r="DL16" s="30"/>
      <c r="DM16" s="30"/>
      <c r="DN16" s="30"/>
      <c r="DO16" s="30"/>
      <c r="DP16" s="30"/>
      <c r="DQ16" s="30"/>
      <c r="DR16" s="30"/>
      <c r="DS16" s="30"/>
      <c r="DT16" s="30"/>
      <c r="DU16" s="30"/>
      <c r="DV16" s="30"/>
      <c r="DW16" s="30"/>
    </row>
    <row r="17" spans="2:127" s="7" customFormat="1" ht="13.7" customHeight="1" thickBot="1">
      <c r="B17" s="304"/>
      <c r="C17" s="308"/>
      <c r="D17" s="309"/>
      <c r="E17" s="174" t="s">
        <v>212</v>
      </c>
      <c r="F17" s="175"/>
      <c r="G17" s="176"/>
      <c r="H17" s="13" t="s">
        <v>92</v>
      </c>
      <c r="I17" s="13" t="s">
        <v>92</v>
      </c>
      <c r="J17" s="13" t="s">
        <v>92</v>
      </c>
      <c r="K17" s="13" t="s">
        <v>92</v>
      </c>
      <c r="L17" s="13" t="s">
        <v>92</v>
      </c>
      <c r="M17" s="13" t="s">
        <v>92</v>
      </c>
      <c r="N17" s="13" t="s">
        <v>92</v>
      </c>
      <c r="O17" s="13" t="s">
        <v>92</v>
      </c>
      <c r="P17" s="13" t="s">
        <v>92</v>
      </c>
      <c r="Q17" s="13" t="s">
        <v>92</v>
      </c>
      <c r="R17" s="170" t="s">
        <v>92</v>
      </c>
      <c r="S17" s="1"/>
      <c r="T17" s="1"/>
      <c r="U17" s="1"/>
      <c r="V17" s="1"/>
      <c r="W17" s="1"/>
      <c r="X17" s="1"/>
      <c r="Y17" s="13" t="s">
        <v>92</v>
      </c>
      <c r="Z17" s="13" t="s">
        <v>92</v>
      </c>
      <c r="AA17" s="13" t="s">
        <v>92</v>
      </c>
      <c r="AB17" s="13" t="s">
        <v>92</v>
      </c>
      <c r="AC17" s="170" t="s">
        <v>92</v>
      </c>
      <c r="AD17" s="13" t="s">
        <v>92</v>
      </c>
      <c r="AE17" s="13" t="s">
        <v>92</v>
      </c>
      <c r="AF17" s="13" t="s">
        <v>92</v>
      </c>
      <c r="AG17" s="13" t="s">
        <v>92</v>
      </c>
      <c r="AH17" s="18" t="s">
        <v>92</v>
      </c>
      <c r="AK17" s="14" t="str">
        <f t="shared" si="0"/>
        <v/>
      </c>
      <c r="AL17" s="14" t="str">
        <f t="shared" si="0"/>
        <v/>
      </c>
      <c r="AM17" s="14" t="str">
        <f t="shared" si="0"/>
        <v/>
      </c>
      <c r="AN17" s="14" t="str">
        <f t="shared" si="0"/>
        <v/>
      </c>
      <c r="AO17" s="14" t="str">
        <f t="shared" si="0"/>
        <v/>
      </c>
      <c r="AP17" s="14" t="str">
        <f t="shared" si="0"/>
        <v/>
      </c>
      <c r="AQ17" s="14" t="str">
        <f t="shared" si="0"/>
        <v/>
      </c>
      <c r="AR17" s="14" t="str">
        <f t="shared" si="0"/>
        <v/>
      </c>
      <c r="AS17" s="14" t="str">
        <f t="shared" si="0"/>
        <v/>
      </c>
      <c r="AT17" s="14" t="str">
        <f t="shared" si="0"/>
        <v/>
      </c>
      <c r="AU17" s="1"/>
      <c r="AV17" s="15"/>
      <c r="AW17" s="16" t="s">
        <v>113</v>
      </c>
      <c r="AX17" s="193" t="str">
        <f t="shared" si="1"/>
        <v>---</v>
      </c>
      <c r="AY17" s="193" t="e">
        <f>VALUE(IF(AX17="---","",VLOOKUP(AX17,List16785[],2,FALSE)))</f>
        <v>#VALUE!</v>
      </c>
      <c r="AZ17" s="193" t="str">
        <f t="shared" si="2"/>
        <v>---</v>
      </c>
      <c r="BA17" s="193" t="e">
        <f>VALUE(IF(AZ17="---","",VLOOKUP(AZ17,List16785[],2,FALSE)))</f>
        <v>#VALUE!</v>
      </c>
      <c r="BB17" s="193" t="str">
        <f t="shared" si="3"/>
        <v>---</v>
      </c>
      <c r="BC17" s="193" t="str">
        <f t="shared" si="4"/>
        <v>---</v>
      </c>
      <c r="BD17" s="1"/>
      <c r="BE17" s="1"/>
      <c r="BF17" s="1"/>
      <c r="BG17" s="1"/>
      <c r="BH17" s="1"/>
      <c r="BI17" s="16" t="s">
        <v>113</v>
      </c>
      <c r="BJ17" s="193" t="str">
        <f>IF(H17="---","",IF(H17="","",(VLOOKUP(H17,List16785[],2,FALSE))))</f>
        <v/>
      </c>
      <c r="BK17" s="193" t="str">
        <f>IF(I17="---","",IF(I17="","",(VLOOKUP(I17,List16785[],2,FALSE))))</f>
        <v/>
      </c>
      <c r="BL17" s="193" t="str">
        <f>IF(J17="---","",IF(J17="","",(VLOOKUP(J17,List16785[],2,FALSE))))</f>
        <v/>
      </c>
      <c r="BM17" s="193" t="str">
        <f>IF(K17="---","",IF(K17="","",(VLOOKUP(K17,List16785[],2,FALSE))))</f>
        <v/>
      </c>
      <c r="BN17" s="193" t="str">
        <f>IF(L17="---","",IF(L17="","",(VLOOKUP(L17,List16785[],2,FALSE))))</f>
        <v/>
      </c>
      <c r="BO17" s="193" t="str">
        <f>IF(M17="---","",IF(M17="","",(VLOOKUP(M17,List16785[],2,FALSE))))</f>
        <v/>
      </c>
      <c r="BP17" s="193" t="str">
        <f>IF(N17="---","",IF(N17="","",(VLOOKUP(N17,List16785[],2,FALSE))))</f>
        <v/>
      </c>
      <c r="BQ17" s="193" t="str">
        <f>IF(O17="---","",IF(O17="","",(VLOOKUP(O17,List16785[],2,FALSE))))</f>
        <v/>
      </c>
      <c r="BR17" s="193" t="str">
        <f>IF(P17="---","",IF(P17="","",(VLOOKUP(P17,List16785[],2,FALSE))))</f>
        <v/>
      </c>
      <c r="BS17" s="193" t="str">
        <f>IF(Q17="---","",IF(Q17="","",(VLOOKUP(Q17,List16785[],2,FALSE))))</f>
        <v/>
      </c>
      <c r="BT17" s="193" t="str">
        <f>IF(R17="---","",IF(R17="","",(VLOOKUP(R17,List16785[],2,FALSE))))</f>
        <v/>
      </c>
      <c r="BU17" s="16" t="s">
        <v>113</v>
      </c>
      <c r="BV17" s="193" t="str">
        <f>IF(Y17="---","",IF(Y17="","",VLOOKUP(Y17,List16785[],2,FALSE)))</f>
        <v/>
      </c>
      <c r="BW17" s="193" t="str">
        <f>IF(Z17="---","",IF(Z17="","",VLOOKUP(Z17,List16785[],2,FALSE)))</f>
        <v/>
      </c>
      <c r="BX17" s="193" t="str">
        <f>IF(AA17="---","",IF(AA17="","",VLOOKUP(AA17,List16785[],2,FALSE)))</f>
        <v/>
      </c>
      <c r="BY17" s="193" t="str">
        <f>IF(AB17="---","",IF(AB17="","",VLOOKUP(AB17,List16785[],2,FALSE)))</f>
        <v/>
      </c>
      <c r="BZ17" s="193" t="str">
        <f>IF(AC17="---","",IF(AC17="","",VLOOKUP(AC17,List16785[],2,FALSE)))</f>
        <v/>
      </c>
      <c r="CA17" s="193" t="str">
        <f>IF(AD17="---","",IF(AD17="","",VLOOKUP(AD17,List16785[],2,FALSE)))</f>
        <v/>
      </c>
      <c r="CB17" s="193" t="str">
        <f>IF(AE17="---","",IF(AE17="","",VLOOKUP(AE17,List16785[],2,FALSE)))</f>
        <v/>
      </c>
      <c r="CC17" s="193" t="str">
        <f>IF(AF17="---","",IF(AF17="","",VLOOKUP(AF17,List16785[],2,FALSE)))</f>
        <v/>
      </c>
      <c r="CD17" s="193" t="str">
        <f>IF(AG17="---","",IF(AG17="","",VLOOKUP(AG17,List16785[],2,FALSE)))</f>
        <v/>
      </c>
      <c r="CE17" s="193" t="str">
        <f>IF(AH17="---","",IF(AH17="","",VLOOKUP(AH17,List16785[],2,FALSE)))</f>
        <v/>
      </c>
      <c r="CF17" s="16" t="s">
        <v>113</v>
      </c>
      <c r="CG17" s="193" t="str">
        <f t="shared" si="7"/>
        <v>NA</v>
      </c>
      <c r="CH17" s="193" t="str">
        <f t="shared" si="5"/>
        <v>NA</v>
      </c>
      <c r="CI17" s="193" t="str">
        <f t="shared" si="5"/>
        <v>NA</v>
      </c>
      <c r="CJ17" s="193" t="str">
        <f t="shared" si="5"/>
        <v>NA</v>
      </c>
      <c r="CK17" s="193" t="str">
        <f t="shared" si="5"/>
        <v>NA</v>
      </c>
      <c r="CL17" s="193" t="str">
        <f t="shared" si="5"/>
        <v>NA</v>
      </c>
      <c r="CM17" s="193" t="str">
        <f t="shared" si="5"/>
        <v>NA</v>
      </c>
      <c r="CN17" s="193" t="str">
        <f t="shared" si="5"/>
        <v>NA</v>
      </c>
      <c r="CO17" s="193" t="str">
        <f t="shared" si="5"/>
        <v>NA</v>
      </c>
      <c r="CP17" s="193" t="str">
        <f t="shared" si="5"/>
        <v>NA</v>
      </c>
      <c r="CQ17" s="16" t="s">
        <v>113</v>
      </c>
      <c r="CR17" s="193" t="str">
        <f t="shared" si="8"/>
        <v>NA</v>
      </c>
      <c r="CS17" s="193" t="str">
        <f t="shared" si="6"/>
        <v>NA</v>
      </c>
      <c r="CT17" s="193" t="str">
        <f t="shared" si="6"/>
        <v>NA</v>
      </c>
      <c r="CU17" s="193" t="str">
        <f t="shared" si="6"/>
        <v>NA</v>
      </c>
      <c r="CV17" s="193" t="str">
        <f t="shared" si="6"/>
        <v>NA</v>
      </c>
      <c r="CW17" s="193" t="str">
        <f t="shared" si="6"/>
        <v>NA</v>
      </c>
      <c r="CX17" s="193" t="str">
        <f t="shared" si="6"/>
        <v>NA</v>
      </c>
      <c r="CY17" s="193" t="str">
        <f t="shared" si="6"/>
        <v>NA</v>
      </c>
      <c r="CZ17" s="193" t="str">
        <f t="shared" si="6"/>
        <v>NA</v>
      </c>
      <c r="DA17" s="193" t="str">
        <f t="shared" si="6"/>
        <v>NA</v>
      </c>
      <c r="DI17" s="177"/>
      <c r="DJ17" s="177"/>
      <c r="DK17" s="177"/>
      <c r="DL17" s="177"/>
      <c r="DM17" s="177"/>
      <c r="DN17" s="177"/>
      <c r="DO17" s="177"/>
      <c r="DP17" s="177"/>
      <c r="DQ17" s="177"/>
      <c r="DR17" s="177"/>
      <c r="DS17" s="177"/>
      <c r="DT17" s="177"/>
      <c r="DU17" s="177"/>
      <c r="DV17" s="177"/>
      <c r="DW17" s="177"/>
    </row>
    <row r="18" spans="2:127" s="7" customFormat="1" ht="13.7" customHeight="1" thickBot="1">
      <c r="B18" s="304"/>
      <c r="C18" s="308" t="s">
        <v>114</v>
      </c>
      <c r="D18" s="309"/>
      <c r="E18" s="174" t="s">
        <v>203</v>
      </c>
      <c r="F18" s="175"/>
      <c r="G18" s="176"/>
      <c r="H18" s="13" t="s">
        <v>92</v>
      </c>
      <c r="I18" s="13" t="s">
        <v>92</v>
      </c>
      <c r="J18" s="13" t="s">
        <v>92</v>
      </c>
      <c r="K18" s="13" t="s">
        <v>92</v>
      </c>
      <c r="L18" s="13" t="s">
        <v>92</v>
      </c>
      <c r="M18" s="13" t="s">
        <v>92</v>
      </c>
      <c r="N18" s="13" t="s">
        <v>92</v>
      </c>
      <c r="O18" s="13" t="s">
        <v>92</v>
      </c>
      <c r="P18" s="13" t="s">
        <v>92</v>
      </c>
      <c r="Q18" s="13" t="s">
        <v>92</v>
      </c>
      <c r="R18" s="170" t="s">
        <v>92</v>
      </c>
      <c r="S18" s="1"/>
      <c r="T18" s="1"/>
      <c r="U18" s="1"/>
      <c r="V18" s="1"/>
      <c r="W18" s="1"/>
      <c r="X18" s="1"/>
      <c r="Y18" s="13" t="s">
        <v>92</v>
      </c>
      <c r="Z18" s="13" t="s">
        <v>92</v>
      </c>
      <c r="AA18" s="13" t="s">
        <v>92</v>
      </c>
      <c r="AB18" s="13" t="s">
        <v>92</v>
      </c>
      <c r="AC18" s="170" t="s">
        <v>92</v>
      </c>
      <c r="AD18" s="13" t="s">
        <v>92</v>
      </c>
      <c r="AE18" s="13" t="s">
        <v>92</v>
      </c>
      <c r="AF18" s="13" t="s">
        <v>92</v>
      </c>
      <c r="AG18" s="13" t="s">
        <v>92</v>
      </c>
      <c r="AH18" s="18" t="s">
        <v>92</v>
      </c>
      <c r="AK18" s="14" t="str">
        <f t="shared" si="0"/>
        <v/>
      </c>
      <c r="AL18" s="14" t="str">
        <f t="shared" si="0"/>
        <v/>
      </c>
      <c r="AM18" s="14" t="str">
        <f t="shared" si="0"/>
        <v/>
      </c>
      <c r="AN18" s="14" t="str">
        <f t="shared" si="0"/>
        <v/>
      </c>
      <c r="AO18" s="14" t="str">
        <f t="shared" si="0"/>
        <v/>
      </c>
      <c r="AP18" s="14" t="str">
        <f t="shared" si="0"/>
        <v/>
      </c>
      <c r="AQ18" s="14" t="str">
        <f t="shared" si="0"/>
        <v/>
      </c>
      <c r="AR18" s="14" t="str">
        <f t="shared" si="0"/>
        <v/>
      </c>
      <c r="AS18" s="14" t="str">
        <f t="shared" si="0"/>
        <v/>
      </c>
      <c r="AT18" s="14" t="str">
        <f t="shared" si="0"/>
        <v/>
      </c>
      <c r="AU18" s="1"/>
      <c r="AV18" s="15"/>
      <c r="AW18" s="16" t="s">
        <v>115</v>
      </c>
      <c r="AX18" s="193" t="str">
        <f t="shared" si="1"/>
        <v>---</v>
      </c>
      <c r="AY18" s="193" t="e">
        <f>VALUE(IF(AX18="---","",VLOOKUP(AX18,List16785[],2,FALSE)))</f>
        <v>#VALUE!</v>
      </c>
      <c r="AZ18" s="193" t="str">
        <f t="shared" si="2"/>
        <v>---</v>
      </c>
      <c r="BA18" s="193" t="e">
        <f>VALUE(IF(AZ18="---","",VLOOKUP(AZ18,List16785[],2,FALSE)))</f>
        <v>#VALUE!</v>
      </c>
      <c r="BB18" s="193" t="str">
        <f t="shared" si="3"/>
        <v>---</v>
      </c>
      <c r="BC18" s="193" t="str">
        <f t="shared" si="4"/>
        <v>---</v>
      </c>
      <c r="BD18" s="1"/>
      <c r="BE18" s="1"/>
      <c r="BF18" s="1"/>
      <c r="BG18" s="1"/>
      <c r="BH18" s="1"/>
      <c r="BI18" s="16" t="s">
        <v>115</v>
      </c>
      <c r="BJ18" s="193" t="str">
        <f>IF(H18="---","",IF(H18="","",(VLOOKUP(H18,List16785[],2,FALSE))))</f>
        <v/>
      </c>
      <c r="BK18" s="193" t="str">
        <f>IF(I18="---","",IF(I18="","",(VLOOKUP(I18,List16785[],2,FALSE))))</f>
        <v/>
      </c>
      <c r="BL18" s="193" t="str">
        <f>IF(J18="---","",IF(J18="","",(VLOOKUP(J18,List16785[],2,FALSE))))</f>
        <v/>
      </c>
      <c r="BM18" s="193" t="str">
        <f>IF(K18="---","",IF(K18="","",(VLOOKUP(K18,List16785[],2,FALSE))))</f>
        <v/>
      </c>
      <c r="BN18" s="193" t="str">
        <f>IF(L18="---","",IF(L18="","",(VLOOKUP(L18,List16785[],2,FALSE))))</f>
        <v/>
      </c>
      <c r="BO18" s="193" t="str">
        <f>IF(M18="---","",IF(M18="","",(VLOOKUP(M18,List16785[],2,FALSE))))</f>
        <v/>
      </c>
      <c r="BP18" s="193" t="str">
        <f>IF(N18="---","",IF(N18="","",(VLOOKUP(N18,List16785[],2,FALSE))))</f>
        <v/>
      </c>
      <c r="BQ18" s="193" t="str">
        <f>IF(O18="---","",IF(O18="","",(VLOOKUP(O18,List16785[],2,FALSE))))</f>
        <v/>
      </c>
      <c r="BR18" s="193" t="str">
        <f>IF(P18="---","",IF(P18="","",(VLOOKUP(P18,List16785[],2,FALSE))))</f>
        <v/>
      </c>
      <c r="BS18" s="193" t="str">
        <f>IF(Q18="---","",IF(Q18="","",(VLOOKUP(Q18,List16785[],2,FALSE))))</f>
        <v/>
      </c>
      <c r="BT18" s="193" t="str">
        <f>IF(R18="---","",IF(R18="","",(VLOOKUP(R18,List16785[],2,FALSE))))</f>
        <v/>
      </c>
      <c r="BU18" s="16" t="s">
        <v>115</v>
      </c>
      <c r="BV18" s="193" t="str">
        <f>IF(Y18="---","",IF(Y18="","",VLOOKUP(Y18,List16785[],2,FALSE)))</f>
        <v/>
      </c>
      <c r="BW18" s="193" t="str">
        <f>IF(Z18="---","",IF(Z18="","",VLOOKUP(Z18,List16785[],2,FALSE)))</f>
        <v/>
      </c>
      <c r="BX18" s="193" t="str">
        <f>IF(AA18="---","",IF(AA18="","",VLOOKUP(AA18,List16785[],2,FALSE)))</f>
        <v/>
      </c>
      <c r="BY18" s="193" t="str">
        <f>IF(AB18="---","",IF(AB18="","",VLOOKUP(AB18,List16785[],2,FALSE)))</f>
        <v/>
      </c>
      <c r="BZ18" s="193" t="str">
        <f>IF(AC18="---","",IF(AC18="","",VLOOKUP(AC18,List16785[],2,FALSE)))</f>
        <v/>
      </c>
      <c r="CA18" s="193" t="str">
        <f>IF(AD18="---","",IF(AD18="","",VLOOKUP(AD18,List16785[],2,FALSE)))</f>
        <v/>
      </c>
      <c r="CB18" s="193" t="str">
        <f>IF(AE18="---","",IF(AE18="","",VLOOKUP(AE18,List16785[],2,FALSE)))</f>
        <v/>
      </c>
      <c r="CC18" s="193" t="str">
        <f>IF(AF18="---","",IF(AF18="","",VLOOKUP(AF18,List16785[],2,FALSE)))</f>
        <v/>
      </c>
      <c r="CD18" s="193" t="str">
        <f>IF(AG18="---","",IF(AG18="","",VLOOKUP(AG18,List16785[],2,FALSE)))</f>
        <v/>
      </c>
      <c r="CE18" s="193" t="str">
        <f>IF(AH18="---","",IF(AH18="","",VLOOKUP(AH18,List16785[],2,FALSE)))</f>
        <v/>
      </c>
      <c r="CF18" s="16" t="s">
        <v>115</v>
      </c>
      <c r="CG18" s="193" t="str">
        <f t="shared" si="7"/>
        <v>NA</v>
      </c>
      <c r="CH18" s="193" t="str">
        <f t="shared" si="5"/>
        <v>NA</v>
      </c>
      <c r="CI18" s="193" t="str">
        <f t="shared" si="5"/>
        <v>NA</v>
      </c>
      <c r="CJ18" s="193" t="str">
        <f t="shared" si="5"/>
        <v>NA</v>
      </c>
      <c r="CK18" s="193" t="str">
        <f t="shared" si="5"/>
        <v>NA</v>
      </c>
      <c r="CL18" s="193" t="str">
        <f t="shared" si="5"/>
        <v>NA</v>
      </c>
      <c r="CM18" s="193" t="str">
        <f t="shared" si="5"/>
        <v>NA</v>
      </c>
      <c r="CN18" s="193" t="str">
        <f t="shared" si="5"/>
        <v>NA</v>
      </c>
      <c r="CO18" s="193" t="str">
        <f t="shared" si="5"/>
        <v>NA</v>
      </c>
      <c r="CP18" s="193" t="str">
        <f t="shared" si="5"/>
        <v>NA</v>
      </c>
      <c r="CQ18" s="16" t="s">
        <v>115</v>
      </c>
      <c r="CR18" s="193" t="str">
        <f t="shared" si="8"/>
        <v>NA</v>
      </c>
      <c r="CS18" s="193" t="str">
        <f t="shared" si="6"/>
        <v>NA</v>
      </c>
      <c r="CT18" s="193" t="str">
        <f t="shared" si="6"/>
        <v>NA</v>
      </c>
      <c r="CU18" s="193" t="str">
        <f t="shared" si="6"/>
        <v>NA</v>
      </c>
      <c r="CV18" s="193" t="str">
        <f t="shared" si="6"/>
        <v>NA</v>
      </c>
      <c r="CW18" s="193" t="str">
        <f t="shared" si="6"/>
        <v>NA</v>
      </c>
      <c r="CX18" s="193" t="str">
        <f t="shared" si="6"/>
        <v>NA</v>
      </c>
      <c r="CY18" s="193" t="str">
        <f t="shared" si="6"/>
        <v>NA</v>
      </c>
      <c r="CZ18" s="193" t="str">
        <f t="shared" si="6"/>
        <v>NA</v>
      </c>
      <c r="DA18" s="193" t="str">
        <f t="shared" si="6"/>
        <v>NA</v>
      </c>
      <c r="DI18" s="177"/>
      <c r="DJ18" s="177"/>
      <c r="DK18" s="177"/>
      <c r="DL18" s="177"/>
      <c r="DM18" s="177"/>
      <c r="DN18" s="177"/>
      <c r="DO18" s="177"/>
      <c r="DP18" s="177"/>
      <c r="DQ18" s="177"/>
      <c r="DR18" s="177"/>
      <c r="DS18" s="177"/>
      <c r="DT18" s="177"/>
      <c r="DU18" s="177"/>
      <c r="DV18" s="177"/>
      <c r="DW18" s="177"/>
    </row>
    <row r="19" spans="2:127" s="7" customFormat="1" ht="13.7" customHeight="1" thickBot="1">
      <c r="B19" s="304"/>
      <c r="C19" s="308"/>
      <c r="D19" s="309"/>
      <c r="E19" s="174" t="s">
        <v>208</v>
      </c>
      <c r="F19" s="175"/>
      <c r="G19" s="176"/>
      <c r="H19" s="13" t="s">
        <v>92</v>
      </c>
      <c r="I19" s="13" t="s">
        <v>92</v>
      </c>
      <c r="J19" s="13" t="s">
        <v>92</v>
      </c>
      <c r="K19" s="13" t="s">
        <v>92</v>
      </c>
      <c r="L19" s="13" t="s">
        <v>92</v>
      </c>
      <c r="M19" s="13" t="s">
        <v>92</v>
      </c>
      <c r="N19" s="13" t="s">
        <v>92</v>
      </c>
      <c r="O19" s="13" t="s">
        <v>92</v>
      </c>
      <c r="P19" s="13" t="s">
        <v>92</v>
      </c>
      <c r="Q19" s="13" t="s">
        <v>92</v>
      </c>
      <c r="R19" s="170" t="s">
        <v>92</v>
      </c>
      <c r="S19" s="1"/>
      <c r="T19" s="1"/>
      <c r="U19" s="1"/>
      <c r="V19" s="1"/>
      <c r="W19" s="1"/>
      <c r="X19" s="1"/>
      <c r="Y19" s="13" t="s">
        <v>92</v>
      </c>
      <c r="Z19" s="13" t="s">
        <v>92</v>
      </c>
      <c r="AA19" s="13" t="s">
        <v>92</v>
      </c>
      <c r="AB19" s="13" t="s">
        <v>92</v>
      </c>
      <c r="AC19" s="170" t="s">
        <v>92</v>
      </c>
      <c r="AD19" s="13" t="s">
        <v>92</v>
      </c>
      <c r="AE19" s="13" t="s">
        <v>92</v>
      </c>
      <c r="AF19" s="13" t="s">
        <v>92</v>
      </c>
      <c r="AG19" s="13" t="s">
        <v>92</v>
      </c>
      <c r="AH19" s="18" t="s">
        <v>92</v>
      </c>
      <c r="AK19" s="14" t="str">
        <f t="shared" si="0"/>
        <v/>
      </c>
      <c r="AL19" s="14" t="str">
        <f t="shared" si="0"/>
        <v/>
      </c>
      <c r="AM19" s="14" t="str">
        <f t="shared" si="0"/>
        <v/>
      </c>
      <c r="AN19" s="14" t="str">
        <f t="shared" si="0"/>
        <v/>
      </c>
      <c r="AO19" s="14" t="str">
        <f t="shared" si="0"/>
        <v/>
      </c>
      <c r="AP19" s="14" t="str">
        <f t="shared" si="0"/>
        <v/>
      </c>
      <c r="AQ19" s="14" t="str">
        <f t="shared" si="0"/>
        <v/>
      </c>
      <c r="AR19" s="14" t="str">
        <f t="shared" si="0"/>
        <v/>
      </c>
      <c r="AS19" s="14" t="str">
        <f t="shared" si="0"/>
        <v/>
      </c>
      <c r="AT19" s="14" t="str">
        <f t="shared" si="0"/>
        <v/>
      </c>
      <c r="AU19" s="1"/>
      <c r="AV19" s="15"/>
      <c r="AW19" s="16" t="s">
        <v>116</v>
      </c>
      <c r="AX19" s="193" t="str">
        <f t="shared" si="1"/>
        <v>---</v>
      </c>
      <c r="AY19" s="193" t="e">
        <f>VALUE(IF(AX19="---","",VLOOKUP(AX19,List16785[],2,FALSE)))</f>
        <v>#VALUE!</v>
      </c>
      <c r="AZ19" s="193" t="str">
        <f t="shared" si="2"/>
        <v>---</v>
      </c>
      <c r="BA19" s="193" t="e">
        <f>VALUE(IF(AZ19="---","",VLOOKUP(AZ19,List16785[],2,FALSE)))</f>
        <v>#VALUE!</v>
      </c>
      <c r="BB19" s="193" t="str">
        <f t="shared" si="3"/>
        <v>---</v>
      </c>
      <c r="BC19" s="193" t="str">
        <f t="shared" si="4"/>
        <v>---</v>
      </c>
      <c r="BD19" s="1"/>
      <c r="BE19" s="1"/>
      <c r="BF19" s="1"/>
      <c r="BG19" s="1"/>
      <c r="BH19" s="1"/>
      <c r="BI19" s="16" t="s">
        <v>116</v>
      </c>
      <c r="BJ19" s="193" t="str">
        <f>IF(H19="---","",IF(H19="","",(VLOOKUP(H19,List16785[],2,FALSE))))</f>
        <v/>
      </c>
      <c r="BK19" s="193" t="str">
        <f>IF(I19="---","",IF(I19="","",(VLOOKUP(I19,List16785[],2,FALSE))))</f>
        <v/>
      </c>
      <c r="BL19" s="193" t="str">
        <f>IF(J19="---","",IF(J19="","",(VLOOKUP(J19,List16785[],2,FALSE))))</f>
        <v/>
      </c>
      <c r="BM19" s="193" t="str">
        <f>IF(K19="---","",IF(K19="","",(VLOOKUP(K19,List16785[],2,FALSE))))</f>
        <v/>
      </c>
      <c r="BN19" s="193" t="str">
        <f>IF(L19="---","",IF(L19="","",(VLOOKUP(L19,List16785[],2,FALSE))))</f>
        <v/>
      </c>
      <c r="BO19" s="193" t="str">
        <f>IF(M19="---","",IF(M19="","",(VLOOKUP(M19,List16785[],2,FALSE))))</f>
        <v/>
      </c>
      <c r="BP19" s="193" t="str">
        <f>IF(N19="---","",IF(N19="","",(VLOOKUP(N19,List16785[],2,FALSE))))</f>
        <v/>
      </c>
      <c r="BQ19" s="193" t="str">
        <f>IF(O19="---","",IF(O19="","",(VLOOKUP(O19,List16785[],2,FALSE))))</f>
        <v/>
      </c>
      <c r="BR19" s="193" t="str">
        <f>IF(P19="---","",IF(P19="","",(VLOOKUP(P19,List16785[],2,FALSE))))</f>
        <v/>
      </c>
      <c r="BS19" s="193" t="str">
        <f>IF(Q19="---","",IF(Q19="","",(VLOOKUP(Q19,List16785[],2,FALSE))))</f>
        <v/>
      </c>
      <c r="BT19" s="193" t="str">
        <f>IF(R19="---","",IF(R19="","",(VLOOKUP(R19,List16785[],2,FALSE))))</f>
        <v/>
      </c>
      <c r="BU19" s="16" t="s">
        <v>116</v>
      </c>
      <c r="BV19" s="193" t="str">
        <f>IF(Y19="---","",IF(Y19="","",VLOOKUP(Y19,List16785[],2,FALSE)))</f>
        <v/>
      </c>
      <c r="BW19" s="193" t="str">
        <f>IF(Z19="---","",IF(Z19="","",VLOOKUP(Z19,List16785[],2,FALSE)))</f>
        <v/>
      </c>
      <c r="BX19" s="193" t="str">
        <f>IF(AA19="---","",IF(AA19="","",VLOOKUP(AA19,List16785[],2,FALSE)))</f>
        <v/>
      </c>
      <c r="BY19" s="193" t="str">
        <f>IF(AB19="---","",IF(AB19="","",VLOOKUP(AB19,List16785[],2,FALSE)))</f>
        <v/>
      </c>
      <c r="BZ19" s="193" t="str">
        <f>IF(AC19="---","",IF(AC19="","",VLOOKUP(AC19,List16785[],2,FALSE)))</f>
        <v/>
      </c>
      <c r="CA19" s="193" t="str">
        <f>IF(AD19="---","",IF(AD19="","",VLOOKUP(AD19,List16785[],2,FALSE)))</f>
        <v/>
      </c>
      <c r="CB19" s="193" t="str">
        <f>IF(AE19="---","",IF(AE19="","",VLOOKUP(AE19,List16785[],2,FALSE)))</f>
        <v/>
      </c>
      <c r="CC19" s="193" t="str">
        <f>IF(AF19="---","",IF(AF19="","",VLOOKUP(AF19,List16785[],2,FALSE)))</f>
        <v/>
      </c>
      <c r="CD19" s="193" t="str">
        <f>IF(AG19="---","",IF(AG19="","",VLOOKUP(AG19,List16785[],2,FALSE)))</f>
        <v/>
      </c>
      <c r="CE19" s="193" t="str">
        <f>IF(AH19="---","",IF(AH19="","",VLOOKUP(AH19,List16785[],2,FALSE)))</f>
        <v/>
      </c>
      <c r="CF19" s="16" t="s">
        <v>116</v>
      </c>
      <c r="CG19" s="193" t="str">
        <f t="shared" si="7"/>
        <v>NA</v>
      </c>
      <c r="CH19" s="193" t="str">
        <f t="shared" si="5"/>
        <v>NA</v>
      </c>
      <c r="CI19" s="193" t="str">
        <f t="shared" si="5"/>
        <v>NA</v>
      </c>
      <c r="CJ19" s="193" t="str">
        <f t="shared" si="5"/>
        <v>NA</v>
      </c>
      <c r="CK19" s="193" t="str">
        <f t="shared" si="5"/>
        <v>NA</v>
      </c>
      <c r="CL19" s="193" t="str">
        <f t="shared" si="5"/>
        <v>NA</v>
      </c>
      <c r="CM19" s="193" t="str">
        <f t="shared" si="5"/>
        <v>NA</v>
      </c>
      <c r="CN19" s="193" t="str">
        <f t="shared" si="5"/>
        <v>NA</v>
      </c>
      <c r="CO19" s="193" t="str">
        <f t="shared" si="5"/>
        <v>NA</v>
      </c>
      <c r="CP19" s="193" t="str">
        <f t="shared" si="5"/>
        <v>NA</v>
      </c>
      <c r="CQ19" s="16" t="s">
        <v>116</v>
      </c>
      <c r="CR19" s="193" t="str">
        <f t="shared" si="8"/>
        <v>NA</v>
      </c>
      <c r="CS19" s="193" t="str">
        <f t="shared" ref="CS19:DA30" si="9">IF(AND(OR(CH19=1, CH19=1.1),BL19&gt;=BW19),"Achieved",IF(AND(OR(CH19=1, CH19=1.1),BL19&lt;BW19),"Not Achieved","NA"))</f>
        <v>NA</v>
      </c>
      <c r="CT19" s="193" t="str">
        <f t="shared" si="9"/>
        <v>NA</v>
      </c>
      <c r="CU19" s="193" t="str">
        <f t="shared" si="9"/>
        <v>NA</v>
      </c>
      <c r="CV19" s="193" t="str">
        <f t="shared" si="9"/>
        <v>NA</v>
      </c>
      <c r="CW19" s="193" t="str">
        <f t="shared" si="9"/>
        <v>NA</v>
      </c>
      <c r="CX19" s="193" t="str">
        <f t="shared" si="9"/>
        <v>NA</v>
      </c>
      <c r="CY19" s="193" t="str">
        <f t="shared" si="9"/>
        <v>NA</v>
      </c>
      <c r="CZ19" s="193" t="str">
        <f t="shared" si="9"/>
        <v>NA</v>
      </c>
      <c r="DA19" s="193" t="str">
        <f t="shared" si="9"/>
        <v>NA</v>
      </c>
      <c r="DI19" s="177"/>
      <c r="DJ19" s="177"/>
      <c r="DK19" s="177"/>
      <c r="DL19" s="177"/>
      <c r="DM19" s="177"/>
      <c r="DN19" s="177"/>
      <c r="DO19" s="177"/>
      <c r="DP19" s="177"/>
      <c r="DQ19" s="177"/>
      <c r="DR19" s="177"/>
      <c r="DS19" s="177"/>
      <c r="DT19" s="177"/>
      <c r="DU19" s="177"/>
      <c r="DV19" s="177"/>
      <c r="DW19" s="177"/>
    </row>
    <row r="20" spans="2:127" s="7" customFormat="1" ht="13.7" customHeight="1" thickBot="1">
      <c r="B20" s="304"/>
      <c r="C20" s="308"/>
      <c r="D20" s="309"/>
      <c r="E20" s="174" t="s">
        <v>213</v>
      </c>
      <c r="F20" s="175"/>
      <c r="G20" s="176"/>
      <c r="H20" s="13" t="s">
        <v>92</v>
      </c>
      <c r="I20" s="13" t="s">
        <v>92</v>
      </c>
      <c r="J20" s="13" t="s">
        <v>92</v>
      </c>
      <c r="K20" s="13" t="s">
        <v>92</v>
      </c>
      <c r="L20" s="13" t="s">
        <v>92</v>
      </c>
      <c r="M20" s="13" t="s">
        <v>92</v>
      </c>
      <c r="N20" s="13" t="s">
        <v>92</v>
      </c>
      <c r="O20" s="13" t="s">
        <v>92</v>
      </c>
      <c r="P20" s="13" t="s">
        <v>92</v>
      </c>
      <c r="Q20" s="13" t="s">
        <v>92</v>
      </c>
      <c r="R20" s="170" t="s">
        <v>92</v>
      </c>
      <c r="S20" s="1"/>
      <c r="T20" s="1"/>
      <c r="U20" s="1"/>
      <c r="V20" s="1"/>
      <c r="W20" s="1"/>
      <c r="X20" s="1"/>
      <c r="Y20" s="13" t="s">
        <v>92</v>
      </c>
      <c r="Z20" s="13" t="s">
        <v>92</v>
      </c>
      <c r="AA20" s="13" t="s">
        <v>92</v>
      </c>
      <c r="AB20" s="13" t="s">
        <v>92</v>
      </c>
      <c r="AC20" s="170" t="s">
        <v>92</v>
      </c>
      <c r="AD20" s="13" t="s">
        <v>92</v>
      </c>
      <c r="AE20" s="13" t="s">
        <v>92</v>
      </c>
      <c r="AF20" s="13" t="s">
        <v>92</v>
      </c>
      <c r="AG20" s="13" t="s">
        <v>92</v>
      </c>
      <c r="AH20" s="18" t="s">
        <v>92</v>
      </c>
      <c r="AK20" s="14" t="str">
        <f t="shared" si="0"/>
        <v/>
      </c>
      <c r="AL20" s="14" t="str">
        <f t="shared" si="0"/>
        <v/>
      </c>
      <c r="AM20" s="14" t="str">
        <f t="shared" si="0"/>
        <v/>
      </c>
      <c r="AN20" s="14" t="str">
        <f t="shared" si="0"/>
        <v/>
      </c>
      <c r="AO20" s="14" t="str">
        <f t="shared" si="0"/>
        <v/>
      </c>
      <c r="AP20" s="14" t="str">
        <f t="shared" si="0"/>
        <v/>
      </c>
      <c r="AQ20" s="14" t="str">
        <f t="shared" si="0"/>
        <v/>
      </c>
      <c r="AR20" s="14" t="str">
        <f t="shared" si="0"/>
        <v/>
      </c>
      <c r="AS20" s="14" t="str">
        <f t="shared" si="0"/>
        <v/>
      </c>
      <c r="AT20" s="14" t="str">
        <f t="shared" si="0"/>
        <v/>
      </c>
      <c r="AU20" s="1"/>
      <c r="AV20" s="15"/>
      <c r="AW20" s="16" t="s">
        <v>117</v>
      </c>
      <c r="AX20" s="193" t="str">
        <f t="shared" si="1"/>
        <v>---</v>
      </c>
      <c r="AY20" s="193" t="e">
        <f>VALUE(IF(AX20="---","",VLOOKUP(AX20,List16785[],2,FALSE)))</f>
        <v>#VALUE!</v>
      </c>
      <c r="AZ20" s="193" t="str">
        <f t="shared" si="2"/>
        <v>---</v>
      </c>
      <c r="BA20" s="193" t="e">
        <f>VALUE(IF(AZ20="---","",VLOOKUP(AZ20,List16785[],2,FALSE)))</f>
        <v>#VALUE!</v>
      </c>
      <c r="BB20" s="193" t="str">
        <f t="shared" si="3"/>
        <v>---</v>
      </c>
      <c r="BC20" s="193" t="str">
        <f t="shared" si="4"/>
        <v>---</v>
      </c>
      <c r="BD20" s="1"/>
      <c r="BE20" s="1"/>
      <c r="BF20" s="1"/>
      <c r="BG20" s="1"/>
      <c r="BH20" s="1"/>
      <c r="BI20" s="16" t="s">
        <v>117</v>
      </c>
      <c r="BJ20" s="193" t="str">
        <f>IF(H20="---","",IF(H20="","",(VLOOKUP(H20,List16785[],2,FALSE))))</f>
        <v/>
      </c>
      <c r="BK20" s="193" t="str">
        <f>IF(I20="---","",IF(I20="","",(VLOOKUP(I20,List16785[],2,FALSE))))</f>
        <v/>
      </c>
      <c r="BL20" s="193" t="str">
        <f>IF(J20="---","",IF(J20="","",(VLOOKUP(J20,List16785[],2,FALSE))))</f>
        <v/>
      </c>
      <c r="BM20" s="193" t="str">
        <f>IF(K20="---","",IF(K20="","",(VLOOKUP(K20,List16785[],2,FALSE))))</f>
        <v/>
      </c>
      <c r="BN20" s="193" t="str">
        <f>IF(L20="---","",IF(L20="","",(VLOOKUP(L20,List16785[],2,FALSE))))</f>
        <v/>
      </c>
      <c r="BO20" s="193" t="str">
        <f>IF(M20="---","",IF(M20="","",(VLOOKUP(M20,List16785[],2,FALSE))))</f>
        <v/>
      </c>
      <c r="BP20" s="193" t="str">
        <f>IF(N20="---","",IF(N20="","",(VLOOKUP(N20,List16785[],2,FALSE))))</f>
        <v/>
      </c>
      <c r="BQ20" s="193" t="str">
        <f>IF(O20="---","",IF(O20="","",(VLOOKUP(O20,List16785[],2,FALSE))))</f>
        <v/>
      </c>
      <c r="BR20" s="193" t="str">
        <f>IF(P20="---","",IF(P20="","",(VLOOKUP(P20,List16785[],2,FALSE))))</f>
        <v/>
      </c>
      <c r="BS20" s="193" t="str">
        <f>IF(Q20="---","",IF(Q20="","",(VLOOKUP(Q20,List16785[],2,FALSE))))</f>
        <v/>
      </c>
      <c r="BT20" s="193" t="str">
        <f>IF(R20="---","",IF(R20="","",(VLOOKUP(R20,List16785[],2,FALSE))))</f>
        <v/>
      </c>
      <c r="BU20" s="16" t="s">
        <v>117</v>
      </c>
      <c r="BV20" s="193" t="str">
        <f>IF(Y20="---","",IF(Y20="","",VLOOKUP(Y20,List16785[],2,FALSE)))</f>
        <v/>
      </c>
      <c r="BW20" s="193" t="str">
        <f>IF(Z20="---","",IF(Z20="","",VLOOKUP(Z20,List16785[],2,FALSE)))</f>
        <v/>
      </c>
      <c r="BX20" s="193" t="str">
        <f>IF(AA20="---","",IF(AA20="","",VLOOKUP(AA20,List16785[],2,FALSE)))</f>
        <v/>
      </c>
      <c r="BY20" s="193" t="str">
        <f>IF(AB20="---","",IF(AB20="","",VLOOKUP(AB20,List16785[],2,FALSE)))</f>
        <v/>
      </c>
      <c r="BZ20" s="193" t="str">
        <f>IF(AC20="---","",IF(AC20="","",VLOOKUP(AC20,List16785[],2,FALSE)))</f>
        <v/>
      </c>
      <c r="CA20" s="193" t="str">
        <f>IF(AD20="---","",IF(AD20="","",VLOOKUP(AD20,List16785[],2,FALSE)))</f>
        <v/>
      </c>
      <c r="CB20" s="193" t="str">
        <f>IF(AE20="---","",IF(AE20="","",VLOOKUP(AE20,List16785[],2,FALSE)))</f>
        <v/>
      </c>
      <c r="CC20" s="193" t="str">
        <f>IF(AF20="---","",IF(AF20="","",VLOOKUP(AF20,List16785[],2,FALSE)))</f>
        <v/>
      </c>
      <c r="CD20" s="193" t="str">
        <f>IF(AG20="---","",IF(AG20="","",VLOOKUP(AG20,List16785[],2,FALSE)))</f>
        <v/>
      </c>
      <c r="CE20" s="193" t="str">
        <f>IF(AH20="---","",IF(AH20="","",VLOOKUP(AH20,List16785[],2,FALSE)))</f>
        <v/>
      </c>
      <c r="CF20" s="16" t="s">
        <v>117</v>
      </c>
      <c r="CG20" s="193" t="str">
        <f t="shared" si="7"/>
        <v>NA</v>
      </c>
      <c r="CH20" s="193" t="str">
        <f t="shared" si="5"/>
        <v>NA</v>
      </c>
      <c r="CI20" s="193" t="str">
        <f t="shared" si="5"/>
        <v>NA</v>
      </c>
      <c r="CJ20" s="193" t="str">
        <f t="shared" si="5"/>
        <v>NA</v>
      </c>
      <c r="CK20" s="193" t="str">
        <f t="shared" si="5"/>
        <v>NA</v>
      </c>
      <c r="CL20" s="193" t="str">
        <f t="shared" si="5"/>
        <v>NA</v>
      </c>
      <c r="CM20" s="193" t="str">
        <f t="shared" si="5"/>
        <v>NA</v>
      </c>
      <c r="CN20" s="193" t="str">
        <f t="shared" si="5"/>
        <v>NA</v>
      </c>
      <c r="CO20" s="193" t="str">
        <f t="shared" si="5"/>
        <v>NA</v>
      </c>
      <c r="CP20" s="193" t="str">
        <f t="shared" si="5"/>
        <v>NA</v>
      </c>
      <c r="CQ20" s="16" t="s">
        <v>117</v>
      </c>
      <c r="CR20" s="193" t="str">
        <f t="shared" si="8"/>
        <v>NA</v>
      </c>
      <c r="CS20" s="193" t="str">
        <f t="shared" si="9"/>
        <v>NA</v>
      </c>
      <c r="CT20" s="193" t="str">
        <f t="shared" si="9"/>
        <v>NA</v>
      </c>
      <c r="CU20" s="193" t="str">
        <f t="shared" si="9"/>
        <v>NA</v>
      </c>
      <c r="CV20" s="193" t="str">
        <f t="shared" si="9"/>
        <v>NA</v>
      </c>
      <c r="CW20" s="193" t="str">
        <f t="shared" si="9"/>
        <v>NA</v>
      </c>
      <c r="CX20" s="193" t="str">
        <f t="shared" si="9"/>
        <v>NA</v>
      </c>
      <c r="CY20" s="193" t="str">
        <f t="shared" si="9"/>
        <v>NA</v>
      </c>
      <c r="CZ20" s="193" t="str">
        <f t="shared" si="9"/>
        <v>NA</v>
      </c>
      <c r="DA20" s="193" t="str">
        <f t="shared" si="9"/>
        <v>NA</v>
      </c>
      <c r="DI20" s="177"/>
      <c r="DJ20" s="177"/>
      <c r="DK20" s="177"/>
      <c r="DL20" s="177"/>
      <c r="DM20" s="177"/>
      <c r="DN20" s="177"/>
      <c r="DO20" s="177"/>
      <c r="DP20" s="177"/>
      <c r="DQ20" s="177"/>
      <c r="DR20" s="177"/>
      <c r="DS20" s="177"/>
      <c r="DT20" s="177"/>
      <c r="DU20" s="177"/>
      <c r="DV20" s="177"/>
      <c r="DW20" s="177"/>
    </row>
    <row r="21" spans="2:127" s="7" customFormat="1" ht="13.7" customHeight="1" thickBot="1">
      <c r="B21" s="304"/>
      <c r="C21" s="308" t="s">
        <v>191</v>
      </c>
      <c r="D21" s="309"/>
      <c r="E21" s="174" t="s">
        <v>204</v>
      </c>
      <c r="F21" s="175"/>
      <c r="G21" s="176"/>
      <c r="H21" s="13" t="s">
        <v>92</v>
      </c>
      <c r="I21" s="13" t="s">
        <v>92</v>
      </c>
      <c r="J21" s="13" t="s">
        <v>92</v>
      </c>
      <c r="K21" s="13" t="s">
        <v>92</v>
      </c>
      <c r="L21" s="13" t="s">
        <v>92</v>
      </c>
      <c r="M21" s="13" t="s">
        <v>92</v>
      </c>
      <c r="N21" s="13" t="s">
        <v>92</v>
      </c>
      <c r="O21" s="13" t="s">
        <v>92</v>
      </c>
      <c r="P21" s="13" t="s">
        <v>92</v>
      </c>
      <c r="Q21" s="13" t="s">
        <v>92</v>
      </c>
      <c r="R21" s="170" t="s">
        <v>92</v>
      </c>
      <c r="S21" s="1"/>
      <c r="T21" s="1"/>
      <c r="U21" s="1"/>
      <c r="V21" s="1"/>
      <c r="W21" s="1"/>
      <c r="X21" s="1"/>
      <c r="Y21" s="13" t="s">
        <v>92</v>
      </c>
      <c r="Z21" s="13" t="s">
        <v>92</v>
      </c>
      <c r="AA21" s="13" t="s">
        <v>92</v>
      </c>
      <c r="AB21" s="13" t="s">
        <v>92</v>
      </c>
      <c r="AC21" s="170" t="s">
        <v>92</v>
      </c>
      <c r="AD21" s="13" t="s">
        <v>92</v>
      </c>
      <c r="AE21" s="13" t="s">
        <v>92</v>
      </c>
      <c r="AF21" s="13" t="s">
        <v>92</v>
      </c>
      <c r="AG21" s="13" t="s">
        <v>92</v>
      </c>
      <c r="AH21" s="18" t="s">
        <v>92</v>
      </c>
      <c r="AK21" s="14" t="str">
        <f t="shared" si="0"/>
        <v/>
      </c>
      <c r="AL21" s="14" t="str">
        <f t="shared" si="0"/>
        <v/>
      </c>
      <c r="AM21" s="14" t="str">
        <f t="shared" si="0"/>
        <v/>
      </c>
      <c r="AN21" s="14" t="str">
        <f t="shared" si="0"/>
        <v/>
      </c>
      <c r="AO21" s="14" t="str">
        <f t="shared" si="0"/>
        <v/>
      </c>
      <c r="AP21" s="14" t="str">
        <f t="shared" si="0"/>
        <v/>
      </c>
      <c r="AQ21" s="14" t="str">
        <f t="shared" si="0"/>
        <v/>
      </c>
      <c r="AR21" s="14" t="str">
        <f t="shared" si="0"/>
        <v/>
      </c>
      <c r="AS21" s="14" t="str">
        <f t="shared" si="0"/>
        <v/>
      </c>
      <c r="AT21" s="14" t="str">
        <f t="shared" si="0"/>
        <v/>
      </c>
      <c r="AU21" s="1"/>
      <c r="AV21" s="15"/>
      <c r="AW21" s="16" t="s">
        <v>118</v>
      </c>
      <c r="AX21" s="193" t="str">
        <f t="shared" si="1"/>
        <v>---</v>
      </c>
      <c r="AY21" s="193" t="e">
        <f>VALUE(IF(AX21="---","",VLOOKUP(AX21,List16785[],2,FALSE)))</f>
        <v>#VALUE!</v>
      </c>
      <c r="AZ21" s="193" t="str">
        <f t="shared" si="2"/>
        <v>---</v>
      </c>
      <c r="BA21" s="193" t="e">
        <f>VALUE(IF(AZ21="---","",VLOOKUP(AZ21,List16785[],2,FALSE)))</f>
        <v>#VALUE!</v>
      </c>
      <c r="BB21" s="193" t="str">
        <f t="shared" si="3"/>
        <v>---</v>
      </c>
      <c r="BC21" s="193" t="str">
        <f t="shared" si="4"/>
        <v>---</v>
      </c>
      <c r="BD21" s="1"/>
      <c r="BE21" s="1"/>
      <c r="BF21" s="1"/>
      <c r="BG21" s="1"/>
      <c r="BH21" s="1"/>
      <c r="BI21" s="16" t="s">
        <v>118</v>
      </c>
      <c r="BJ21" s="193" t="str">
        <f>IF(H21="---","",IF(H21="","",(VLOOKUP(H21,List16785[],2,FALSE))))</f>
        <v/>
      </c>
      <c r="BK21" s="193" t="str">
        <f>IF(I21="---","",IF(I21="","",(VLOOKUP(I21,List16785[],2,FALSE))))</f>
        <v/>
      </c>
      <c r="BL21" s="193" t="str">
        <f>IF(J21="---","",IF(J21="","",(VLOOKUP(J21,List16785[],2,FALSE))))</f>
        <v/>
      </c>
      <c r="BM21" s="193" t="str">
        <f>IF(K21="---","",IF(K21="","",(VLOOKUP(K21,List16785[],2,FALSE))))</f>
        <v/>
      </c>
      <c r="BN21" s="193" t="str">
        <f>IF(L21="---","",IF(L21="","",(VLOOKUP(L21,List16785[],2,FALSE))))</f>
        <v/>
      </c>
      <c r="BO21" s="193" t="str">
        <f>IF(M21="---","",IF(M21="","",(VLOOKUP(M21,List16785[],2,FALSE))))</f>
        <v/>
      </c>
      <c r="BP21" s="193" t="str">
        <f>IF(N21="---","",IF(N21="","",(VLOOKUP(N21,List16785[],2,FALSE))))</f>
        <v/>
      </c>
      <c r="BQ21" s="193" t="str">
        <f>IF(O21="---","",IF(O21="","",(VLOOKUP(O21,List16785[],2,FALSE))))</f>
        <v/>
      </c>
      <c r="BR21" s="193" t="str">
        <f>IF(P21="---","",IF(P21="","",(VLOOKUP(P21,List16785[],2,FALSE))))</f>
        <v/>
      </c>
      <c r="BS21" s="193" t="str">
        <f>IF(Q21="---","",IF(Q21="","",(VLOOKUP(Q21,List16785[],2,FALSE))))</f>
        <v/>
      </c>
      <c r="BT21" s="193" t="str">
        <f>IF(R21="---","",IF(R21="","",(VLOOKUP(R21,List16785[],2,FALSE))))</f>
        <v/>
      </c>
      <c r="BU21" s="16" t="s">
        <v>118</v>
      </c>
      <c r="BV21" s="193" t="str">
        <f>IF(Y21="---","",IF(Y21="","",VLOOKUP(Y21,List16785[],2,FALSE)))</f>
        <v/>
      </c>
      <c r="BW21" s="193" t="str">
        <f>IF(Z21="---","",IF(Z21="","",VLOOKUP(Z21,List16785[],2,FALSE)))</f>
        <v/>
      </c>
      <c r="BX21" s="193" t="str">
        <f>IF(AA21="---","",IF(AA21="","",VLOOKUP(AA21,List16785[],2,FALSE)))</f>
        <v/>
      </c>
      <c r="BY21" s="193" t="str">
        <f>IF(AB21="---","",IF(AB21="","",VLOOKUP(AB21,List16785[],2,FALSE)))</f>
        <v/>
      </c>
      <c r="BZ21" s="193" t="str">
        <f>IF(AC21="---","",IF(AC21="","",VLOOKUP(AC21,List16785[],2,FALSE)))</f>
        <v/>
      </c>
      <c r="CA21" s="193" t="str">
        <f>IF(AD21="---","",IF(AD21="","",VLOOKUP(AD21,List16785[],2,FALSE)))</f>
        <v/>
      </c>
      <c r="CB21" s="193" t="str">
        <f>IF(AE21="---","",IF(AE21="","",VLOOKUP(AE21,List16785[],2,FALSE)))</f>
        <v/>
      </c>
      <c r="CC21" s="193" t="str">
        <f>IF(AF21="---","",IF(AF21="","",VLOOKUP(AF21,List16785[],2,FALSE)))</f>
        <v/>
      </c>
      <c r="CD21" s="193" t="str">
        <f>IF(AG21="---","",IF(AG21="","",VLOOKUP(AG21,List16785[],2,FALSE)))</f>
        <v/>
      </c>
      <c r="CE21" s="193" t="str">
        <f>IF(AH21="---","",IF(AH21="","",VLOOKUP(AH21,List16785[],2,FALSE)))</f>
        <v/>
      </c>
      <c r="CF21" s="16" t="s">
        <v>118</v>
      </c>
      <c r="CG21" s="193" t="str">
        <f t="shared" si="7"/>
        <v>NA</v>
      </c>
      <c r="CH21" s="193" t="str">
        <f t="shared" si="5"/>
        <v>NA</v>
      </c>
      <c r="CI21" s="193" t="str">
        <f t="shared" si="5"/>
        <v>NA</v>
      </c>
      <c r="CJ21" s="193" t="str">
        <f t="shared" si="5"/>
        <v>NA</v>
      </c>
      <c r="CK21" s="193" t="str">
        <f t="shared" si="5"/>
        <v>NA</v>
      </c>
      <c r="CL21" s="193" t="str">
        <f t="shared" si="5"/>
        <v>NA</v>
      </c>
      <c r="CM21" s="193" t="str">
        <f t="shared" si="5"/>
        <v>NA</v>
      </c>
      <c r="CN21" s="193" t="str">
        <f t="shared" si="5"/>
        <v>NA</v>
      </c>
      <c r="CO21" s="193" t="str">
        <f t="shared" si="5"/>
        <v>NA</v>
      </c>
      <c r="CP21" s="193" t="str">
        <f t="shared" si="5"/>
        <v>NA</v>
      </c>
      <c r="CQ21" s="16" t="s">
        <v>118</v>
      </c>
      <c r="CR21" s="193" t="str">
        <f t="shared" si="8"/>
        <v>NA</v>
      </c>
      <c r="CS21" s="193" t="str">
        <f t="shared" si="9"/>
        <v>NA</v>
      </c>
      <c r="CT21" s="193" t="str">
        <f t="shared" si="9"/>
        <v>NA</v>
      </c>
      <c r="CU21" s="193" t="str">
        <f t="shared" si="9"/>
        <v>NA</v>
      </c>
      <c r="CV21" s="193" t="str">
        <f t="shared" si="9"/>
        <v>NA</v>
      </c>
      <c r="CW21" s="193" t="str">
        <f t="shared" si="9"/>
        <v>NA</v>
      </c>
      <c r="CX21" s="193" t="str">
        <f t="shared" si="9"/>
        <v>NA</v>
      </c>
      <c r="CY21" s="193" t="str">
        <f t="shared" si="9"/>
        <v>NA</v>
      </c>
      <c r="CZ21" s="193" t="str">
        <f t="shared" si="9"/>
        <v>NA</v>
      </c>
      <c r="DA21" s="193" t="str">
        <f t="shared" si="9"/>
        <v>NA</v>
      </c>
      <c r="DI21" s="177"/>
      <c r="DJ21" s="177"/>
      <c r="DK21" s="177"/>
      <c r="DL21" s="177"/>
      <c r="DM21" s="177"/>
      <c r="DN21" s="177"/>
      <c r="DO21" s="177"/>
      <c r="DP21" s="177"/>
      <c r="DQ21" s="177"/>
      <c r="DR21" s="177"/>
      <c r="DS21" s="177"/>
      <c r="DT21" s="177"/>
      <c r="DU21" s="177"/>
      <c r="DV21" s="177"/>
      <c r="DW21" s="177"/>
    </row>
    <row r="22" spans="2:127" s="7" customFormat="1" ht="13.7" customHeight="1" thickBot="1">
      <c r="B22" s="304"/>
      <c r="C22" s="308"/>
      <c r="D22" s="309"/>
      <c r="E22" s="174" t="s">
        <v>209</v>
      </c>
      <c r="F22" s="175"/>
      <c r="G22" s="176"/>
      <c r="H22" s="13" t="s">
        <v>92</v>
      </c>
      <c r="I22" s="13" t="s">
        <v>92</v>
      </c>
      <c r="J22" s="13" t="s">
        <v>92</v>
      </c>
      <c r="K22" s="13" t="s">
        <v>92</v>
      </c>
      <c r="L22" s="13" t="s">
        <v>92</v>
      </c>
      <c r="M22" s="13" t="s">
        <v>92</v>
      </c>
      <c r="N22" s="13" t="s">
        <v>92</v>
      </c>
      <c r="O22" s="13" t="s">
        <v>92</v>
      </c>
      <c r="P22" s="13" t="s">
        <v>92</v>
      </c>
      <c r="Q22" s="13" t="s">
        <v>92</v>
      </c>
      <c r="R22" s="170" t="s">
        <v>92</v>
      </c>
      <c r="S22" s="1"/>
      <c r="T22" s="1"/>
      <c r="U22" s="1"/>
      <c r="V22" s="1"/>
      <c r="W22" s="1"/>
      <c r="X22" s="1"/>
      <c r="Y22" s="13" t="s">
        <v>92</v>
      </c>
      <c r="Z22" s="13" t="s">
        <v>92</v>
      </c>
      <c r="AA22" s="13" t="s">
        <v>92</v>
      </c>
      <c r="AB22" s="13" t="s">
        <v>92</v>
      </c>
      <c r="AC22" s="170" t="s">
        <v>92</v>
      </c>
      <c r="AD22" s="13" t="s">
        <v>92</v>
      </c>
      <c r="AE22" s="13" t="s">
        <v>92</v>
      </c>
      <c r="AF22" s="13" t="s">
        <v>92</v>
      </c>
      <c r="AG22" s="13" t="s">
        <v>92</v>
      </c>
      <c r="AH22" s="18" t="s">
        <v>92</v>
      </c>
      <c r="AK22" s="14" t="str">
        <f t="shared" si="0"/>
        <v/>
      </c>
      <c r="AL22" s="14" t="str">
        <f t="shared" si="0"/>
        <v/>
      </c>
      <c r="AM22" s="14" t="str">
        <f t="shared" si="0"/>
        <v/>
      </c>
      <c r="AN22" s="14" t="str">
        <f t="shared" si="0"/>
        <v/>
      </c>
      <c r="AO22" s="14" t="str">
        <f t="shared" si="0"/>
        <v/>
      </c>
      <c r="AP22" s="14" t="str">
        <f t="shared" si="0"/>
        <v/>
      </c>
      <c r="AQ22" s="14" t="str">
        <f t="shared" si="0"/>
        <v/>
      </c>
      <c r="AR22" s="14" t="str">
        <f t="shared" si="0"/>
        <v/>
      </c>
      <c r="AS22" s="14" t="str">
        <f t="shared" si="0"/>
        <v/>
      </c>
      <c r="AT22" s="14" t="str">
        <f t="shared" si="0"/>
        <v/>
      </c>
      <c r="AU22" s="1"/>
      <c r="AV22" s="15"/>
      <c r="AW22" s="16" t="s">
        <v>119</v>
      </c>
      <c r="AX22" s="193" t="str">
        <f t="shared" si="1"/>
        <v>---</v>
      </c>
      <c r="AY22" s="193" t="e">
        <f>VALUE(IF(AX22="---","",VLOOKUP(AX22,List16785[],2,FALSE)))</f>
        <v>#VALUE!</v>
      </c>
      <c r="AZ22" s="193" t="str">
        <f t="shared" si="2"/>
        <v>---</v>
      </c>
      <c r="BA22" s="193" t="e">
        <f>VALUE(IF(AZ22="---","",VLOOKUP(AZ22,List16785[],2,FALSE)))</f>
        <v>#VALUE!</v>
      </c>
      <c r="BB22" s="193" t="str">
        <f t="shared" si="3"/>
        <v>---</v>
      </c>
      <c r="BC22" s="193" t="str">
        <f t="shared" si="4"/>
        <v>---</v>
      </c>
      <c r="BD22" s="1"/>
      <c r="BE22" s="1"/>
      <c r="BF22" s="1"/>
      <c r="BG22" s="1"/>
      <c r="BH22" s="1"/>
      <c r="BI22" s="16" t="s">
        <v>119</v>
      </c>
      <c r="BJ22" s="193" t="str">
        <f>IF(H22="---","",IF(H22="","",(VLOOKUP(H22,List16785[],2,FALSE))))</f>
        <v/>
      </c>
      <c r="BK22" s="193" t="str">
        <f>IF(I22="---","",IF(I22="","",(VLOOKUP(I22,List16785[],2,FALSE))))</f>
        <v/>
      </c>
      <c r="BL22" s="193" t="str">
        <f>IF(J22="---","",IF(J22="","",(VLOOKUP(J22,List16785[],2,FALSE))))</f>
        <v/>
      </c>
      <c r="BM22" s="193" t="str">
        <f>IF(K22="---","",IF(K22="","",(VLOOKUP(K22,List16785[],2,FALSE))))</f>
        <v/>
      </c>
      <c r="BN22" s="193" t="str">
        <f>IF(L22="---","",IF(L22="","",(VLOOKUP(L22,List16785[],2,FALSE))))</f>
        <v/>
      </c>
      <c r="BO22" s="193" t="str">
        <f>IF(M22="---","",IF(M22="","",(VLOOKUP(M22,List16785[],2,FALSE))))</f>
        <v/>
      </c>
      <c r="BP22" s="193" t="str">
        <f>IF(N22="---","",IF(N22="","",(VLOOKUP(N22,List16785[],2,FALSE))))</f>
        <v/>
      </c>
      <c r="BQ22" s="193" t="str">
        <f>IF(O22="---","",IF(O22="","",(VLOOKUP(O22,List16785[],2,FALSE))))</f>
        <v/>
      </c>
      <c r="BR22" s="193" t="str">
        <f>IF(P22="---","",IF(P22="","",(VLOOKUP(P22,List16785[],2,FALSE))))</f>
        <v/>
      </c>
      <c r="BS22" s="193" t="str">
        <f>IF(Q22="---","",IF(Q22="","",(VLOOKUP(Q22,List16785[],2,FALSE))))</f>
        <v/>
      </c>
      <c r="BT22" s="193" t="str">
        <f>IF(R22="---","",IF(R22="","",(VLOOKUP(R22,List16785[],2,FALSE))))</f>
        <v/>
      </c>
      <c r="BU22" s="16" t="s">
        <v>119</v>
      </c>
      <c r="BV22" s="193" t="str">
        <f>IF(Y22="---","",IF(Y22="","",VLOOKUP(Y22,List16785[],2,FALSE)))</f>
        <v/>
      </c>
      <c r="BW22" s="193" t="str">
        <f>IF(Z22="---","",IF(Z22="","",VLOOKUP(Z22,List16785[],2,FALSE)))</f>
        <v/>
      </c>
      <c r="BX22" s="193" t="str">
        <f>IF(AA22="---","",IF(AA22="","",VLOOKUP(AA22,List16785[],2,FALSE)))</f>
        <v/>
      </c>
      <c r="BY22" s="193" t="str">
        <f>IF(AB22="---","",IF(AB22="","",VLOOKUP(AB22,List16785[],2,FALSE)))</f>
        <v/>
      </c>
      <c r="BZ22" s="193" t="str">
        <f>IF(AC22="---","",IF(AC22="","",VLOOKUP(AC22,List16785[],2,FALSE)))</f>
        <v/>
      </c>
      <c r="CA22" s="193" t="str">
        <f>IF(AD22="---","",IF(AD22="","",VLOOKUP(AD22,List16785[],2,FALSE)))</f>
        <v/>
      </c>
      <c r="CB22" s="193" t="str">
        <f>IF(AE22="---","",IF(AE22="","",VLOOKUP(AE22,List16785[],2,FALSE)))</f>
        <v/>
      </c>
      <c r="CC22" s="193" t="str">
        <f>IF(AF22="---","",IF(AF22="","",VLOOKUP(AF22,List16785[],2,FALSE)))</f>
        <v/>
      </c>
      <c r="CD22" s="193" t="str">
        <f>IF(AG22="---","",IF(AG22="","",VLOOKUP(AG22,List16785[],2,FALSE)))</f>
        <v/>
      </c>
      <c r="CE22" s="193" t="str">
        <f>IF(AH22="---","",IF(AH22="","",VLOOKUP(AH22,List16785[],2,FALSE)))</f>
        <v/>
      </c>
      <c r="CF22" s="16" t="s">
        <v>119</v>
      </c>
      <c r="CG22" s="193" t="str">
        <f t="shared" si="7"/>
        <v>NA</v>
      </c>
      <c r="CH22" s="193" t="str">
        <f t="shared" si="5"/>
        <v>NA</v>
      </c>
      <c r="CI22" s="193" t="str">
        <f t="shared" si="5"/>
        <v>NA</v>
      </c>
      <c r="CJ22" s="193" t="str">
        <f t="shared" si="5"/>
        <v>NA</v>
      </c>
      <c r="CK22" s="193" t="str">
        <f t="shared" si="5"/>
        <v>NA</v>
      </c>
      <c r="CL22" s="193" t="str">
        <f t="shared" si="5"/>
        <v>NA</v>
      </c>
      <c r="CM22" s="193" t="str">
        <f t="shared" si="5"/>
        <v>NA</v>
      </c>
      <c r="CN22" s="193" t="str">
        <f t="shared" si="5"/>
        <v>NA</v>
      </c>
      <c r="CO22" s="193" t="str">
        <f t="shared" si="5"/>
        <v>NA</v>
      </c>
      <c r="CP22" s="193" t="str">
        <f t="shared" si="5"/>
        <v>NA</v>
      </c>
      <c r="CQ22" s="16" t="s">
        <v>119</v>
      </c>
      <c r="CR22" s="193" t="str">
        <f t="shared" si="8"/>
        <v>NA</v>
      </c>
      <c r="CS22" s="193" t="str">
        <f t="shared" si="9"/>
        <v>NA</v>
      </c>
      <c r="CT22" s="193" t="str">
        <f t="shared" si="9"/>
        <v>NA</v>
      </c>
      <c r="CU22" s="193" t="str">
        <f t="shared" si="9"/>
        <v>NA</v>
      </c>
      <c r="CV22" s="193" t="str">
        <f t="shared" si="9"/>
        <v>NA</v>
      </c>
      <c r="CW22" s="193" t="str">
        <f t="shared" si="9"/>
        <v>NA</v>
      </c>
      <c r="CX22" s="193" t="str">
        <f t="shared" si="9"/>
        <v>NA</v>
      </c>
      <c r="CY22" s="193" t="str">
        <f t="shared" si="9"/>
        <v>NA</v>
      </c>
      <c r="CZ22" s="193" t="str">
        <f t="shared" si="9"/>
        <v>NA</v>
      </c>
      <c r="DA22" s="193" t="str">
        <f t="shared" si="9"/>
        <v>NA</v>
      </c>
      <c r="DI22" s="177"/>
      <c r="DJ22" s="177"/>
      <c r="DK22" s="177"/>
      <c r="DL22" s="177"/>
      <c r="DM22" s="177"/>
      <c r="DN22" s="177"/>
      <c r="DO22" s="177"/>
      <c r="DP22" s="177"/>
      <c r="DQ22" s="177"/>
      <c r="DR22" s="177"/>
      <c r="DS22" s="177"/>
      <c r="DT22" s="177"/>
      <c r="DU22" s="177"/>
      <c r="DV22" s="177"/>
      <c r="DW22" s="177"/>
    </row>
    <row r="23" spans="2:127" s="7" customFormat="1" ht="13.7" customHeight="1" thickBot="1">
      <c r="B23" s="305"/>
      <c r="C23" s="308"/>
      <c r="D23" s="309"/>
      <c r="E23" s="174" t="s">
        <v>214</v>
      </c>
      <c r="F23" s="175"/>
      <c r="G23" s="176"/>
      <c r="H23" s="13" t="s">
        <v>92</v>
      </c>
      <c r="I23" s="13" t="s">
        <v>92</v>
      </c>
      <c r="J23" s="13" t="s">
        <v>92</v>
      </c>
      <c r="K23" s="13" t="s">
        <v>92</v>
      </c>
      <c r="L23" s="13" t="s">
        <v>92</v>
      </c>
      <c r="M23" s="13" t="s">
        <v>92</v>
      </c>
      <c r="N23" s="13" t="s">
        <v>92</v>
      </c>
      <c r="O23" s="13" t="s">
        <v>92</v>
      </c>
      <c r="P23" s="13" t="s">
        <v>92</v>
      </c>
      <c r="Q23" s="13" t="s">
        <v>92</v>
      </c>
      <c r="R23" s="170" t="s">
        <v>92</v>
      </c>
      <c r="S23" s="1"/>
      <c r="T23" s="1"/>
      <c r="U23" s="1"/>
      <c r="V23" s="1"/>
      <c r="W23" s="1"/>
      <c r="X23" s="1"/>
      <c r="Y23" s="13" t="s">
        <v>92</v>
      </c>
      <c r="Z23" s="13" t="s">
        <v>92</v>
      </c>
      <c r="AA23" s="13" t="s">
        <v>92</v>
      </c>
      <c r="AB23" s="13" t="s">
        <v>92</v>
      </c>
      <c r="AC23" s="170" t="s">
        <v>92</v>
      </c>
      <c r="AD23" s="13" t="s">
        <v>92</v>
      </c>
      <c r="AE23" s="13" t="s">
        <v>92</v>
      </c>
      <c r="AF23" s="13" t="s">
        <v>92</v>
      </c>
      <c r="AG23" s="13" t="s">
        <v>92</v>
      </c>
      <c r="AH23" s="18" t="s">
        <v>92</v>
      </c>
      <c r="AK23" s="14" t="str">
        <f t="shared" si="0"/>
        <v/>
      </c>
      <c r="AL23" s="14" t="str">
        <f t="shared" si="0"/>
        <v/>
      </c>
      <c r="AM23" s="14" t="str">
        <f t="shared" si="0"/>
        <v/>
      </c>
      <c r="AN23" s="14" t="str">
        <f t="shared" si="0"/>
        <v/>
      </c>
      <c r="AO23" s="14" t="str">
        <f t="shared" si="0"/>
        <v/>
      </c>
      <c r="AP23" s="14" t="str">
        <f t="shared" si="0"/>
        <v/>
      </c>
      <c r="AQ23" s="14" t="str">
        <f t="shared" si="0"/>
        <v/>
      </c>
      <c r="AR23" s="14" t="str">
        <f t="shared" si="0"/>
        <v/>
      </c>
      <c r="AS23" s="14" t="str">
        <f t="shared" si="0"/>
        <v/>
      </c>
      <c r="AT23" s="14" t="str">
        <f t="shared" si="0"/>
        <v/>
      </c>
      <c r="AU23" s="1"/>
      <c r="AV23" s="15"/>
      <c r="AW23" s="16" t="s">
        <v>120</v>
      </c>
      <c r="AX23" s="193" t="str">
        <f t="shared" si="1"/>
        <v>---</v>
      </c>
      <c r="AY23" s="193" t="e">
        <f>VALUE(IF(AX23="---","",VLOOKUP(AX23,List16785[],2,FALSE)))</f>
        <v>#VALUE!</v>
      </c>
      <c r="AZ23" s="193" t="str">
        <f t="shared" si="2"/>
        <v>---</v>
      </c>
      <c r="BA23" s="193" t="e">
        <f>VALUE(IF(AZ23="---","",VLOOKUP(AZ23,List16785[],2,FALSE)))</f>
        <v>#VALUE!</v>
      </c>
      <c r="BB23" s="193" t="str">
        <f t="shared" si="3"/>
        <v>---</v>
      </c>
      <c r="BC23" s="193" t="str">
        <f t="shared" si="4"/>
        <v>---</v>
      </c>
      <c r="BD23" s="1"/>
      <c r="BE23" s="1"/>
      <c r="BF23" s="1"/>
      <c r="BG23" s="1"/>
      <c r="BH23" s="1"/>
      <c r="BI23" s="16" t="s">
        <v>120</v>
      </c>
      <c r="BJ23" s="193" t="str">
        <f>IF(H23="---","",IF(H23="","",(VLOOKUP(H23,List16785[],2,FALSE))))</f>
        <v/>
      </c>
      <c r="BK23" s="193" t="str">
        <f>IF(I23="---","",IF(I23="","",(VLOOKUP(I23,List16785[],2,FALSE))))</f>
        <v/>
      </c>
      <c r="BL23" s="193" t="str">
        <f>IF(J23="---","",IF(J23="","",(VLOOKUP(J23,List16785[],2,FALSE))))</f>
        <v/>
      </c>
      <c r="BM23" s="193" t="str">
        <f>IF(K23="---","",IF(K23="","",(VLOOKUP(K23,List16785[],2,FALSE))))</f>
        <v/>
      </c>
      <c r="BN23" s="193" t="str">
        <f>IF(L23="---","",IF(L23="","",(VLOOKUP(L23,List16785[],2,FALSE))))</f>
        <v/>
      </c>
      <c r="BO23" s="193" t="str">
        <f>IF(M23="---","",IF(M23="","",(VLOOKUP(M23,List16785[],2,FALSE))))</f>
        <v/>
      </c>
      <c r="BP23" s="193" t="str">
        <f>IF(N23="---","",IF(N23="","",(VLOOKUP(N23,List16785[],2,FALSE))))</f>
        <v/>
      </c>
      <c r="BQ23" s="193" t="str">
        <f>IF(O23="---","",IF(O23="","",(VLOOKUP(O23,List16785[],2,FALSE))))</f>
        <v/>
      </c>
      <c r="BR23" s="193" t="str">
        <f>IF(P23="---","",IF(P23="","",(VLOOKUP(P23,List16785[],2,FALSE))))</f>
        <v/>
      </c>
      <c r="BS23" s="193" t="str">
        <f>IF(Q23="---","",IF(Q23="","",(VLOOKUP(Q23,List16785[],2,FALSE))))</f>
        <v/>
      </c>
      <c r="BT23" s="193" t="str">
        <f>IF(R23="---","",IF(R23="","",(VLOOKUP(R23,List16785[],2,FALSE))))</f>
        <v/>
      </c>
      <c r="BU23" s="16" t="s">
        <v>120</v>
      </c>
      <c r="BV23" s="193" t="str">
        <f>IF(Y23="---","",IF(Y23="","",VLOOKUP(Y23,List16785[],2,FALSE)))</f>
        <v/>
      </c>
      <c r="BW23" s="193" t="str">
        <f>IF(Z23="---","",IF(Z23="","",VLOOKUP(Z23,List16785[],2,FALSE)))</f>
        <v/>
      </c>
      <c r="BX23" s="193" t="str">
        <f>IF(AA23="---","",IF(AA23="","",VLOOKUP(AA23,List16785[],2,FALSE)))</f>
        <v/>
      </c>
      <c r="BY23" s="193" t="str">
        <f>IF(AB23="---","",IF(AB23="","",VLOOKUP(AB23,List16785[],2,FALSE)))</f>
        <v/>
      </c>
      <c r="BZ23" s="193" t="str">
        <f>IF(AC23="---","",IF(AC23="","",VLOOKUP(AC23,List16785[],2,FALSE)))</f>
        <v/>
      </c>
      <c r="CA23" s="193" t="str">
        <f>IF(AD23="---","",IF(AD23="","",VLOOKUP(AD23,List16785[],2,FALSE)))</f>
        <v/>
      </c>
      <c r="CB23" s="193" t="str">
        <f>IF(AE23="---","",IF(AE23="","",VLOOKUP(AE23,List16785[],2,FALSE)))</f>
        <v/>
      </c>
      <c r="CC23" s="193" t="str">
        <f>IF(AF23="---","",IF(AF23="","",VLOOKUP(AF23,List16785[],2,FALSE)))</f>
        <v/>
      </c>
      <c r="CD23" s="193" t="str">
        <f>IF(AG23="---","",IF(AG23="","",VLOOKUP(AG23,List16785[],2,FALSE)))</f>
        <v/>
      </c>
      <c r="CE23" s="193" t="str">
        <f>IF(AH23="---","",IF(AH23="","",VLOOKUP(AH23,List16785[],2,FALSE)))</f>
        <v/>
      </c>
      <c r="CF23" s="16" t="s">
        <v>120</v>
      </c>
      <c r="CG23" s="193" t="str">
        <f t="shared" si="7"/>
        <v>NA</v>
      </c>
      <c r="CH23" s="193" t="str">
        <f t="shared" si="5"/>
        <v>NA</v>
      </c>
      <c r="CI23" s="193" t="str">
        <f t="shared" si="5"/>
        <v>NA</v>
      </c>
      <c r="CJ23" s="193" t="str">
        <f t="shared" si="5"/>
        <v>NA</v>
      </c>
      <c r="CK23" s="193" t="str">
        <f t="shared" si="5"/>
        <v>NA</v>
      </c>
      <c r="CL23" s="193" t="str">
        <f t="shared" si="5"/>
        <v>NA</v>
      </c>
      <c r="CM23" s="193" t="str">
        <f t="shared" si="5"/>
        <v>NA</v>
      </c>
      <c r="CN23" s="193" t="str">
        <f t="shared" si="5"/>
        <v>NA</v>
      </c>
      <c r="CO23" s="193" t="str">
        <f t="shared" si="5"/>
        <v>NA</v>
      </c>
      <c r="CP23" s="193" t="str">
        <f t="shared" si="5"/>
        <v>NA</v>
      </c>
      <c r="CQ23" s="16" t="s">
        <v>120</v>
      </c>
      <c r="CR23" s="193" t="str">
        <f t="shared" si="8"/>
        <v>NA</v>
      </c>
      <c r="CS23" s="193" t="str">
        <f t="shared" si="9"/>
        <v>NA</v>
      </c>
      <c r="CT23" s="193" t="str">
        <f t="shared" si="9"/>
        <v>NA</v>
      </c>
      <c r="CU23" s="193" t="str">
        <f t="shared" si="9"/>
        <v>NA</v>
      </c>
      <c r="CV23" s="193" t="str">
        <f t="shared" si="9"/>
        <v>NA</v>
      </c>
      <c r="CW23" s="193" t="str">
        <f t="shared" si="9"/>
        <v>NA</v>
      </c>
      <c r="CX23" s="193" t="str">
        <f t="shared" si="9"/>
        <v>NA</v>
      </c>
      <c r="CY23" s="193" t="str">
        <f t="shared" si="9"/>
        <v>NA</v>
      </c>
      <c r="CZ23" s="193" t="str">
        <f t="shared" si="9"/>
        <v>NA</v>
      </c>
      <c r="DA23" s="193" t="str">
        <f t="shared" si="9"/>
        <v>NA</v>
      </c>
      <c r="DI23" s="177"/>
      <c r="DJ23" s="177"/>
      <c r="DK23" s="177"/>
      <c r="DL23" s="177"/>
      <c r="DM23" s="177"/>
      <c r="DN23" s="177"/>
      <c r="DO23" s="177"/>
      <c r="DP23" s="177"/>
      <c r="DQ23" s="177"/>
      <c r="DR23" s="177"/>
      <c r="DS23" s="177"/>
      <c r="DT23" s="177"/>
      <c r="DU23" s="177"/>
      <c r="DV23" s="177"/>
      <c r="DW23" s="177"/>
    </row>
    <row r="24" spans="2:127" s="7" customFormat="1" ht="13.7" customHeight="1" thickBot="1">
      <c r="B24" s="303">
        <v>3</v>
      </c>
      <c r="C24" s="306" t="s">
        <v>192</v>
      </c>
      <c r="D24" s="307"/>
      <c r="E24" s="174" t="s">
        <v>215</v>
      </c>
      <c r="F24" s="175"/>
      <c r="G24" s="176"/>
      <c r="H24" s="13" t="s">
        <v>92</v>
      </c>
      <c r="I24" s="13" t="s">
        <v>92</v>
      </c>
      <c r="J24" s="13" t="s">
        <v>92</v>
      </c>
      <c r="K24" s="13" t="s">
        <v>92</v>
      </c>
      <c r="L24" s="13" t="s">
        <v>92</v>
      </c>
      <c r="M24" s="13" t="s">
        <v>92</v>
      </c>
      <c r="N24" s="13" t="s">
        <v>92</v>
      </c>
      <c r="O24" s="13" t="s">
        <v>92</v>
      </c>
      <c r="P24" s="13" t="s">
        <v>92</v>
      </c>
      <c r="Q24" s="13" t="s">
        <v>92</v>
      </c>
      <c r="R24" s="170" t="s">
        <v>92</v>
      </c>
      <c r="S24" s="1"/>
      <c r="T24" s="1"/>
      <c r="U24" s="1"/>
      <c r="V24" s="1"/>
      <c r="W24" s="1"/>
      <c r="X24" s="1"/>
      <c r="Y24" s="13" t="s">
        <v>92</v>
      </c>
      <c r="Z24" s="13" t="s">
        <v>92</v>
      </c>
      <c r="AA24" s="13" t="s">
        <v>92</v>
      </c>
      <c r="AB24" s="13" t="s">
        <v>92</v>
      </c>
      <c r="AC24" s="170" t="s">
        <v>92</v>
      </c>
      <c r="AD24" s="13" t="s">
        <v>92</v>
      </c>
      <c r="AE24" s="13" t="s">
        <v>92</v>
      </c>
      <c r="AF24" s="13" t="s">
        <v>92</v>
      </c>
      <c r="AG24" s="13" t="s">
        <v>92</v>
      </c>
      <c r="AH24" s="18" t="s">
        <v>92</v>
      </c>
      <c r="AK24" s="14" t="str">
        <f t="shared" si="0"/>
        <v/>
      </c>
      <c r="AL24" s="14" t="str">
        <f t="shared" si="0"/>
        <v/>
      </c>
      <c r="AM24" s="14" t="str">
        <f t="shared" si="0"/>
        <v/>
      </c>
      <c r="AN24" s="14" t="str">
        <f t="shared" si="0"/>
        <v/>
      </c>
      <c r="AO24" s="14" t="str">
        <f t="shared" si="0"/>
        <v/>
      </c>
      <c r="AP24" s="14" t="str">
        <f t="shared" si="0"/>
        <v/>
      </c>
      <c r="AQ24" s="14" t="str">
        <f t="shared" si="0"/>
        <v/>
      </c>
      <c r="AR24" s="14" t="str">
        <f t="shared" si="0"/>
        <v/>
      </c>
      <c r="AS24" s="14" t="str">
        <f t="shared" si="0"/>
        <v/>
      </c>
      <c r="AT24" s="14" t="str">
        <f t="shared" si="0"/>
        <v/>
      </c>
      <c r="AU24" s="1"/>
      <c r="AV24" s="15"/>
      <c r="AW24" s="16" t="s">
        <v>121</v>
      </c>
      <c r="AX24" s="194" t="str">
        <f t="shared" si="1"/>
        <v>---</v>
      </c>
      <c r="AY24" s="194" t="e">
        <f>VALUE(IF(AX24="---","",VLOOKUP(AX24,List16785[],2,FALSE)))</f>
        <v>#VALUE!</v>
      </c>
      <c r="AZ24" s="194" t="str">
        <f t="shared" si="2"/>
        <v>---</v>
      </c>
      <c r="BA24" s="194" t="e">
        <f>VALUE(IF(AZ24="---","",VLOOKUP(AZ24,List16785[],2,FALSE)))</f>
        <v>#VALUE!</v>
      </c>
      <c r="BB24" s="194" t="str">
        <f t="shared" si="3"/>
        <v>---</v>
      </c>
      <c r="BC24" s="194" t="str">
        <f t="shared" si="4"/>
        <v>---</v>
      </c>
      <c r="BD24" s="1"/>
      <c r="BE24" s="1"/>
      <c r="BF24" s="1"/>
      <c r="BG24" s="1"/>
      <c r="BH24" s="1"/>
      <c r="BI24" s="16" t="s">
        <v>121</v>
      </c>
      <c r="BJ24" s="194" t="str">
        <f>IF(H24="---","",IF(H24="","",(VLOOKUP(H24,List16785[],2,FALSE))))</f>
        <v/>
      </c>
      <c r="BK24" s="194" t="str">
        <f>IF(I24="---","",IF(I24="","",(VLOOKUP(I24,List16785[],2,FALSE))))</f>
        <v/>
      </c>
      <c r="BL24" s="194" t="str">
        <f>IF(J24="---","",IF(J24="","",(VLOOKUP(J24,List16785[],2,FALSE))))</f>
        <v/>
      </c>
      <c r="BM24" s="194" t="str">
        <f>IF(K24="---","",IF(K24="","",(VLOOKUP(K24,List16785[],2,FALSE))))</f>
        <v/>
      </c>
      <c r="BN24" s="194" t="str">
        <f>IF(L24="---","",IF(L24="","",(VLOOKUP(L24,List16785[],2,FALSE))))</f>
        <v/>
      </c>
      <c r="BO24" s="194" t="str">
        <f>IF(M24="---","",IF(M24="","",(VLOOKUP(M24,List16785[],2,FALSE))))</f>
        <v/>
      </c>
      <c r="BP24" s="194" t="str">
        <f>IF(N24="---","",IF(N24="","",(VLOOKUP(N24,List16785[],2,FALSE))))</f>
        <v/>
      </c>
      <c r="BQ24" s="194" t="str">
        <f>IF(O24="---","",IF(O24="","",(VLOOKUP(O24,List16785[],2,FALSE))))</f>
        <v/>
      </c>
      <c r="BR24" s="194" t="str">
        <f>IF(P24="---","",IF(P24="","",(VLOOKUP(P24,List16785[],2,FALSE))))</f>
        <v/>
      </c>
      <c r="BS24" s="194" t="str">
        <f>IF(Q24="---","",IF(Q24="","",(VLOOKUP(Q24,List16785[],2,FALSE))))</f>
        <v/>
      </c>
      <c r="BT24" s="194" t="str">
        <f>IF(R24="---","",IF(R24="","",(VLOOKUP(R24,List16785[],2,FALSE))))</f>
        <v/>
      </c>
      <c r="BU24" s="16" t="s">
        <v>121</v>
      </c>
      <c r="BV24" s="194" t="str">
        <f>IF(Y24="---","",IF(Y24="","",VLOOKUP(Y24,List16785[],2,FALSE)))</f>
        <v/>
      </c>
      <c r="BW24" s="194" t="str">
        <f>IF(Z24="---","",IF(Z24="","",VLOOKUP(Z24,List16785[],2,FALSE)))</f>
        <v/>
      </c>
      <c r="BX24" s="194" t="str">
        <f>IF(AA24="---","",IF(AA24="","",VLOOKUP(AA24,List16785[],2,FALSE)))</f>
        <v/>
      </c>
      <c r="BY24" s="194" t="str">
        <f>IF(AB24="---","",IF(AB24="","",VLOOKUP(AB24,List16785[],2,FALSE)))</f>
        <v/>
      </c>
      <c r="BZ24" s="194" t="str">
        <f>IF(AC24="---","",IF(AC24="","",VLOOKUP(AC24,List16785[],2,FALSE)))</f>
        <v/>
      </c>
      <c r="CA24" s="194" t="str">
        <f>IF(AD24="---","",IF(AD24="","",VLOOKUP(AD24,List16785[],2,FALSE)))</f>
        <v/>
      </c>
      <c r="CB24" s="194" t="str">
        <f>IF(AE24="---","",IF(AE24="","",VLOOKUP(AE24,List16785[],2,FALSE)))</f>
        <v/>
      </c>
      <c r="CC24" s="194" t="str">
        <f>IF(AF24="---","",IF(AF24="","",VLOOKUP(AF24,List16785[],2,FALSE)))</f>
        <v/>
      </c>
      <c r="CD24" s="194" t="str">
        <f>IF(AG24="---","",IF(AG24="","",VLOOKUP(AG24,List16785[],2,FALSE)))</f>
        <v/>
      </c>
      <c r="CE24" s="194" t="str">
        <f>IF(AH24="---","",IF(AH24="","",VLOOKUP(AH24,List16785[],2,FALSE)))</f>
        <v/>
      </c>
      <c r="CF24" s="16" t="s">
        <v>121</v>
      </c>
      <c r="CG24" s="194" t="str">
        <f t="shared" si="7"/>
        <v>NA</v>
      </c>
      <c r="CH24" s="194" t="str">
        <f t="shared" si="5"/>
        <v>NA</v>
      </c>
      <c r="CI24" s="194" t="str">
        <f t="shared" si="5"/>
        <v>NA</v>
      </c>
      <c r="CJ24" s="194" t="str">
        <f t="shared" si="5"/>
        <v>NA</v>
      </c>
      <c r="CK24" s="194" t="str">
        <f t="shared" si="5"/>
        <v>NA</v>
      </c>
      <c r="CL24" s="194" t="str">
        <f t="shared" si="5"/>
        <v>NA</v>
      </c>
      <c r="CM24" s="194" t="str">
        <f t="shared" si="5"/>
        <v>NA</v>
      </c>
      <c r="CN24" s="194" t="str">
        <f t="shared" si="5"/>
        <v>NA</v>
      </c>
      <c r="CO24" s="194" t="str">
        <f t="shared" si="5"/>
        <v>NA</v>
      </c>
      <c r="CP24" s="194" t="str">
        <f t="shared" si="5"/>
        <v>NA</v>
      </c>
      <c r="CQ24" s="16" t="s">
        <v>121</v>
      </c>
      <c r="CR24" s="194" t="str">
        <f t="shared" si="8"/>
        <v>NA</v>
      </c>
      <c r="CS24" s="194" t="str">
        <f t="shared" si="9"/>
        <v>NA</v>
      </c>
      <c r="CT24" s="194" t="str">
        <f t="shared" si="9"/>
        <v>NA</v>
      </c>
      <c r="CU24" s="194" t="str">
        <f t="shared" si="9"/>
        <v>NA</v>
      </c>
      <c r="CV24" s="194" t="str">
        <f t="shared" si="9"/>
        <v>NA</v>
      </c>
      <c r="CW24" s="194" t="str">
        <f t="shared" si="9"/>
        <v>NA</v>
      </c>
      <c r="CX24" s="194" t="str">
        <f t="shared" si="9"/>
        <v>NA</v>
      </c>
      <c r="CY24" s="194" t="str">
        <f t="shared" si="9"/>
        <v>NA</v>
      </c>
      <c r="CZ24" s="194" t="str">
        <f t="shared" si="9"/>
        <v>NA</v>
      </c>
      <c r="DA24" s="194" t="str">
        <f t="shared" si="9"/>
        <v>NA</v>
      </c>
      <c r="DI24" s="177"/>
      <c r="DJ24" s="177"/>
      <c r="DK24" s="177"/>
      <c r="DL24" s="177"/>
      <c r="DM24" s="177"/>
      <c r="DN24" s="177"/>
      <c r="DO24" s="177"/>
      <c r="DP24" s="177"/>
      <c r="DQ24" s="177"/>
      <c r="DR24" s="177"/>
      <c r="DS24" s="177"/>
      <c r="DT24" s="177"/>
      <c r="DU24" s="177"/>
      <c r="DV24" s="177"/>
      <c r="DW24" s="177"/>
    </row>
    <row r="25" spans="2:127" s="7" customFormat="1" ht="13.7" customHeight="1" thickBot="1">
      <c r="B25" s="304"/>
      <c r="C25" s="306"/>
      <c r="D25" s="307"/>
      <c r="E25" s="174" t="s">
        <v>216</v>
      </c>
      <c r="F25" s="175"/>
      <c r="G25" s="176"/>
      <c r="H25" s="13" t="s">
        <v>92</v>
      </c>
      <c r="I25" s="13" t="s">
        <v>92</v>
      </c>
      <c r="J25" s="13" t="s">
        <v>92</v>
      </c>
      <c r="K25" s="13" t="s">
        <v>92</v>
      </c>
      <c r="L25" s="13" t="s">
        <v>92</v>
      </c>
      <c r="M25" s="13" t="s">
        <v>92</v>
      </c>
      <c r="N25" s="13" t="s">
        <v>92</v>
      </c>
      <c r="O25" s="13" t="s">
        <v>92</v>
      </c>
      <c r="P25" s="13" t="s">
        <v>92</v>
      </c>
      <c r="Q25" s="13" t="s">
        <v>92</v>
      </c>
      <c r="R25" s="170" t="s">
        <v>92</v>
      </c>
      <c r="S25" s="1"/>
      <c r="T25" s="1"/>
      <c r="U25" s="1"/>
      <c r="V25" s="1"/>
      <c r="W25" s="1"/>
      <c r="X25" s="1"/>
      <c r="Y25" s="13" t="s">
        <v>92</v>
      </c>
      <c r="Z25" s="13" t="s">
        <v>92</v>
      </c>
      <c r="AA25" s="13" t="s">
        <v>92</v>
      </c>
      <c r="AB25" s="13" t="s">
        <v>92</v>
      </c>
      <c r="AC25" s="170" t="s">
        <v>92</v>
      </c>
      <c r="AD25" s="13" t="s">
        <v>92</v>
      </c>
      <c r="AE25" s="13" t="s">
        <v>92</v>
      </c>
      <c r="AF25" s="13" t="s">
        <v>92</v>
      </c>
      <c r="AG25" s="13" t="s">
        <v>92</v>
      </c>
      <c r="AH25" s="18" t="s">
        <v>92</v>
      </c>
      <c r="AK25" s="14" t="str">
        <f t="shared" si="0"/>
        <v/>
      </c>
      <c r="AL25" s="14" t="str">
        <f t="shared" si="0"/>
        <v/>
      </c>
      <c r="AM25" s="14" t="str">
        <f t="shared" si="0"/>
        <v/>
      </c>
      <c r="AN25" s="14" t="str">
        <f t="shared" si="0"/>
        <v/>
      </c>
      <c r="AO25" s="14" t="str">
        <f t="shared" si="0"/>
        <v/>
      </c>
      <c r="AP25" s="14" t="str">
        <f t="shared" si="0"/>
        <v/>
      </c>
      <c r="AQ25" s="14" t="str">
        <f t="shared" si="0"/>
        <v/>
      </c>
      <c r="AR25" s="14" t="str">
        <f t="shared" si="0"/>
        <v/>
      </c>
      <c r="AS25" s="14" t="str">
        <f t="shared" si="0"/>
        <v/>
      </c>
      <c r="AT25" s="14" t="str">
        <f t="shared" si="0"/>
        <v/>
      </c>
      <c r="AU25" s="1"/>
      <c r="AV25" s="15"/>
      <c r="AW25" s="16" t="s">
        <v>122</v>
      </c>
      <c r="AX25" s="194" t="str">
        <f t="shared" si="1"/>
        <v>---</v>
      </c>
      <c r="AY25" s="194" t="e">
        <f>VALUE(IF(AX25="---","",VLOOKUP(AX25,List16785[],2,FALSE)))</f>
        <v>#VALUE!</v>
      </c>
      <c r="AZ25" s="194" t="str">
        <f t="shared" si="2"/>
        <v>---</v>
      </c>
      <c r="BA25" s="194" t="e">
        <f>VALUE(IF(AZ25="---","",VLOOKUP(AZ25,List16785[],2,FALSE)))</f>
        <v>#VALUE!</v>
      </c>
      <c r="BB25" s="194" t="str">
        <f t="shared" si="3"/>
        <v>---</v>
      </c>
      <c r="BC25" s="194" t="str">
        <f t="shared" si="4"/>
        <v>---</v>
      </c>
      <c r="BD25" s="1"/>
      <c r="BE25" s="1"/>
      <c r="BF25" s="1"/>
      <c r="BG25" s="1"/>
      <c r="BH25" s="1"/>
      <c r="BI25" s="16" t="s">
        <v>122</v>
      </c>
      <c r="BJ25" s="194" t="str">
        <f>IF(H25="---","",IF(H25="","",(VLOOKUP(H25,List16785[],2,FALSE))))</f>
        <v/>
      </c>
      <c r="BK25" s="194" t="str">
        <f>IF(I25="---","",IF(I25="","",(VLOOKUP(I25,List16785[],2,FALSE))))</f>
        <v/>
      </c>
      <c r="BL25" s="194" t="str">
        <f>IF(J25="---","",IF(J25="","",(VLOOKUP(J25,List16785[],2,FALSE))))</f>
        <v/>
      </c>
      <c r="BM25" s="194" t="str">
        <f>IF(K25="---","",IF(K25="","",(VLOOKUP(K25,List16785[],2,FALSE))))</f>
        <v/>
      </c>
      <c r="BN25" s="194" t="str">
        <f>IF(L25="---","",IF(L25="","",(VLOOKUP(L25,List16785[],2,FALSE))))</f>
        <v/>
      </c>
      <c r="BO25" s="194" t="str">
        <f>IF(M25="---","",IF(M25="","",(VLOOKUP(M25,List16785[],2,FALSE))))</f>
        <v/>
      </c>
      <c r="BP25" s="194" t="str">
        <f>IF(N25="---","",IF(N25="","",(VLOOKUP(N25,List16785[],2,FALSE))))</f>
        <v/>
      </c>
      <c r="BQ25" s="194" t="str">
        <f>IF(O25="---","",IF(O25="","",(VLOOKUP(O25,List16785[],2,FALSE))))</f>
        <v/>
      </c>
      <c r="BR25" s="194" t="str">
        <f>IF(P25="---","",IF(P25="","",(VLOOKUP(P25,List16785[],2,FALSE))))</f>
        <v/>
      </c>
      <c r="BS25" s="194" t="str">
        <f>IF(Q25="---","",IF(Q25="","",(VLOOKUP(Q25,List16785[],2,FALSE))))</f>
        <v/>
      </c>
      <c r="BT25" s="194" t="str">
        <f>IF(R25="---","",IF(R25="","",(VLOOKUP(R25,List16785[],2,FALSE))))</f>
        <v/>
      </c>
      <c r="BU25" s="16" t="s">
        <v>122</v>
      </c>
      <c r="BV25" s="194" t="str">
        <f>IF(Y25="---","",IF(Y25="","",VLOOKUP(Y25,List16785[],2,FALSE)))</f>
        <v/>
      </c>
      <c r="BW25" s="194" t="str">
        <f>IF(Z25="---","",IF(Z25="","",VLOOKUP(Z25,List16785[],2,FALSE)))</f>
        <v/>
      </c>
      <c r="BX25" s="194" t="str">
        <f>IF(AA25="---","",IF(AA25="","",VLOOKUP(AA25,List16785[],2,FALSE)))</f>
        <v/>
      </c>
      <c r="BY25" s="194" t="str">
        <f>IF(AB25="---","",IF(AB25="","",VLOOKUP(AB25,List16785[],2,FALSE)))</f>
        <v/>
      </c>
      <c r="BZ25" s="194" t="str">
        <f>IF(AC25="---","",IF(AC25="","",VLOOKUP(AC25,List16785[],2,FALSE)))</f>
        <v/>
      </c>
      <c r="CA25" s="194" t="str">
        <f>IF(AD25="---","",IF(AD25="","",VLOOKUP(AD25,List16785[],2,FALSE)))</f>
        <v/>
      </c>
      <c r="CB25" s="194" t="str">
        <f>IF(AE25="---","",IF(AE25="","",VLOOKUP(AE25,List16785[],2,FALSE)))</f>
        <v/>
      </c>
      <c r="CC25" s="194" t="str">
        <f>IF(AF25="---","",IF(AF25="","",VLOOKUP(AF25,List16785[],2,FALSE)))</f>
        <v/>
      </c>
      <c r="CD25" s="194" t="str">
        <f>IF(AG25="---","",IF(AG25="","",VLOOKUP(AG25,List16785[],2,FALSE)))</f>
        <v/>
      </c>
      <c r="CE25" s="194" t="str">
        <f>IF(AH25="---","",IF(AH25="","",VLOOKUP(AH25,List16785[],2,FALSE)))</f>
        <v/>
      </c>
      <c r="CF25" s="16" t="s">
        <v>122</v>
      </c>
      <c r="CG25" s="194" t="str">
        <f t="shared" si="7"/>
        <v>NA</v>
      </c>
      <c r="CH25" s="194" t="str">
        <f t="shared" si="5"/>
        <v>NA</v>
      </c>
      <c r="CI25" s="194" t="str">
        <f t="shared" si="5"/>
        <v>NA</v>
      </c>
      <c r="CJ25" s="194" t="str">
        <f t="shared" si="5"/>
        <v>NA</v>
      </c>
      <c r="CK25" s="194" t="str">
        <f t="shared" si="5"/>
        <v>NA</v>
      </c>
      <c r="CL25" s="194" t="str">
        <f t="shared" si="5"/>
        <v>NA</v>
      </c>
      <c r="CM25" s="194" t="str">
        <f t="shared" si="5"/>
        <v>NA</v>
      </c>
      <c r="CN25" s="194" t="str">
        <f t="shared" si="5"/>
        <v>NA</v>
      </c>
      <c r="CO25" s="194" t="str">
        <f t="shared" si="5"/>
        <v>NA</v>
      </c>
      <c r="CP25" s="194" t="str">
        <f t="shared" si="5"/>
        <v>NA</v>
      </c>
      <c r="CQ25" s="16" t="s">
        <v>122</v>
      </c>
      <c r="CR25" s="194" t="str">
        <f t="shared" si="8"/>
        <v>NA</v>
      </c>
      <c r="CS25" s="194" t="str">
        <f t="shared" si="9"/>
        <v>NA</v>
      </c>
      <c r="CT25" s="194" t="str">
        <f t="shared" si="9"/>
        <v>NA</v>
      </c>
      <c r="CU25" s="194" t="str">
        <f t="shared" si="9"/>
        <v>NA</v>
      </c>
      <c r="CV25" s="194" t="str">
        <f t="shared" si="9"/>
        <v>NA</v>
      </c>
      <c r="CW25" s="194" t="str">
        <f t="shared" si="9"/>
        <v>NA</v>
      </c>
      <c r="CX25" s="194" t="str">
        <f t="shared" si="9"/>
        <v>NA</v>
      </c>
      <c r="CY25" s="194" t="str">
        <f t="shared" si="9"/>
        <v>NA</v>
      </c>
      <c r="CZ25" s="194" t="str">
        <f t="shared" si="9"/>
        <v>NA</v>
      </c>
      <c r="DA25" s="194" t="str">
        <f t="shared" si="9"/>
        <v>NA</v>
      </c>
      <c r="DI25" s="177"/>
      <c r="DJ25" s="177"/>
      <c r="DK25" s="177"/>
      <c r="DL25" s="177"/>
      <c r="DM25" s="177"/>
      <c r="DN25" s="177"/>
      <c r="DO25" s="177"/>
      <c r="DP25" s="177"/>
      <c r="DQ25" s="177"/>
      <c r="DR25" s="177"/>
      <c r="DS25" s="177"/>
      <c r="DT25" s="177"/>
      <c r="DU25" s="177"/>
      <c r="DV25" s="177"/>
      <c r="DW25" s="177"/>
    </row>
    <row r="26" spans="2:127" s="7" customFormat="1" ht="13.7" customHeight="1" thickBot="1">
      <c r="B26" s="304"/>
      <c r="C26" s="306"/>
      <c r="D26" s="307"/>
      <c r="E26" s="174" t="s">
        <v>217</v>
      </c>
      <c r="F26" s="175"/>
      <c r="G26" s="176"/>
      <c r="H26" s="13" t="s">
        <v>92</v>
      </c>
      <c r="I26" s="13" t="s">
        <v>92</v>
      </c>
      <c r="J26" s="13" t="s">
        <v>92</v>
      </c>
      <c r="K26" s="13" t="s">
        <v>92</v>
      </c>
      <c r="L26" s="13" t="s">
        <v>92</v>
      </c>
      <c r="M26" s="13" t="s">
        <v>92</v>
      </c>
      <c r="N26" s="13" t="s">
        <v>92</v>
      </c>
      <c r="O26" s="13" t="s">
        <v>92</v>
      </c>
      <c r="P26" s="13" t="s">
        <v>92</v>
      </c>
      <c r="Q26" s="13" t="s">
        <v>92</v>
      </c>
      <c r="R26" s="170" t="s">
        <v>92</v>
      </c>
      <c r="S26" s="1"/>
      <c r="T26" s="1"/>
      <c r="U26" s="1"/>
      <c r="V26" s="1"/>
      <c r="W26" s="1"/>
      <c r="X26" s="1"/>
      <c r="Y26" s="13" t="s">
        <v>92</v>
      </c>
      <c r="Z26" s="13" t="s">
        <v>92</v>
      </c>
      <c r="AA26" s="13" t="s">
        <v>92</v>
      </c>
      <c r="AB26" s="13" t="s">
        <v>92</v>
      </c>
      <c r="AC26" s="170" t="s">
        <v>92</v>
      </c>
      <c r="AD26" s="13" t="s">
        <v>92</v>
      </c>
      <c r="AE26" s="13" t="s">
        <v>92</v>
      </c>
      <c r="AF26" s="13" t="s">
        <v>92</v>
      </c>
      <c r="AG26" s="13" t="s">
        <v>92</v>
      </c>
      <c r="AH26" s="18" t="s">
        <v>92</v>
      </c>
      <c r="AK26" s="14" t="str">
        <f t="shared" si="0"/>
        <v/>
      </c>
      <c r="AL26" s="14" t="str">
        <f t="shared" si="0"/>
        <v/>
      </c>
      <c r="AM26" s="14" t="str">
        <f t="shared" si="0"/>
        <v/>
      </c>
      <c r="AN26" s="14" t="str">
        <f t="shared" si="0"/>
        <v/>
      </c>
      <c r="AO26" s="14" t="str">
        <f t="shared" si="0"/>
        <v/>
      </c>
      <c r="AP26" s="14" t="str">
        <f t="shared" si="0"/>
        <v/>
      </c>
      <c r="AQ26" s="14" t="str">
        <f t="shared" si="0"/>
        <v/>
      </c>
      <c r="AR26" s="14" t="str">
        <f t="shared" si="0"/>
        <v/>
      </c>
      <c r="AS26" s="14" t="str">
        <f t="shared" si="0"/>
        <v/>
      </c>
      <c r="AT26" s="14" t="str">
        <f t="shared" si="0"/>
        <v/>
      </c>
      <c r="AU26" s="1"/>
      <c r="AV26" s="15"/>
      <c r="AW26" s="16" t="s">
        <v>123</v>
      </c>
      <c r="AX26" s="194" t="str">
        <f t="shared" si="1"/>
        <v>---</v>
      </c>
      <c r="AY26" s="194" t="e">
        <f>VALUE(IF(AX26="---","",VLOOKUP(AX26,List16785[],2,FALSE)))</f>
        <v>#VALUE!</v>
      </c>
      <c r="AZ26" s="194" t="str">
        <f t="shared" si="2"/>
        <v>---</v>
      </c>
      <c r="BA26" s="194" t="e">
        <f>VALUE(IF(AZ26="---","",VLOOKUP(AZ26,List16785[],2,FALSE)))</f>
        <v>#VALUE!</v>
      </c>
      <c r="BB26" s="194" t="str">
        <f t="shared" si="3"/>
        <v>---</v>
      </c>
      <c r="BC26" s="194" t="str">
        <f t="shared" si="4"/>
        <v>---</v>
      </c>
      <c r="BD26" s="1"/>
      <c r="BE26" s="1"/>
      <c r="BF26" s="1"/>
      <c r="BG26" s="1"/>
      <c r="BH26" s="1"/>
      <c r="BI26" s="16" t="s">
        <v>123</v>
      </c>
      <c r="BJ26" s="194" t="str">
        <f>IF(H26="---","",IF(H26="","",(VLOOKUP(H26,List16785[],2,FALSE))))</f>
        <v/>
      </c>
      <c r="BK26" s="194" t="str">
        <f>IF(I26="---","",IF(I26="","",(VLOOKUP(I26,List16785[],2,FALSE))))</f>
        <v/>
      </c>
      <c r="BL26" s="194" t="str">
        <f>IF(J26="---","",IF(J26="","",(VLOOKUP(J26,List16785[],2,FALSE))))</f>
        <v/>
      </c>
      <c r="BM26" s="194" t="str">
        <f>IF(K26="---","",IF(K26="","",(VLOOKUP(K26,List16785[],2,FALSE))))</f>
        <v/>
      </c>
      <c r="BN26" s="194" t="str">
        <f>IF(L26="---","",IF(L26="","",(VLOOKUP(L26,List16785[],2,FALSE))))</f>
        <v/>
      </c>
      <c r="BO26" s="194" t="str">
        <f>IF(M26="---","",IF(M26="","",(VLOOKUP(M26,List16785[],2,FALSE))))</f>
        <v/>
      </c>
      <c r="BP26" s="194" t="str">
        <f>IF(N26="---","",IF(N26="","",(VLOOKUP(N26,List16785[],2,FALSE))))</f>
        <v/>
      </c>
      <c r="BQ26" s="194" t="str">
        <f>IF(O26="---","",IF(O26="","",(VLOOKUP(O26,List16785[],2,FALSE))))</f>
        <v/>
      </c>
      <c r="BR26" s="194" t="str">
        <f>IF(P26="---","",IF(P26="","",(VLOOKUP(P26,List16785[],2,FALSE))))</f>
        <v/>
      </c>
      <c r="BS26" s="194" t="str">
        <f>IF(Q26="---","",IF(Q26="","",(VLOOKUP(Q26,List16785[],2,FALSE))))</f>
        <v/>
      </c>
      <c r="BT26" s="194" t="str">
        <f>IF(R26="---","",IF(R26="","",(VLOOKUP(R26,List16785[],2,FALSE))))</f>
        <v/>
      </c>
      <c r="BU26" s="16" t="s">
        <v>123</v>
      </c>
      <c r="BV26" s="194" t="str">
        <f>IF(Y26="---","",IF(Y26="","",VLOOKUP(Y26,List16785[],2,FALSE)))</f>
        <v/>
      </c>
      <c r="BW26" s="194" t="str">
        <f>IF(Z26="---","",IF(Z26="","",VLOOKUP(Z26,List16785[],2,FALSE)))</f>
        <v/>
      </c>
      <c r="BX26" s="194" t="str">
        <f>IF(AA26="---","",IF(AA26="","",VLOOKUP(AA26,List16785[],2,FALSE)))</f>
        <v/>
      </c>
      <c r="BY26" s="194" t="str">
        <f>IF(AB26="---","",IF(AB26="","",VLOOKUP(AB26,List16785[],2,FALSE)))</f>
        <v/>
      </c>
      <c r="BZ26" s="194" t="str">
        <f>IF(AC26="---","",IF(AC26="","",VLOOKUP(AC26,List16785[],2,FALSE)))</f>
        <v/>
      </c>
      <c r="CA26" s="194" t="str">
        <f>IF(AD26="---","",IF(AD26="","",VLOOKUP(AD26,List16785[],2,FALSE)))</f>
        <v/>
      </c>
      <c r="CB26" s="194" t="str">
        <f>IF(AE26="---","",IF(AE26="","",VLOOKUP(AE26,List16785[],2,FALSE)))</f>
        <v/>
      </c>
      <c r="CC26" s="194" t="str">
        <f>IF(AF26="---","",IF(AF26="","",VLOOKUP(AF26,List16785[],2,FALSE)))</f>
        <v/>
      </c>
      <c r="CD26" s="194" t="str">
        <f>IF(AG26="---","",IF(AG26="","",VLOOKUP(AG26,List16785[],2,FALSE)))</f>
        <v/>
      </c>
      <c r="CE26" s="194" t="str">
        <f>IF(AH26="---","",IF(AH26="","",VLOOKUP(AH26,List16785[],2,FALSE)))</f>
        <v/>
      </c>
      <c r="CF26" s="16" t="s">
        <v>123</v>
      </c>
      <c r="CG26" s="194" t="str">
        <f t="shared" si="7"/>
        <v>NA</v>
      </c>
      <c r="CH26" s="194" t="str">
        <f t="shared" si="5"/>
        <v>NA</v>
      </c>
      <c r="CI26" s="194" t="str">
        <f t="shared" si="5"/>
        <v>NA</v>
      </c>
      <c r="CJ26" s="194" t="str">
        <f t="shared" si="5"/>
        <v>NA</v>
      </c>
      <c r="CK26" s="194" t="str">
        <f t="shared" si="5"/>
        <v>NA</v>
      </c>
      <c r="CL26" s="194" t="str">
        <f t="shared" si="5"/>
        <v>NA</v>
      </c>
      <c r="CM26" s="194" t="str">
        <f t="shared" si="5"/>
        <v>NA</v>
      </c>
      <c r="CN26" s="194" t="str">
        <f t="shared" si="5"/>
        <v>NA</v>
      </c>
      <c r="CO26" s="194" t="str">
        <f t="shared" si="5"/>
        <v>NA</v>
      </c>
      <c r="CP26" s="194" t="str">
        <f t="shared" si="5"/>
        <v>NA</v>
      </c>
      <c r="CQ26" s="16" t="s">
        <v>123</v>
      </c>
      <c r="CR26" s="194" t="str">
        <f t="shared" si="8"/>
        <v>NA</v>
      </c>
      <c r="CS26" s="194" t="str">
        <f t="shared" si="9"/>
        <v>NA</v>
      </c>
      <c r="CT26" s="194" t="str">
        <f t="shared" si="9"/>
        <v>NA</v>
      </c>
      <c r="CU26" s="194" t="str">
        <f t="shared" si="9"/>
        <v>NA</v>
      </c>
      <c r="CV26" s="194" t="str">
        <f t="shared" si="9"/>
        <v>NA</v>
      </c>
      <c r="CW26" s="194" t="str">
        <f t="shared" si="9"/>
        <v>NA</v>
      </c>
      <c r="CX26" s="194" t="str">
        <f t="shared" si="9"/>
        <v>NA</v>
      </c>
      <c r="CY26" s="194" t="str">
        <f t="shared" si="9"/>
        <v>NA</v>
      </c>
      <c r="CZ26" s="194" t="str">
        <f t="shared" si="9"/>
        <v>NA</v>
      </c>
      <c r="DA26" s="194" t="str">
        <f t="shared" si="9"/>
        <v>NA</v>
      </c>
      <c r="DI26" s="177"/>
      <c r="DJ26" s="177"/>
      <c r="DK26" s="177"/>
      <c r="DL26" s="177"/>
      <c r="DM26" s="177"/>
      <c r="DN26" s="177"/>
      <c r="DO26" s="177"/>
      <c r="DP26" s="177"/>
      <c r="DQ26" s="177"/>
      <c r="DR26" s="177"/>
      <c r="DS26" s="177"/>
      <c r="DT26" s="177"/>
      <c r="DU26" s="177"/>
      <c r="DV26" s="177"/>
      <c r="DW26" s="177"/>
    </row>
    <row r="27" spans="2:127" s="7" customFormat="1" ht="13.7" customHeight="1" thickBot="1">
      <c r="B27" s="304"/>
      <c r="C27" s="306" t="s">
        <v>193</v>
      </c>
      <c r="D27" s="307"/>
      <c r="E27" s="174" t="s">
        <v>218</v>
      </c>
      <c r="F27" s="175"/>
      <c r="G27" s="176"/>
      <c r="H27" s="13" t="s">
        <v>92</v>
      </c>
      <c r="I27" s="13" t="s">
        <v>92</v>
      </c>
      <c r="J27" s="13" t="s">
        <v>92</v>
      </c>
      <c r="K27" s="13" t="s">
        <v>92</v>
      </c>
      <c r="L27" s="13" t="s">
        <v>92</v>
      </c>
      <c r="M27" s="13" t="s">
        <v>92</v>
      </c>
      <c r="N27" s="13" t="s">
        <v>92</v>
      </c>
      <c r="O27" s="13" t="s">
        <v>92</v>
      </c>
      <c r="P27" s="13" t="s">
        <v>92</v>
      </c>
      <c r="Q27" s="13" t="s">
        <v>92</v>
      </c>
      <c r="R27" s="170" t="s">
        <v>92</v>
      </c>
      <c r="S27" s="1"/>
      <c r="T27" s="1"/>
      <c r="U27" s="1"/>
      <c r="V27" s="1"/>
      <c r="W27" s="1"/>
      <c r="X27" s="1"/>
      <c r="Y27" s="13" t="s">
        <v>92</v>
      </c>
      <c r="Z27" s="13" t="s">
        <v>92</v>
      </c>
      <c r="AA27" s="13" t="s">
        <v>92</v>
      </c>
      <c r="AB27" s="13" t="s">
        <v>92</v>
      </c>
      <c r="AC27" s="170" t="s">
        <v>92</v>
      </c>
      <c r="AD27" s="13" t="s">
        <v>92</v>
      </c>
      <c r="AE27" s="13" t="s">
        <v>92</v>
      </c>
      <c r="AF27" s="13" t="s">
        <v>92</v>
      </c>
      <c r="AG27" s="13" t="s">
        <v>92</v>
      </c>
      <c r="AH27" s="18" t="s">
        <v>92</v>
      </c>
      <c r="AK27" s="14" t="str">
        <f t="shared" si="0"/>
        <v/>
      </c>
      <c r="AL27" s="14" t="str">
        <f t="shared" si="0"/>
        <v/>
      </c>
      <c r="AM27" s="14" t="str">
        <f t="shared" si="0"/>
        <v/>
      </c>
      <c r="AN27" s="14" t="str">
        <f t="shared" si="0"/>
        <v/>
      </c>
      <c r="AO27" s="14" t="str">
        <f t="shared" si="0"/>
        <v/>
      </c>
      <c r="AP27" s="14" t="str">
        <f t="shared" si="0"/>
        <v/>
      </c>
      <c r="AQ27" s="14" t="str">
        <f t="shared" si="0"/>
        <v/>
      </c>
      <c r="AR27" s="14" t="str">
        <f t="shared" si="0"/>
        <v/>
      </c>
      <c r="AS27" s="14" t="str">
        <f t="shared" si="0"/>
        <v/>
      </c>
      <c r="AT27" s="14" t="str">
        <f t="shared" si="0"/>
        <v/>
      </c>
      <c r="AU27" s="1"/>
      <c r="AV27" s="15"/>
      <c r="AW27" s="16" t="s">
        <v>124</v>
      </c>
      <c r="AX27" s="194" t="str">
        <f t="shared" si="1"/>
        <v>---</v>
      </c>
      <c r="AY27" s="194" t="e">
        <f>VALUE(IF(AX27="---","",VLOOKUP(AX27,List16785[],2,FALSE)))</f>
        <v>#VALUE!</v>
      </c>
      <c r="AZ27" s="194" t="str">
        <f t="shared" si="2"/>
        <v>---</v>
      </c>
      <c r="BA27" s="194" t="e">
        <f>VALUE(IF(AZ27="---","",VLOOKUP(AZ27,List16785[],2,FALSE)))</f>
        <v>#VALUE!</v>
      </c>
      <c r="BB27" s="194" t="str">
        <f t="shared" si="3"/>
        <v>---</v>
      </c>
      <c r="BC27" s="194" t="str">
        <f t="shared" si="4"/>
        <v>---</v>
      </c>
      <c r="BD27" s="1"/>
      <c r="BE27" s="1"/>
      <c r="BF27" s="1"/>
      <c r="BG27" s="1"/>
      <c r="BH27" s="1"/>
      <c r="BI27" s="16" t="s">
        <v>124</v>
      </c>
      <c r="BJ27" s="194" t="str">
        <f>IF(H27="---","",IF(H27="","",(VLOOKUP(H27,List16785[],2,FALSE))))</f>
        <v/>
      </c>
      <c r="BK27" s="194" t="str">
        <f>IF(I27="---","",IF(I27="","",(VLOOKUP(I27,List16785[],2,FALSE))))</f>
        <v/>
      </c>
      <c r="BL27" s="194" t="str">
        <f>IF(J27="---","",IF(J27="","",(VLOOKUP(J27,List16785[],2,FALSE))))</f>
        <v/>
      </c>
      <c r="BM27" s="194" t="str">
        <f>IF(K27="---","",IF(K27="","",(VLOOKUP(K27,List16785[],2,FALSE))))</f>
        <v/>
      </c>
      <c r="BN27" s="194" t="str">
        <f>IF(L27="---","",IF(L27="","",(VLOOKUP(L27,List16785[],2,FALSE))))</f>
        <v/>
      </c>
      <c r="BO27" s="194" t="str">
        <f>IF(M27="---","",IF(M27="","",(VLOOKUP(M27,List16785[],2,FALSE))))</f>
        <v/>
      </c>
      <c r="BP27" s="194" t="str">
        <f>IF(N27="---","",IF(N27="","",(VLOOKUP(N27,List16785[],2,FALSE))))</f>
        <v/>
      </c>
      <c r="BQ27" s="194" t="str">
        <f>IF(O27="---","",IF(O27="","",(VLOOKUP(O27,List16785[],2,FALSE))))</f>
        <v/>
      </c>
      <c r="BR27" s="194" t="str">
        <f>IF(P27="---","",IF(P27="","",(VLOOKUP(P27,List16785[],2,FALSE))))</f>
        <v/>
      </c>
      <c r="BS27" s="194" t="str">
        <f>IF(Q27="---","",IF(Q27="","",(VLOOKUP(Q27,List16785[],2,FALSE))))</f>
        <v/>
      </c>
      <c r="BT27" s="194" t="str">
        <f>IF(R27="---","",IF(R27="","",(VLOOKUP(R27,List16785[],2,FALSE))))</f>
        <v/>
      </c>
      <c r="BU27" s="16" t="s">
        <v>124</v>
      </c>
      <c r="BV27" s="194" t="str">
        <f>IF(Y27="---","",IF(Y27="","",VLOOKUP(Y27,List16785[],2,FALSE)))</f>
        <v/>
      </c>
      <c r="BW27" s="194" t="str">
        <f>IF(Z27="---","",IF(Z27="","",VLOOKUP(Z27,List16785[],2,FALSE)))</f>
        <v/>
      </c>
      <c r="BX27" s="194" t="str">
        <f>IF(AA27="---","",IF(AA27="","",VLOOKUP(AA27,List16785[],2,FALSE)))</f>
        <v/>
      </c>
      <c r="BY27" s="194" t="str">
        <f>IF(AB27="---","",IF(AB27="","",VLOOKUP(AB27,List16785[],2,FALSE)))</f>
        <v/>
      </c>
      <c r="BZ27" s="194" t="str">
        <f>IF(AC27="---","",IF(AC27="","",VLOOKUP(AC27,List16785[],2,FALSE)))</f>
        <v/>
      </c>
      <c r="CA27" s="194" t="str">
        <f>IF(AD27="---","",IF(AD27="","",VLOOKUP(AD27,List16785[],2,FALSE)))</f>
        <v/>
      </c>
      <c r="CB27" s="194" t="str">
        <f>IF(AE27="---","",IF(AE27="","",VLOOKUP(AE27,List16785[],2,FALSE)))</f>
        <v/>
      </c>
      <c r="CC27" s="194" t="str">
        <f>IF(AF27="---","",IF(AF27="","",VLOOKUP(AF27,List16785[],2,FALSE)))</f>
        <v/>
      </c>
      <c r="CD27" s="194" t="str">
        <f>IF(AG27="---","",IF(AG27="","",VLOOKUP(AG27,List16785[],2,FALSE)))</f>
        <v/>
      </c>
      <c r="CE27" s="194" t="str">
        <f>IF(AH27="---","",IF(AH27="","",VLOOKUP(AH27,List16785[],2,FALSE)))</f>
        <v/>
      </c>
      <c r="CF27" s="16" t="s">
        <v>124</v>
      </c>
      <c r="CG27" s="194" t="str">
        <f t="shared" si="7"/>
        <v>NA</v>
      </c>
      <c r="CH27" s="194" t="str">
        <f t="shared" si="5"/>
        <v>NA</v>
      </c>
      <c r="CI27" s="194" t="str">
        <f t="shared" si="5"/>
        <v>NA</v>
      </c>
      <c r="CJ27" s="194" t="str">
        <f t="shared" si="5"/>
        <v>NA</v>
      </c>
      <c r="CK27" s="194" t="str">
        <f t="shared" si="5"/>
        <v>NA</v>
      </c>
      <c r="CL27" s="194" t="str">
        <f t="shared" si="5"/>
        <v>NA</v>
      </c>
      <c r="CM27" s="194" t="str">
        <f t="shared" si="5"/>
        <v>NA</v>
      </c>
      <c r="CN27" s="194" t="str">
        <f t="shared" si="5"/>
        <v>NA</v>
      </c>
      <c r="CO27" s="194" t="str">
        <f t="shared" si="5"/>
        <v>NA</v>
      </c>
      <c r="CP27" s="194" t="str">
        <f t="shared" si="5"/>
        <v>NA</v>
      </c>
      <c r="CQ27" s="16" t="s">
        <v>124</v>
      </c>
      <c r="CR27" s="194" t="str">
        <f t="shared" si="8"/>
        <v>NA</v>
      </c>
      <c r="CS27" s="194" t="str">
        <f t="shared" si="9"/>
        <v>NA</v>
      </c>
      <c r="CT27" s="194" t="str">
        <f t="shared" si="9"/>
        <v>NA</v>
      </c>
      <c r="CU27" s="194" t="str">
        <f t="shared" si="9"/>
        <v>NA</v>
      </c>
      <c r="CV27" s="194" t="str">
        <f t="shared" si="9"/>
        <v>NA</v>
      </c>
      <c r="CW27" s="194" t="str">
        <f t="shared" si="9"/>
        <v>NA</v>
      </c>
      <c r="CX27" s="194" t="str">
        <f t="shared" si="9"/>
        <v>NA</v>
      </c>
      <c r="CY27" s="194" t="str">
        <f t="shared" si="9"/>
        <v>NA</v>
      </c>
      <c r="CZ27" s="194" t="str">
        <f t="shared" si="9"/>
        <v>NA</v>
      </c>
      <c r="DA27" s="194" t="str">
        <f t="shared" si="9"/>
        <v>NA</v>
      </c>
      <c r="DI27" s="177"/>
      <c r="DJ27" s="177"/>
      <c r="DK27" s="177"/>
      <c r="DL27" s="177"/>
      <c r="DM27" s="177"/>
      <c r="DN27" s="177"/>
      <c r="DO27" s="177"/>
      <c r="DP27" s="177"/>
      <c r="DQ27" s="177"/>
      <c r="DR27" s="177"/>
      <c r="DS27" s="177"/>
      <c r="DT27" s="177"/>
      <c r="DU27" s="177"/>
      <c r="DV27" s="177"/>
      <c r="DW27" s="177"/>
    </row>
    <row r="28" spans="2:127" s="7" customFormat="1" ht="13.7" customHeight="1" thickBot="1">
      <c r="B28" s="304"/>
      <c r="C28" s="306"/>
      <c r="D28" s="307"/>
      <c r="E28" s="174" t="s">
        <v>219</v>
      </c>
      <c r="F28" s="175"/>
      <c r="G28" s="176"/>
      <c r="H28" s="13" t="s">
        <v>92</v>
      </c>
      <c r="I28" s="13" t="s">
        <v>92</v>
      </c>
      <c r="J28" s="13" t="s">
        <v>92</v>
      </c>
      <c r="K28" s="13" t="s">
        <v>92</v>
      </c>
      <c r="L28" s="13" t="s">
        <v>92</v>
      </c>
      <c r="M28" s="13" t="s">
        <v>92</v>
      </c>
      <c r="N28" s="13" t="s">
        <v>92</v>
      </c>
      <c r="O28" s="13" t="s">
        <v>92</v>
      </c>
      <c r="P28" s="13" t="s">
        <v>92</v>
      </c>
      <c r="Q28" s="13" t="s">
        <v>92</v>
      </c>
      <c r="R28" s="170" t="s">
        <v>92</v>
      </c>
      <c r="S28" s="1"/>
      <c r="T28" s="1"/>
      <c r="U28" s="1"/>
      <c r="V28" s="1"/>
      <c r="W28" s="1"/>
      <c r="X28" s="1"/>
      <c r="Y28" s="13" t="s">
        <v>92</v>
      </c>
      <c r="Z28" s="13" t="s">
        <v>92</v>
      </c>
      <c r="AA28" s="13" t="s">
        <v>92</v>
      </c>
      <c r="AB28" s="13" t="s">
        <v>92</v>
      </c>
      <c r="AC28" s="170" t="s">
        <v>92</v>
      </c>
      <c r="AD28" s="13" t="s">
        <v>92</v>
      </c>
      <c r="AE28" s="13" t="s">
        <v>92</v>
      </c>
      <c r="AF28" s="13" t="s">
        <v>92</v>
      </c>
      <c r="AG28" s="13" t="s">
        <v>92</v>
      </c>
      <c r="AH28" s="18" t="s">
        <v>92</v>
      </c>
      <c r="AK28" s="14" t="str">
        <f t="shared" si="0"/>
        <v/>
      </c>
      <c r="AL28" s="14" t="str">
        <f t="shared" si="0"/>
        <v/>
      </c>
      <c r="AM28" s="14" t="str">
        <f t="shared" si="0"/>
        <v/>
      </c>
      <c r="AN28" s="14" t="str">
        <f t="shared" si="0"/>
        <v/>
      </c>
      <c r="AO28" s="14" t="str">
        <f t="shared" si="0"/>
        <v/>
      </c>
      <c r="AP28" s="14" t="str">
        <f t="shared" ref="AP28:AT30" si="10">IFERROR(IF(N28="---","",IF(AD28="---","No Target Set",IF(CA28=BP28,"On Target",IF(CA28&gt;BP28,"Behind",IF(CA28&lt;BP28,"On Target"))))),"")</f>
        <v/>
      </c>
      <c r="AQ28" s="14" t="str">
        <f t="shared" si="10"/>
        <v/>
      </c>
      <c r="AR28" s="14" t="str">
        <f t="shared" si="10"/>
        <v/>
      </c>
      <c r="AS28" s="14" t="str">
        <f t="shared" si="10"/>
        <v/>
      </c>
      <c r="AT28" s="14" t="str">
        <f t="shared" si="10"/>
        <v/>
      </c>
      <c r="AU28" s="1"/>
      <c r="AV28" s="15"/>
      <c r="AW28" s="16" t="s">
        <v>125</v>
      </c>
      <c r="AX28" s="194" t="str">
        <f t="shared" si="1"/>
        <v>---</v>
      </c>
      <c r="AY28" s="194" t="e">
        <f>VALUE(IF(AX28="---","",VLOOKUP(AX28,List16785[],2,FALSE)))</f>
        <v>#VALUE!</v>
      </c>
      <c r="AZ28" s="194" t="str">
        <f t="shared" si="2"/>
        <v>---</v>
      </c>
      <c r="BA28" s="194" t="e">
        <f>VALUE(IF(AZ28="---","",VLOOKUP(AZ28,List16785[],2,FALSE)))</f>
        <v>#VALUE!</v>
      </c>
      <c r="BB28" s="194" t="str">
        <f t="shared" si="3"/>
        <v>---</v>
      </c>
      <c r="BC28" s="194" t="str">
        <f t="shared" si="4"/>
        <v>---</v>
      </c>
      <c r="BD28" s="1"/>
      <c r="BE28" s="1"/>
      <c r="BF28" s="1"/>
      <c r="BG28" s="1"/>
      <c r="BH28" s="1"/>
      <c r="BI28" s="16" t="s">
        <v>125</v>
      </c>
      <c r="BJ28" s="194" t="str">
        <f>IF(H28="---","",IF(H28="","",(VLOOKUP(H28,List16785[],2,FALSE))))</f>
        <v/>
      </c>
      <c r="BK28" s="194" t="str">
        <f>IF(I28="---","",IF(I28="","",(VLOOKUP(I28,List16785[],2,FALSE))))</f>
        <v/>
      </c>
      <c r="BL28" s="194" t="str">
        <f>IF(J28="---","",IF(J28="","",(VLOOKUP(J28,List16785[],2,FALSE))))</f>
        <v/>
      </c>
      <c r="BM28" s="194" t="str">
        <f>IF(K28="---","",IF(K28="","",(VLOOKUP(K28,List16785[],2,FALSE))))</f>
        <v/>
      </c>
      <c r="BN28" s="194" t="str">
        <f>IF(L28="---","",IF(L28="","",(VLOOKUP(L28,List16785[],2,FALSE))))</f>
        <v/>
      </c>
      <c r="BO28" s="194" t="str">
        <f>IF(M28="---","",IF(M28="","",(VLOOKUP(M28,List16785[],2,FALSE))))</f>
        <v/>
      </c>
      <c r="BP28" s="194" t="str">
        <f>IF(N28="---","",IF(N28="","",(VLOOKUP(N28,List16785[],2,FALSE))))</f>
        <v/>
      </c>
      <c r="BQ28" s="194" t="str">
        <f>IF(O28="---","",IF(O28="","",(VLOOKUP(O28,List16785[],2,FALSE))))</f>
        <v/>
      </c>
      <c r="BR28" s="194" t="str">
        <f>IF(P28="---","",IF(P28="","",(VLOOKUP(P28,List16785[],2,FALSE))))</f>
        <v/>
      </c>
      <c r="BS28" s="194" t="str">
        <f>IF(Q28="---","",IF(Q28="","",(VLOOKUP(Q28,List16785[],2,FALSE))))</f>
        <v/>
      </c>
      <c r="BT28" s="194" t="str">
        <f>IF(R28="---","",IF(R28="","",(VLOOKUP(R28,List16785[],2,FALSE))))</f>
        <v/>
      </c>
      <c r="BU28" s="16" t="s">
        <v>125</v>
      </c>
      <c r="BV28" s="194" t="str">
        <f>IF(Y28="---","",IF(Y28="","",VLOOKUP(Y28,List16785[],2,FALSE)))</f>
        <v/>
      </c>
      <c r="BW28" s="194" t="str">
        <f>IF(Z28="---","",IF(Z28="","",VLOOKUP(Z28,List16785[],2,FALSE)))</f>
        <v/>
      </c>
      <c r="BX28" s="194" t="str">
        <f>IF(AA28="---","",IF(AA28="","",VLOOKUP(AA28,List16785[],2,FALSE)))</f>
        <v/>
      </c>
      <c r="BY28" s="194" t="str">
        <f>IF(AB28="---","",IF(AB28="","",VLOOKUP(AB28,List16785[],2,FALSE)))</f>
        <v/>
      </c>
      <c r="BZ28" s="194" t="str">
        <f>IF(AC28="---","",IF(AC28="","",VLOOKUP(AC28,List16785[],2,FALSE)))</f>
        <v/>
      </c>
      <c r="CA28" s="194" t="str">
        <f>IF(AD28="---","",IF(AD28="","",VLOOKUP(AD28,List16785[],2,FALSE)))</f>
        <v/>
      </c>
      <c r="CB28" s="194" t="str">
        <f>IF(AE28="---","",IF(AE28="","",VLOOKUP(AE28,List16785[],2,FALSE)))</f>
        <v/>
      </c>
      <c r="CC28" s="194" t="str">
        <f>IF(AF28="---","",IF(AF28="","",VLOOKUP(AF28,List16785[],2,FALSE)))</f>
        <v/>
      </c>
      <c r="CD28" s="194" t="str">
        <f>IF(AG28="---","",IF(AG28="","",VLOOKUP(AG28,List16785[],2,FALSE)))</f>
        <v/>
      </c>
      <c r="CE28" s="194" t="str">
        <f>IF(AH28="---","",IF(AH28="","",VLOOKUP(AH28,List16785[],2,FALSE)))</f>
        <v/>
      </c>
      <c r="CF28" s="16" t="s">
        <v>125</v>
      </c>
      <c r="CG28" s="194" t="str">
        <f t="shared" si="7"/>
        <v>NA</v>
      </c>
      <c r="CH28" s="194" t="str">
        <f t="shared" si="5"/>
        <v>NA</v>
      </c>
      <c r="CI28" s="194" t="str">
        <f t="shared" si="5"/>
        <v>NA</v>
      </c>
      <c r="CJ28" s="194" t="str">
        <f t="shared" si="5"/>
        <v>NA</v>
      </c>
      <c r="CK28" s="194" t="str">
        <f t="shared" si="5"/>
        <v>NA</v>
      </c>
      <c r="CL28" s="194" t="str">
        <f t="shared" si="5"/>
        <v>NA</v>
      </c>
      <c r="CM28" s="194" t="str">
        <f t="shared" si="5"/>
        <v>NA</v>
      </c>
      <c r="CN28" s="194" t="str">
        <f t="shared" si="5"/>
        <v>NA</v>
      </c>
      <c r="CO28" s="194" t="str">
        <f t="shared" si="5"/>
        <v>NA</v>
      </c>
      <c r="CP28" s="194" t="str">
        <f t="shared" si="5"/>
        <v>NA</v>
      </c>
      <c r="CQ28" s="16" t="s">
        <v>125</v>
      </c>
      <c r="CR28" s="194" t="str">
        <f t="shared" si="8"/>
        <v>NA</v>
      </c>
      <c r="CS28" s="194" t="str">
        <f t="shared" si="9"/>
        <v>NA</v>
      </c>
      <c r="CT28" s="194" t="str">
        <f t="shared" si="9"/>
        <v>NA</v>
      </c>
      <c r="CU28" s="194" t="str">
        <f t="shared" si="9"/>
        <v>NA</v>
      </c>
      <c r="CV28" s="194" t="str">
        <f t="shared" si="9"/>
        <v>NA</v>
      </c>
      <c r="CW28" s="194" t="str">
        <f t="shared" si="9"/>
        <v>NA</v>
      </c>
      <c r="CX28" s="194" t="str">
        <f t="shared" si="9"/>
        <v>NA</v>
      </c>
      <c r="CY28" s="194" t="str">
        <f t="shared" si="9"/>
        <v>NA</v>
      </c>
      <c r="CZ28" s="194" t="str">
        <f t="shared" si="9"/>
        <v>NA</v>
      </c>
      <c r="DA28" s="194" t="str">
        <f t="shared" si="9"/>
        <v>NA</v>
      </c>
      <c r="DI28" s="177"/>
      <c r="DJ28" s="177"/>
      <c r="DK28" s="177"/>
      <c r="DL28" s="177"/>
      <c r="DM28" s="177"/>
      <c r="DN28" s="177"/>
      <c r="DO28" s="177"/>
      <c r="DP28" s="177"/>
      <c r="DQ28" s="177"/>
      <c r="DR28" s="177"/>
      <c r="DS28" s="177"/>
      <c r="DT28" s="177"/>
      <c r="DU28" s="177"/>
      <c r="DV28" s="177"/>
      <c r="DW28" s="177"/>
    </row>
    <row r="29" spans="2:127" s="7" customFormat="1" ht="13.7" customHeight="1" thickBot="1">
      <c r="B29" s="304"/>
      <c r="C29" s="306"/>
      <c r="D29" s="307"/>
      <c r="E29" s="174" t="s">
        <v>220</v>
      </c>
      <c r="F29" s="175"/>
      <c r="G29" s="176"/>
      <c r="H29" s="13" t="s">
        <v>92</v>
      </c>
      <c r="I29" s="13" t="s">
        <v>92</v>
      </c>
      <c r="J29" s="13" t="s">
        <v>92</v>
      </c>
      <c r="K29" s="13" t="s">
        <v>92</v>
      </c>
      <c r="L29" s="13" t="s">
        <v>92</v>
      </c>
      <c r="M29" s="13" t="s">
        <v>92</v>
      </c>
      <c r="N29" s="13" t="s">
        <v>92</v>
      </c>
      <c r="O29" s="13" t="s">
        <v>92</v>
      </c>
      <c r="P29" s="13" t="s">
        <v>92</v>
      </c>
      <c r="Q29" s="13" t="s">
        <v>92</v>
      </c>
      <c r="R29" s="170" t="s">
        <v>92</v>
      </c>
      <c r="S29" s="1"/>
      <c r="T29" s="1"/>
      <c r="U29" s="1"/>
      <c r="V29" s="1"/>
      <c r="W29" s="1"/>
      <c r="X29" s="1"/>
      <c r="Y29" s="13" t="s">
        <v>92</v>
      </c>
      <c r="Z29" s="13" t="s">
        <v>92</v>
      </c>
      <c r="AA29" s="13" t="s">
        <v>92</v>
      </c>
      <c r="AB29" s="13" t="s">
        <v>92</v>
      </c>
      <c r="AC29" s="170" t="s">
        <v>92</v>
      </c>
      <c r="AD29" s="13" t="s">
        <v>92</v>
      </c>
      <c r="AE29" s="13" t="s">
        <v>92</v>
      </c>
      <c r="AF29" s="13" t="s">
        <v>92</v>
      </c>
      <c r="AG29" s="13" t="s">
        <v>92</v>
      </c>
      <c r="AH29" s="18" t="s">
        <v>92</v>
      </c>
      <c r="AK29" s="14" t="str">
        <f t="shared" ref="AK29:AO30" si="11">IFERROR(IF(I29="---","",IF(Y29="---","No Target Set",IF(BV29=BK29,"On Target",IF(BV29&gt;BK29,"Behind",IF(BV29&lt;BK29,"On Target"))))),"")</f>
        <v/>
      </c>
      <c r="AL29" s="14" t="str">
        <f t="shared" si="11"/>
        <v/>
      </c>
      <c r="AM29" s="14" t="str">
        <f t="shared" si="11"/>
        <v/>
      </c>
      <c r="AN29" s="14" t="str">
        <f t="shared" si="11"/>
        <v/>
      </c>
      <c r="AO29" s="14" t="str">
        <f t="shared" si="11"/>
        <v/>
      </c>
      <c r="AP29" s="14" t="str">
        <f t="shared" si="10"/>
        <v/>
      </c>
      <c r="AQ29" s="14" t="str">
        <f t="shared" si="10"/>
        <v/>
      </c>
      <c r="AR29" s="14" t="str">
        <f t="shared" si="10"/>
        <v/>
      </c>
      <c r="AS29" s="14" t="str">
        <f t="shared" si="10"/>
        <v/>
      </c>
      <c r="AT29" s="14" t="str">
        <f t="shared" si="10"/>
        <v/>
      </c>
      <c r="AU29" s="1"/>
      <c r="AV29" s="15"/>
      <c r="AW29" s="16" t="s">
        <v>126</v>
      </c>
      <c r="AX29" s="194" t="str">
        <f t="shared" si="1"/>
        <v>---</v>
      </c>
      <c r="AY29" s="194" t="e">
        <f>VALUE(IF(AX29="---","",VLOOKUP(AX29,List16785[],2,FALSE)))</f>
        <v>#VALUE!</v>
      </c>
      <c r="AZ29" s="194" t="str">
        <f t="shared" si="2"/>
        <v>---</v>
      </c>
      <c r="BA29" s="194" t="e">
        <f>VALUE(IF(AZ29="---","",VLOOKUP(AZ29,List16785[],2,FALSE)))</f>
        <v>#VALUE!</v>
      </c>
      <c r="BB29" s="194" t="str">
        <f t="shared" si="3"/>
        <v>---</v>
      </c>
      <c r="BC29" s="194" t="str">
        <f t="shared" si="4"/>
        <v>---</v>
      </c>
      <c r="BD29" s="1"/>
      <c r="BE29" s="1"/>
      <c r="BF29" s="1"/>
      <c r="BG29" s="1"/>
      <c r="BH29" s="1"/>
      <c r="BI29" s="16" t="s">
        <v>126</v>
      </c>
      <c r="BJ29" s="194" t="str">
        <f>IF(H29="---","",IF(H29="","",(VLOOKUP(H29,List16785[],2,FALSE))))</f>
        <v/>
      </c>
      <c r="BK29" s="194" t="str">
        <f>IF(I29="---","",IF(I29="","",(VLOOKUP(I29,List16785[],2,FALSE))))</f>
        <v/>
      </c>
      <c r="BL29" s="194" t="str">
        <f>IF(J29="---","",IF(J29="","",(VLOOKUP(J29,List16785[],2,FALSE))))</f>
        <v/>
      </c>
      <c r="BM29" s="194" t="str">
        <f>IF(K29="---","",IF(K29="","",(VLOOKUP(K29,List16785[],2,FALSE))))</f>
        <v/>
      </c>
      <c r="BN29" s="194" t="str">
        <f>IF(L29="---","",IF(L29="","",(VLOOKUP(L29,List16785[],2,FALSE))))</f>
        <v/>
      </c>
      <c r="BO29" s="194" t="str">
        <f>IF(M29="---","",IF(M29="","",(VLOOKUP(M29,List16785[],2,FALSE))))</f>
        <v/>
      </c>
      <c r="BP29" s="194" t="str">
        <f>IF(N29="---","",IF(N29="","",(VLOOKUP(N29,List16785[],2,FALSE))))</f>
        <v/>
      </c>
      <c r="BQ29" s="194" t="str">
        <f>IF(O29="---","",IF(O29="","",(VLOOKUP(O29,List16785[],2,FALSE))))</f>
        <v/>
      </c>
      <c r="BR29" s="194" t="str">
        <f>IF(P29="---","",IF(P29="","",(VLOOKUP(P29,List16785[],2,FALSE))))</f>
        <v/>
      </c>
      <c r="BS29" s="194" t="str">
        <f>IF(Q29="---","",IF(Q29="","",(VLOOKUP(Q29,List16785[],2,FALSE))))</f>
        <v/>
      </c>
      <c r="BT29" s="194" t="str">
        <f>IF(R29="---","",IF(R29="","",(VLOOKUP(R29,List16785[],2,FALSE))))</f>
        <v/>
      </c>
      <c r="BU29" s="16" t="s">
        <v>126</v>
      </c>
      <c r="BV29" s="194" t="str">
        <f>IF(Y29="---","",IF(Y29="","",VLOOKUP(Y29,List16785[],2,FALSE)))</f>
        <v/>
      </c>
      <c r="BW29" s="194" t="str">
        <f>IF(Z29="---","",IF(Z29="","",VLOOKUP(Z29,List16785[],2,FALSE)))</f>
        <v/>
      </c>
      <c r="BX29" s="194" t="str">
        <f>IF(AA29="---","",IF(AA29="","",VLOOKUP(AA29,List16785[],2,FALSE)))</f>
        <v/>
      </c>
      <c r="BY29" s="194" t="str">
        <f>IF(AB29="---","",IF(AB29="","",VLOOKUP(AB29,List16785[],2,FALSE)))</f>
        <v/>
      </c>
      <c r="BZ29" s="194" t="str">
        <f>IF(AC29="---","",IF(AC29="","",VLOOKUP(AC29,List16785[],2,FALSE)))</f>
        <v/>
      </c>
      <c r="CA29" s="194" t="str">
        <f>IF(AD29="---","",IF(AD29="","",VLOOKUP(AD29,List16785[],2,FALSE)))</f>
        <v/>
      </c>
      <c r="CB29" s="194" t="str">
        <f>IF(AE29="---","",IF(AE29="","",VLOOKUP(AE29,List16785[],2,FALSE)))</f>
        <v/>
      </c>
      <c r="CC29" s="194" t="str">
        <f>IF(AF29="---","",IF(AF29="","",VLOOKUP(AF29,List16785[],2,FALSE)))</f>
        <v/>
      </c>
      <c r="CD29" s="194" t="str">
        <f>IF(AG29="---","",IF(AG29="","",VLOOKUP(AG29,List16785[],2,FALSE)))</f>
        <v/>
      </c>
      <c r="CE29" s="194" t="str">
        <f>IF(AH29="---","",IF(AH29="","",VLOOKUP(AH29,List16785[],2,FALSE)))</f>
        <v/>
      </c>
      <c r="CF29" s="16" t="s">
        <v>126</v>
      </c>
      <c r="CG29" s="194" t="str">
        <f t="shared" si="7"/>
        <v>NA</v>
      </c>
      <c r="CH29" s="194" t="str">
        <f t="shared" si="5"/>
        <v>NA</v>
      </c>
      <c r="CI29" s="194" t="str">
        <f t="shared" si="5"/>
        <v>NA</v>
      </c>
      <c r="CJ29" s="194" t="str">
        <f t="shared" si="5"/>
        <v>NA</v>
      </c>
      <c r="CK29" s="194" t="str">
        <f t="shared" si="5"/>
        <v>NA</v>
      </c>
      <c r="CL29" s="194" t="str">
        <f t="shared" si="5"/>
        <v>NA</v>
      </c>
      <c r="CM29" s="194" t="str">
        <f t="shared" si="5"/>
        <v>NA</v>
      </c>
      <c r="CN29" s="194" t="str">
        <f t="shared" si="5"/>
        <v>NA</v>
      </c>
      <c r="CO29" s="194" t="str">
        <f t="shared" si="5"/>
        <v>NA</v>
      </c>
      <c r="CP29" s="194" t="str">
        <f t="shared" si="5"/>
        <v>NA</v>
      </c>
      <c r="CQ29" s="16" t="s">
        <v>126</v>
      </c>
      <c r="CR29" s="194" t="str">
        <f t="shared" si="8"/>
        <v>NA</v>
      </c>
      <c r="CS29" s="194" t="str">
        <f t="shared" si="9"/>
        <v>NA</v>
      </c>
      <c r="CT29" s="194" t="str">
        <f t="shared" si="9"/>
        <v>NA</v>
      </c>
      <c r="CU29" s="194" t="str">
        <f t="shared" si="9"/>
        <v>NA</v>
      </c>
      <c r="CV29" s="194" t="str">
        <f t="shared" si="9"/>
        <v>NA</v>
      </c>
      <c r="CW29" s="194" t="str">
        <f t="shared" si="9"/>
        <v>NA</v>
      </c>
      <c r="CX29" s="194" t="str">
        <f t="shared" si="9"/>
        <v>NA</v>
      </c>
      <c r="CY29" s="194" t="str">
        <f t="shared" si="9"/>
        <v>NA</v>
      </c>
      <c r="CZ29" s="194" t="str">
        <f t="shared" si="9"/>
        <v>NA</v>
      </c>
      <c r="DA29" s="194" t="str">
        <f t="shared" si="9"/>
        <v>NA</v>
      </c>
      <c r="DI29" s="177"/>
      <c r="DJ29" s="177"/>
      <c r="DK29" s="177"/>
      <c r="DL29" s="177"/>
      <c r="DM29" s="177"/>
      <c r="DN29" s="177"/>
      <c r="DO29" s="177"/>
      <c r="DP29" s="177"/>
      <c r="DQ29" s="177"/>
      <c r="DR29" s="177"/>
      <c r="DS29" s="177"/>
      <c r="DT29" s="177"/>
      <c r="DU29" s="177"/>
      <c r="DV29" s="177"/>
      <c r="DW29" s="177"/>
    </row>
    <row r="30" spans="2:127" s="7" customFormat="1" ht="13.7" customHeight="1" thickBot="1">
      <c r="B30" s="305"/>
      <c r="C30" s="306"/>
      <c r="D30" s="307"/>
      <c r="E30" s="174" t="s">
        <v>221</v>
      </c>
      <c r="F30" s="175"/>
      <c r="G30" s="176"/>
      <c r="H30" s="169" t="s">
        <v>92</v>
      </c>
      <c r="I30" s="169" t="s">
        <v>92</v>
      </c>
      <c r="J30" s="169" t="s">
        <v>92</v>
      </c>
      <c r="K30" s="169" t="s">
        <v>92</v>
      </c>
      <c r="L30" s="22" t="s">
        <v>92</v>
      </c>
      <c r="M30" s="22" t="s">
        <v>92</v>
      </c>
      <c r="N30" s="22" t="s">
        <v>92</v>
      </c>
      <c r="O30" s="22" t="s">
        <v>92</v>
      </c>
      <c r="P30" s="22" t="s">
        <v>92</v>
      </c>
      <c r="Q30" s="22" t="s">
        <v>92</v>
      </c>
      <c r="R30" s="169" t="s">
        <v>92</v>
      </c>
      <c r="S30" s="1"/>
      <c r="T30" s="1"/>
      <c r="U30" s="1"/>
      <c r="V30" s="1"/>
      <c r="W30" s="1"/>
      <c r="X30" s="1"/>
      <c r="Y30" s="169" t="s">
        <v>92</v>
      </c>
      <c r="Z30" s="169" t="s">
        <v>92</v>
      </c>
      <c r="AA30" s="169" t="s">
        <v>92</v>
      </c>
      <c r="AB30" s="169" t="s">
        <v>92</v>
      </c>
      <c r="AC30" s="169" t="s">
        <v>92</v>
      </c>
      <c r="AD30" s="13" t="s">
        <v>92</v>
      </c>
      <c r="AE30" s="13" t="s">
        <v>92</v>
      </c>
      <c r="AF30" s="13" t="s">
        <v>92</v>
      </c>
      <c r="AG30" s="13" t="s">
        <v>92</v>
      </c>
      <c r="AH30" s="122" t="s">
        <v>92</v>
      </c>
      <c r="AK30" s="14" t="str">
        <f t="shared" si="11"/>
        <v/>
      </c>
      <c r="AL30" s="14" t="str">
        <f t="shared" si="11"/>
        <v/>
      </c>
      <c r="AM30" s="14" t="str">
        <f t="shared" si="11"/>
        <v/>
      </c>
      <c r="AN30" s="14" t="str">
        <f t="shared" si="11"/>
        <v/>
      </c>
      <c r="AO30" s="14" t="str">
        <f t="shared" si="11"/>
        <v/>
      </c>
      <c r="AP30" s="14" t="str">
        <f t="shared" si="10"/>
        <v/>
      </c>
      <c r="AQ30" s="14" t="str">
        <f t="shared" si="10"/>
        <v/>
      </c>
      <c r="AR30" s="14" t="str">
        <f t="shared" si="10"/>
        <v/>
      </c>
      <c r="AS30" s="14" t="str">
        <f t="shared" si="10"/>
        <v/>
      </c>
      <c r="AT30" s="14" t="str">
        <f t="shared" si="10"/>
        <v/>
      </c>
      <c r="AU30" s="1"/>
      <c r="AV30" s="15"/>
      <c r="AW30" s="16" t="s">
        <v>127</v>
      </c>
      <c r="AX30" s="194" t="str">
        <f t="shared" si="1"/>
        <v>---</v>
      </c>
      <c r="AY30" s="194" t="e">
        <f>VALUE(IF(AX30="---","",VLOOKUP(AX30,List16785[],2,FALSE)))</f>
        <v>#VALUE!</v>
      </c>
      <c r="AZ30" s="194" t="str">
        <f t="shared" si="2"/>
        <v>---</v>
      </c>
      <c r="BA30" s="194" t="e">
        <f>VALUE(IF(AZ30="---","",VLOOKUP(AZ30,List16785[],2,FALSE)))</f>
        <v>#VALUE!</v>
      </c>
      <c r="BB30" s="194" t="str">
        <f t="shared" si="3"/>
        <v>---</v>
      </c>
      <c r="BC30" s="194" t="str">
        <f t="shared" si="4"/>
        <v>---</v>
      </c>
      <c r="BD30" s="1"/>
      <c r="BE30" s="1"/>
      <c r="BF30" s="1"/>
      <c r="BG30" s="1"/>
      <c r="BH30" s="1"/>
      <c r="BI30" s="16" t="s">
        <v>127</v>
      </c>
      <c r="BJ30" s="194" t="str">
        <f>IF(H30="---","",IF(H30="","",(VLOOKUP(H30,List16785[],2,FALSE))))</f>
        <v/>
      </c>
      <c r="BK30" s="194" t="str">
        <f>IF(I30="---","",IF(I30="","",(VLOOKUP(I30,List16785[],2,FALSE))))</f>
        <v/>
      </c>
      <c r="BL30" s="194" t="str">
        <f>IF(J30="---","",IF(J30="","",(VLOOKUP(J30,List16785[],2,FALSE))))</f>
        <v/>
      </c>
      <c r="BM30" s="194" t="str">
        <f>IF(K30="---","",IF(K30="","",(VLOOKUP(K30,List16785[],2,FALSE))))</f>
        <v/>
      </c>
      <c r="BN30" s="194" t="str">
        <f>IF(L30="---","",IF(L30="","",(VLOOKUP(L30,List16785[],2,FALSE))))</f>
        <v/>
      </c>
      <c r="BO30" s="194" t="str">
        <f>IF(M30="---","",IF(M30="","",(VLOOKUP(M30,List16785[],2,FALSE))))</f>
        <v/>
      </c>
      <c r="BP30" s="194" t="str">
        <f>IF(N30="---","",IF(N30="","",(VLOOKUP(N30,List16785[],2,FALSE))))</f>
        <v/>
      </c>
      <c r="BQ30" s="194" t="str">
        <f>IF(O30="---","",IF(O30="","",(VLOOKUP(O30,List16785[],2,FALSE))))</f>
        <v/>
      </c>
      <c r="BR30" s="194" t="str">
        <f>IF(P30="---","",IF(P30="","",(VLOOKUP(P30,List16785[],2,FALSE))))</f>
        <v/>
      </c>
      <c r="BS30" s="194" t="str">
        <f>IF(Q30="---","",IF(Q30="","",(VLOOKUP(Q30,List16785[],2,FALSE))))</f>
        <v/>
      </c>
      <c r="BT30" s="194" t="str">
        <f>IF(R30="---","",IF(R30="","",(VLOOKUP(R30,List16785[],2,FALSE))))</f>
        <v/>
      </c>
      <c r="BU30" s="16" t="s">
        <v>127</v>
      </c>
      <c r="BV30" s="194" t="str">
        <f>IF(Y30="---","",IF(Y30="","",VLOOKUP(Y30,List16785[],2,FALSE)))</f>
        <v/>
      </c>
      <c r="BW30" s="194" t="str">
        <f>IF(Z30="---","",IF(Z30="","",VLOOKUP(Z30,List16785[],2,FALSE)))</f>
        <v/>
      </c>
      <c r="BX30" s="194" t="str">
        <f>IF(AA30="---","",IF(AA30="","",VLOOKUP(AA30,List16785[],2,FALSE)))</f>
        <v/>
      </c>
      <c r="BY30" s="194" t="str">
        <f>IF(AB30="---","",IF(AB30="","",VLOOKUP(AB30,List16785[],2,FALSE)))</f>
        <v/>
      </c>
      <c r="BZ30" s="194" t="str">
        <f>IF(AC30="---","",IF(AC30="","",VLOOKUP(AC30,List16785[],2,FALSE)))</f>
        <v/>
      </c>
      <c r="CA30" s="194" t="str">
        <f>IF(AD30="---","",IF(AD30="","",VLOOKUP(AD30,List16785[],2,FALSE)))</f>
        <v/>
      </c>
      <c r="CB30" s="194" t="str">
        <f>IF(AE30="---","",IF(AE30="","",VLOOKUP(AE30,List16785[],2,FALSE)))</f>
        <v/>
      </c>
      <c r="CC30" s="194" t="str">
        <f>IF(AF30="---","",IF(AF30="","",VLOOKUP(AF30,List16785[],2,FALSE)))</f>
        <v/>
      </c>
      <c r="CD30" s="194" t="str">
        <f>IF(AG30="---","",IF(AG30="","",VLOOKUP(AG30,List16785[],2,FALSE)))</f>
        <v/>
      </c>
      <c r="CE30" s="194" t="str">
        <f>IF(AH30="---","",IF(AH30="","",VLOOKUP(AH30,List16785[],2,FALSE)))</f>
        <v/>
      </c>
      <c r="CF30" s="16" t="s">
        <v>127</v>
      </c>
      <c r="CG30" s="194" t="str">
        <f t="shared" si="7"/>
        <v>NA</v>
      </c>
      <c r="CH30" s="194" t="str">
        <f t="shared" si="5"/>
        <v>NA</v>
      </c>
      <c r="CI30" s="194" t="str">
        <f t="shared" si="5"/>
        <v>NA</v>
      </c>
      <c r="CJ30" s="194" t="str">
        <f t="shared" si="5"/>
        <v>NA</v>
      </c>
      <c r="CK30" s="194" t="str">
        <f t="shared" si="5"/>
        <v>NA</v>
      </c>
      <c r="CL30" s="194" t="str">
        <f t="shared" si="5"/>
        <v>NA</v>
      </c>
      <c r="CM30" s="194" t="str">
        <f t="shared" si="5"/>
        <v>NA</v>
      </c>
      <c r="CN30" s="194" t="str">
        <f t="shared" si="5"/>
        <v>NA</v>
      </c>
      <c r="CO30" s="194" t="str">
        <f t="shared" si="5"/>
        <v>NA</v>
      </c>
      <c r="CP30" s="194" t="str">
        <f t="shared" si="5"/>
        <v>NA</v>
      </c>
      <c r="CQ30" s="16" t="s">
        <v>127</v>
      </c>
      <c r="CR30" s="194" t="str">
        <f t="shared" si="8"/>
        <v>NA</v>
      </c>
      <c r="CS30" s="194" t="str">
        <f t="shared" si="9"/>
        <v>NA</v>
      </c>
      <c r="CT30" s="194" t="str">
        <f t="shared" si="9"/>
        <v>NA</v>
      </c>
      <c r="CU30" s="194" t="str">
        <f t="shared" si="9"/>
        <v>NA</v>
      </c>
      <c r="CV30" s="194" t="str">
        <f t="shared" si="9"/>
        <v>NA</v>
      </c>
      <c r="CW30" s="194" t="str">
        <f t="shared" si="9"/>
        <v>NA</v>
      </c>
      <c r="CX30" s="194" t="str">
        <f t="shared" si="9"/>
        <v>NA</v>
      </c>
      <c r="CY30" s="194" t="str">
        <f t="shared" si="9"/>
        <v>NA</v>
      </c>
      <c r="CZ30" s="194" t="str">
        <f t="shared" si="9"/>
        <v>NA</v>
      </c>
      <c r="DA30" s="194" t="str">
        <f t="shared" si="9"/>
        <v>NA</v>
      </c>
      <c r="DI30" s="177"/>
      <c r="DJ30" s="177"/>
      <c r="DK30" s="177"/>
      <c r="DL30" s="177"/>
      <c r="DM30" s="177"/>
      <c r="DN30" s="177"/>
      <c r="DO30" s="177"/>
      <c r="DP30" s="177"/>
      <c r="DQ30" s="177"/>
      <c r="DR30" s="177"/>
      <c r="DS30" s="177"/>
      <c r="DT30" s="177"/>
      <c r="DU30" s="177"/>
      <c r="DV30" s="177"/>
      <c r="DW30" s="177"/>
    </row>
    <row r="31" spans="2:127" s="7" customFormat="1" ht="13.7" customHeight="1" thickBot="1">
      <c r="B31" s="300" t="s">
        <v>223</v>
      </c>
      <c r="C31" s="301"/>
      <c r="D31" s="301"/>
      <c r="E31" s="301"/>
      <c r="F31" s="301"/>
      <c r="G31" s="302"/>
      <c r="H31" s="164" t="str">
        <f>IF(COUNTIF(Year0Range,BE5)+COUNTIF(Year0Range,BE4)+COUNTIF(Year0Range,"*60")&gt;0,COUNTIF(Year0Range,BE4),"")</f>
        <v/>
      </c>
      <c r="I31" s="164" t="str">
        <f>IF(COUNTIF(Year1Range,BE4)+COUNTIF(Year1Range,BE5)+COUNTIF(Year1Range,"*60")&gt;0,COUNTIF(Year1Range,BE4),"")</f>
        <v/>
      </c>
      <c r="J31" s="164" t="str">
        <f>IF(COUNTIF(Year2Range,BE4)+COUNTIF(Year2Range,BE5)+COUNTIF(Year2Range,"*60")&gt;0,COUNTIF(Year2Range,BE4),"")</f>
        <v/>
      </c>
      <c r="K31" s="164" t="str">
        <f>IF(COUNTIF(Year3Range,BE4)+COUNTIF(Year3Range,BE5)+COUNTIF(Year3Range,"*60")&gt;0,COUNTIF(Year3Range,BE4),"")</f>
        <v/>
      </c>
      <c r="L31" s="164" t="str">
        <f>IF(COUNTIF(Year4Range,BE4)+COUNTIF(Year4Range,BE5)+COUNTIF(Year4Range,"*60")&gt;0,COUNTIF(Year4Range,BE4),"")</f>
        <v/>
      </c>
      <c r="M31" s="164" t="str">
        <f>IF(COUNTIF(Year5Range,BE4)+COUNTIF(Year5Range,BE5)+COUNTIF(Year5Range,"*60")&gt;0,COUNTIF(Year5Range,BE4),"")</f>
        <v/>
      </c>
      <c r="N31" s="164" t="str">
        <f>IF(COUNTIF(Year6Range,BE4)+COUNTIF(Year6Range,BE5)+COUNTIF(Year6Range,"*60")&gt;0,COUNTIF(Year6Range,BE4),"")</f>
        <v/>
      </c>
      <c r="O31" s="164" t="str">
        <f>IF(COUNTIF(Year7Range,BE4)+COUNTIF(Year7Range,BE5)+COUNTIF(Year7Range,"*60")&gt;0,COUNTIF(Year7Range,BE4),"")</f>
        <v/>
      </c>
      <c r="P31" s="164" t="str">
        <f>IF(COUNTIF(Year8Range,BE4)+COUNTIF(Year8Range,BE5)+COUNTIF(Year8Range,"*60")&gt;0,COUNTIF(Year8Range,BE4),"")</f>
        <v/>
      </c>
      <c r="Q31" s="164" t="str">
        <f>IF(COUNTIF(Year9Range,BE4)+COUNTIF(Year9Range,BE5)+COUNTIF(Year9Range,"*60")&gt;0,COUNTIF(Year9Range,BE4),"")</f>
        <v/>
      </c>
      <c r="R31" s="164" t="str">
        <f>IF(COUNTIF(Year10Range,BE4)+COUNTIF(Year10Range,BE5)+COUNTIF(Year10Range,"*60")&gt;0,COUNTIF(Year10Range,BE4),"")</f>
        <v/>
      </c>
      <c r="S31" s="1"/>
      <c r="T31" s="1"/>
      <c r="U31" s="1"/>
      <c r="V31" s="1"/>
      <c r="W31" s="1"/>
      <c r="X31" s="1"/>
      <c r="Y31" s="164" t="str">
        <f>IF(COUNTIF(Year1Expected,BE5)+COUNTIF(Year1Expected,BE4)+COUNTIF(Year1Expected,"*60")&gt;0,COUNTIF(Year1Expected,$BE$4),"")</f>
        <v/>
      </c>
      <c r="Z31" s="164" t="str">
        <f>IF(COUNTIF(Year2Expected,$BE$5)+COUNTIF(Year2Expected,$BE$4)+COUNTIF(Year2Expected,"*60")&gt;0,COUNTIF(Year2Expected,$BE$4),"")</f>
        <v/>
      </c>
      <c r="AA31" s="164" t="str">
        <f>IF(COUNTIF(Year3Expected,BE5)+COUNTIF(Year3Expected,BE4)+COUNTIF(Year3Expected,"*60")&gt;0,COUNTIF(Year3Expected,$BE$4),"")</f>
        <v/>
      </c>
      <c r="AB31" s="164" t="str">
        <f>IF(COUNTIF(Year4Expected,BE5)+COUNTIF(Year4Expected,BE4)+COUNTIF(Year4Expected,"*60")&gt;0,COUNTIF(Year4Expected,$BE$4),"")</f>
        <v/>
      </c>
      <c r="AC31" s="164" t="str">
        <f>IF(COUNTIF(Year5Expected,BE5)+COUNTIF(Year5Expected,BE4)+COUNTIF(Year5Expected,"*60")&gt;0,COUNTIF(Year5Expected,$BE$4),"")</f>
        <v/>
      </c>
      <c r="AD31" s="164" t="str">
        <f>IF(COUNTIF(Year6Expected,BE5)+COUNTIF(Year6Expected,BE4)+COUNTIF(Year6Expected,"*60")&gt;0,COUNTIF(Year6Expected,$BE$4),"")</f>
        <v/>
      </c>
      <c r="AE31" s="164" t="str">
        <f>IF(COUNTIF(Year7Expected,BE5)+COUNTIF(Year7Expected,BE4)+COUNTIF(Year7Expected,"*60")&gt;0,COUNTIF(Year7Expected,$BE$4),"")</f>
        <v/>
      </c>
      <c r="AF31" s="164" t="str">
        <f>IF(COUNTIF(Year8Expected,BE5)+COUNTIF(Year8Expected,BE4)+COUNTIF(Year8Expected,"*60")&gt;0,COUNTIF(Year8Expected,$BE$4),"")</f>
        <v/>
      </c>
      <c r="AG31" s="164" t="str">
        <f>IF(COUNTIF(Year9Expected,BE5)+COUNTIF(Year9Expected,BE4)+COUNTIF(Year9Expected,"*60")&gt;0,COUNTIF(Year9Expected,$BE$4),"")</f>
        <v/>
      </c>
      <c r="AH31" s="164" t="str">
        <f>IF(COUNTIF(Year10Expected,BE5)+COUNTIF(Year10Expected,BE4)+COUNTIF(Year10Expected,"*60")&gt;0,COUNTIF(Year10Expected,$BE$4),"")</f>
        <v/>
      </c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 t="e">
        <f>LOOKUP(2,1/(H34:R34&lt;&gt;""),H$2:R$2)</f>
        <v>#N/A</v>
      </c>
      <c r="AY31" s="1"/>
      <c r="AZ31" s="1" t="e">
        <f>AX31</f>
        <v>#N/A</v>
      </c>
      <c r="BA31" s="1"/>
      <c r="BB31" s="1"/>
      <c r="BC31" s="1"/>
      <c r="BD31" s="1"/>
      <c r="BE31" s="1"/>
      <c r="BF31" s="1"/>
      <c r="BG31" s="1"/>
      <c r="BH31" s="1"/>
      <c r="BI31" s="16" t="s">
        <v>128</v>
      </c>
      <c r="BJ31" s="195">
        <f t="shared" ref="BJ31:BT31" si="12">COUNTIF(BJ3:BJ30,1)</f>
        <v>0</v>
      </c>
      <c r="BK31" s="195">
        <f t="shared" si="12"/>
        <v>0</v>
      </c>
      <c r="BL31" s="195">
        <f t="shared" si="12"/>
        <v>0</v>
      </c>
      <c r="BM31" s="195">
        <f t="shared" si="12"/>
        <v>0</v>
      </c>
      <c r="BN31" s="195">
        <f t="shared" si="12"/>
        <v>0</v>
      </c>
      <c r="BO31" s="195">
        <f t="shared" si="12"/>
        <v>0</v>
      </c>
      <c r="BP31" s="195">
        <f t="shared" si="12"/>
        <v>0</v>
      </c>
      <c r="BQ31" s="195">
        <f t="shared" si="12"/>
        <v>0</v>
      </c>
      <c r="BR31" s="195">
        <f t="shared" si="12"/>
        <v>0</v>
      </c>
      <c r="BS31" s="195">
        <f t="shared" si="12"/>
        <v>0</v>
      </c>
      <c r="BT31" s="195">
        <f t="shared" si="12"/>
        <v>0</v>
      </c>
      <c r="BU31" s="16" t="s">
        <v>128</v>
      </c>
      <c r="BV31" s="196">
        <f t="shared" ref="BV31:CE31" si="13">COUNTIF(BV3:BV30,1)</f>
        <v>0</v>
      </c>
      <c r="BW31" s="196">
        <f t="shared" si="13"/>
        <v>0</v>
      </c>
      <c r="BX31" s="196">
        <f t="shared" si="13"/>
        <v>0</v>
      </c>
      <c r="BY31" s="196">
        <f t="shared" si="13"/>
        <v>0</v>
      </c>
      <c r="BZ31" s="196">
        <f t="shared" si="13"/>
        <v>0</v>
      </c>
      <c r="CA31" s="196">
        <f t="shared" si="13"/>
        <v>0</v>
      </c>
      <c r="CB31" s="196">
        <f t="shared" si="13"/>
        <v>0</v>
      </c>
      <c r="CC31" s="196">
        <f t="shared" si="13"/>
        <v>0</v>
      </c>
      <c r="CD31" s="196">
        <f t="shared" si="13"/>
        <v>0</v>
      </c>
      <c r="CE31" s="196">
        <f t="shared" si="13"/>
        <v>0</v>
      </c>
      <c r="CF31" s="197" t="s">
        <v>129</v>
      </c>
      <c r="CG31" s="16">
        <f>COUNTIF(CG3:CG30,1.1)+COUNTIF(CG3:CG30,1)</f>
        <v>0</v>
      </c>
      <c r="CH31" s="16">
        <f>COUNTIF(CH3:CH30,1.1)+COUNTIF(CH3:CH30,1)</f>
        <v>0</v>
      </c>
      <c r="CI31" s="16">
        <f t="shared" ref="CI31:CP31" si="14">COUNTIF(CI3:CI30,1.1)+COUNTIF(CI3:CI30,1)</f>
        <v>0</v>
      </c>
      <c r="CJ31" s="16">
        <f t="shared" si="14"/>
        <v>0</v>
      </c>
      <c r="CK31" s="16">
        <f t="shared" si="14"/>
        <v>0</v>
      </c>
      <c r="CL31" s="16">
        <f t="shared" si="14"/>
        <v>0</v>
      </c>
      <c r="CM31" s="16">
        <f t="shared" si="14"/>
        <v>0</v>
      </c>
      <c r="CN31" s="16">
        <f t="shared" si="14"/>
        <v>0</v>
      </c>
      <c r="CO31" s="16">
        <f t="shared" si="14"/>
        <v>0</v>
      </c>
      <c r="CP31" s="16">
        <f t="shared" si="14"/>
        <v>0</v>
      </c>
      <c r="CQ31" s="200" t="s">
        <v>130</v>
      </c>
      <c r="CR31" s="201">
        <f>COUNTIF(CR3:CR30,"Achieved")</f>
        <v>0</v>
      </c>
      <c r="CS31" s="201">
        <f t="shared" ref="CS31:DA31" si="15">COUNTIF(CS3:CS30,"Achieved")</f>
        <v>0</v>
      </c>
      <c r="CT31" s="201">
        <f t="shared" si="15"/>
        <v>0</v>
      </c>
      <c r="CU31" s="201">
        <f t="shared" si="15"/>
        <v>0</v>
      </c>
      <c r="CV31" s="201">
        <f t="shared" si="15"/>
        <v>0</v>
      </c>
      <c r="CW31" s="201">
        <f t="shared" si="15"/>
        <v>0</v>
      </c>
      <c r="CX31" s="201">
        <f t="shared" si="15"/>
        <v>0</v>
      </c>
      <c r="CY31" s="201">
        <f t="shared" si="15"/>
        <v>0</v>
      </c>
      <c r="CZ31" s="201">
        <f t="shared" si="15"/>
        <v>0</v>
      </c>
      <c r="DA31" s="201">
        <f t="shared" si="15"/>
        <v>0</v>
      </c>
      <c r="DI31" s="177"/>
      <c r="DJ31" s="177"/>
      <c r="DK31" s="177"/>
      <c r="DL31" s="177"/>
      <c r="DM31" s="177"/>
      <c r="DN31" s="177"/>
      <c r="DO31" s="177"/>
      <c r="DP31" s="177"/>
      <c r="DQ31" s="177"/>
      <c r="DR31" s="177"/>
      <c r="DS31" s="177"/>
      <c r="DT31" s="177"/>
      <c r="DU31" s="177"/>
      <c r="DV31" s="177"/>
      <c r="DW31" s="177"/>
    </row>
    <row r="32" spans="2:127" s="7" customFormat="1" ht="13.7" customHeight="1" thickBot="1">
      <c r="B32" s="300" t="s">
        <v>225</v>
      </c>
      <c r="C32" s="301"/>
      <c r="D32" s="301"/>
      <c r="E32" s="301"/>
      <c r="F32" s="301"/>
      <c r="G32" s="302"/>
      <c r="H32" s="164" t="str">
        <f>IF(COUNTIF(Year0Range,BE5)+COUNTIF(Year0Range,BE4)+COUNTIF(Year0Range,"*60")&gt;0,COUNTIF(Year0Range,BE5),"")</f>
        <v/>
      </c>
      <c r="I32" s="167" t="str">
        <f>IF(COUNTIF(Year1Range,BE4)+COUNTIF(Year1Range,BE5)+COUNTIF(Year1Range,"*60")&gt;0,COUNTIF(Year1Range,BE5),"")</f>
        <v/>
      </c>
      <c r="J32" s="167" t="str">
        <f>IF(COUNTIF(Year2Range,BE5)+COUNTIF(Year2Range,BE4)+COUNTIF(Year2Range,"*60")&gt;0,COUNTIF(Year2Range,BE5),"")</f>
        <v/>
      </c>
      <c r="K32" s="167" t="str">
        <f>IF(COUNTIF(Year3Range,BE4)+COUNTIF(Year3Range,BE5)+COUNTIF(Year3Range,"*60")&gt;0,COUNTIF(Year3Range,BE5),"")</f>
        <v/>
      </c>
      <c r="L32" s="167" t="str">
        <f>IF(COUNTIF(Year4Range,BE4)+COUNTIF(Year4Range,BE5)+COUNTIF(Year4Range,"*60")&gt;0,COUNTIF(Year4Range,BE5),"")</f>
        <v/>
      </c>
      <c r="M32" s="167" t="str">
        <f>IF(COUNTIF(Year5Range,BE5)+COUNTIF(Year5Range,BE4)+COUNTIF(Year5Range,"*60")&gt;0,COUNTIF(Year5Range,BE5),"")</f>
        <v/>
      </c>
      <c r="N32" s="167" t="str">
        <f>IF(COUNTIF(Year6Range,BE4)+COUNTIF(Year6Range,BE5)+COUNTIF(Year6Range,"*60")&gt;0,COUNTIF(Year6Range,BE5),"")</f>
        <v/>
      </c>
      <c r="O32" s="167" t="str">
        <f>IF(COUNTIF(Year7Range,BE4)+COUNTIF(Year7Range,BE5)+COUNTIF(Year7Range,"*60")&gt;0,COUNTIF(Year7Range,BE5),"")</f>
        <v/>
      </c>
      <c r="P32" s="167" t="str">
        <f>IF(COUNTIF(Year8Range,BE4)+COUNTIF(Year8Range,BE5)+COUNTIF(Year8Range,"*60")&gt;0,COUNTIF(Year8Range,BE5),"")</f>
        <v/>
      </c>
      <c r="Q32" s="167" t="str">
        <f>IF(COUNTIF(Year9Range,BE4)+COUNTIF(Year9Range,BE5)+COUNTIF(Year9Range,"*60")&gt;0,COUNTIF(Year9Range,BE5),"")</f>
        <v/>
      </c>
      <c r="R32" s="167" t="str">
        <f>IF(COUNTIF(Year10Range,BE5)+COUNTIF(Year10Range,BE5)+COUNTIF(Year10Range,"*60")&gt;0,COUNTIF(Year10Range,BE5),"")</f>
        <v/>
      </c>
      <c r="S32" s="1"/>
      <c r="T32" s="1"/>
      <c r="U32" s="1"/>
      <c r="V32" s="1"/>
      <c r="W32" s="1"/>
      <c r="X32" s="1"/>
      <c r="Y32" s="164" t="str">
        <f>IF(COUNTIF(Year1Expected,BE5)+COUNTIF(Year1Expected,BE4)+COUNTIF(Year1Expected,"*60")&gt;0,COUNTIF(Year1Expected,$BE$5),"")</f>
        <v/>
      </c>
      <c r="Z32" s="164" t="str">
        <f>IF(COUNTIF(Year2Expected,$BE$5)+COUNTIF(Year2Expected,$BE$4)+COUNTIF(Year2Expected,"*60")&gt;0,COUNTIF(Year2Expected,$BE$5),"")</f>
        <v/>
      </c>
      <c r="AA32" s="164" t="str">
        <f>IF(COUNTIF(Year3Expected,BE5)+COUNTIF(Year3Expected,BE4)+COUNTIF(Year3Expected,"*60")&gt;0,COUNTIF(Year3Expected,$BE$5),"")</f>
        <v/>
      </c>
      <c r="AB32" s="164" t="str">
        <f>IF(COUNTIF(Year4Expected,BE5)+COUNTIF(Year4Expected,BE4)+COUNTIF(Year4Expected,"*60")&gt;0,COUNTIF(Year4Expected,$BE$5),"")</f>
        <v/>
      </c>
      <c r="AC32" s="164" t="str">
        <f>IF(COUNTIF(Year5Expected,BE5)+COUNTIF(Year5Expected,BE4)+COUNTIF(Year5Expected,"*60")&gt;0,COUNTIF(Year5Expected,$BE$5),"")</f>
        <v/>
      </c>
      <c r="AD32" s="164" t="str">
        <f>IF(COUNTIF(Year6Expected,BE5)+COUNTIF(Year6Expected,BE4)+COUNTIF(Year6Expected,"*60")&gt;0,COUNTIF(Year6Expected,$BE$5),"")</f>
        <v/>
      </c>
      <c r="AE32" s="164" t="str">
        <f>IF(COUNTIF(Year7Expected,BE5)+COUNTIF(Year7Expected,BE4)+COUNTIF(Year7Expected,"*60")&gt;0,COUNTIF(Year7Expected,$BE$5),"")</f>
        <v/>
      </c>
      <c r="AF32" s="164" t="str">
        <f>IF(COUNTIF(Year8Expected,BE5)+COUNTIF(Year8Expected,BE4)+COUNTIF(Year8Expected,"*60")&gt;0,COUNTIF(Year8Expected,$BE$5),"")</f>
        <v/>
      </c>
      <c r="AG32" s="164" t="str">
        <f>IF(COUNTIF(Year9Expected,BE5)+COUNTIF(Year9Expected,BE4)+COUNTIF(Year9Expected,"*60")&gt;0,COUNTIF(Year9Expected,$BE$5),"")</f>
        <v/>
      </c>
      <c r="AH32" s="164" t="str">
        <f>IF(COUNTIF(Year10Expected,BE5)+COUNTIF(Year10Expected,BE4)+COUNTIF(Year10Expected,"*60")&gt;0,COUNTIF(Year10Expected,$BE$5),"")</f>
        <v/>
      </c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6" t="s">
        <v>131</v>
      </c>
      <c r="BJ32" s="195">
        <f t="shared" ref="BJ32:BT32" si="16">COUNTIF(BJ3:BJ30,0.5)</f>
        <v>0</v>
      </c>
      <c r="BK32" s="195">
        <f t="shared" si="16"/>
        <v>0</v>
      </c>
      <c r="BL32" s="195">
        <f t="shared" si="16"/>
        <v>0</v>
      </c>
      <c r="BM32" s="195">
        <f t="shared" si="16"/>
        <v>0</v>
      </c>
      <c r="BN32" s="195">
        <f t="shared" si="16"/>
        <v>0</v>
      </c>
      <c r="BO32" s="195">
        <f t="shared" si="16"/>
        <v>0</v>
      </c>
      <c r="BP32" s="195">
        <f t="shared" si="16"/>
        <v>0</v>
      </c>
      <c r="BQ32" s="195">
        <f t="shared" si="16"/>
        <v>0</v>
      </c>
      <c r="BR32" s="195">
        <f t="shared" si="16"/>
        <v>0</v>
      </c>
      <c r="BS32" s="195">
        <f t="shared" si="16"/>
        <v>0</v>
      </c>
      <c r="BT32" s="195">
        <f t="shared" si="16"/>
        <v>0</v>
      </c>
      <c r="BU32" s="16" t="s">
        <v>131</v>
      </c>
      <c r="BV32" s="196">
        <f t="shared" ref="BV32:CE32" si="17">COUNTIF(BV3:BV30,0.5)</f>
        <v>0</v>
      </c>
      <c r="BW32" s="196">
        <f t="shared" si="17"/>
        <v>0</v>
      </c>
      <c r="BX32" s="196">
        <f t="shared" si="17"/>
        <v>0</v>
      </c>
      <c r="BY32" s="196">
        <f t="shared" si="17"/>
        <v>0</v>
      </c>
      <c r="BZ32" s="196">
        <f t="shared" si="17"/>
        <v>0</v>
      </c>
      <c r="CA32" s="196">
        <f t="shared" si="17"/>
        <v>0</v>
      </c>
      <c r="CB32" s="196">
        <f t="shared" si="17"/>
        <v>0</v>
      </c>
      <c r="CC32" s="196">
        <f t="shared" si="17"/>
        <v>0</v>
      </c>
      <c r="CD32" s="196">
        <f t="shared" si="17"/>
        <v>0</v>
      </c>
      <c r="CE32" s="196">
        <f t="shared" si="17"/>
        <v>0</v>
      </c>
      <c r="CF32" s="197" t="s">
        <v>132</v>
      </c>
      <c r="CG32" s="16" t="str" cm="1">
        <f t="array" ref="CG32">_xlfn.TEXTJOIN(", ", TRUE, IF((CG3:CG30=1.1) + (CG3:CG30=1), $CF$3:$CF$30, ""))</f>
        <v/>
      </c>
      <c r="CH32" s="16" t="str" cm="1">
        <f t="array" ref="CH32">_xlfn.TEXTJOIN(", ", TRUE, IF((CH3:CH30=1.1) + (CH3:CH30=1), $CF$3:$CF$30, ""))</f>
        <v/>
      </c>
      <c r="CI32" s="16" t="str" cm="1">
        <f t="array" ref="CI32">_xlfn.TEXTJOIN(", ", TRUE, IF((CI3:CI30=1.1) + (CI3:CI30=1), $CF$3:$CF$30, ""))</f>
        <v/>
      </c>
      <c r="CJ32" s="16" t="str" cm="1">
        <f t="array" ref="CJ32">_xlfn.TEXTJOIN(", ", TRUE, IF((CJ3:CJ30=1.1) + (CJ3:CJ30=1), $CF$3:$CF$30, ""))</f>
        <v/>
      </c>
      <c r="CK32" s="16" t="str" cm="1">
        <f t="array" ref="CK32">_xlfn.TEXTJOIN(", ", TRUE, IF((CK3:CK30=1.1) + (CK3:CK30=1), $CF$3:$CF$30, ""))</f>
        <v/>
      </c>
      <c r="CL32" s="16" t="str" cm="1">
        <f t="array" ref="CL32">_xlfn.TEXTJOIN(", ", TRUE, IF((CL3:CL30=1.1) + (CL3:CL30=1), $CF$3:$CF$30, ""))</f>
        <v/>
      </c>
      <c r="CM32" s="16" t="str" cm="1">
        <f t="array" ref="CM32">_xlfn.TEXTJOIN(", ", TRUE, IF((CM3:CM30=1.1) + (CM3:CM30=1), $CF$3:$CF$30, ""))</f>
        <v/>
      </c>
      <c r="CN32" s="16" t="str" cm="1">
        <f t="array" ref="CN32">_xlfn.TEXTJOIN(", ", TRUE, IF((CN3:CN30=1.1) + (CN3:CN30=1), $CF$3:$CF$30, ""))</f>
        <v/>
      </c>
      <c r="CO32" s="16" t="str" cm="1">
        <f t="array" ref="CO32">_xlfn.TEXTJOIN(", ", TRUE, IF((CO3:CO30=1.1) + (CO3:CO30=1), $CF$3:$CF$30, ""))</f>
        <v/>
      </c>
      <c r="CP32" s="16" t="str" cm="1">
        <f t="array" ref="CP32">_xlfn.TEXTJOIN(", ", TRUE, IF((CP3:CP30=1.1) + (CP3:CP30=1), $CF$3:$CF$30, ""))</f>
        <v/>
      </c>
      <c r="CQ32" s="200" t="s">
        <v>133</v>
      </c>
      <c r="CR32" s="201">
        <f>COUNTIF(CR3:CR30,"Not Achieved")</f>
        <v>0</v>
      </c>
      <c r="CS32" s="201">
        <f t="shared" ref="CS32:DA32" si="18">COUNTIF(CS3:CS30,"Not Achieved")</f>
        <v>0</v>
      </c>
      <c r="CT32" s="201">
        <f t="shared" si="18"/>
        <v>0</v>
      </c>
      <c r="CU32" s="201">
        <f t="shared" si="18"/>
        <v>0</v>
      </c>
      <c r="CV32" s="201">
        <f t="shared" si="18"/>
        <v>0</v>
      </c>
      <c r="CW32" s="201">
        <f t="shared" si="18"/>
        <v>0</v>
      </c>
      <c r="CX32" s="201">
        <f t="shared" si="18"/>
        <v>0</v>
      </c>
      <c r="CY32" s="201">
        <f t="shared" si="18"/>
        <v>0</v>
      </c>
      <c r="CZ32" s="201">
        <f t="shared" si="18"/>
        <v>0</v>
      </c>
      <c r="DA32" s="201">
        <f t="shared" si="18"/>
        <v>0</v>
      </c>
      <c r="DI32" s="177"/>
      <c r="DJ32" s="177"/>
      <c r="DK32" s="177"/>
      <c r="DL32" s="177"/>
      <c r="DM32" s="177"/>
      <c r="DN32" s="177"/>
      <c r="DO32" s="177"/>
      <c r="DP32" s="177"/>
      <c r="DQ32" s="177"/>
      <c r="DR32" s="177"/>
      <c r="DS32" s="177"/>
      <c r="DT32" s="177"/>
      <c r="DU32" s="177"/>
      <c r="DV32" s="177"/>
      <c r="DW32" s="177"/>
    </row>
    <row r="33" spans="2:127" ht="13.7" customHeight="1" thickBot="1">
      <c r="B33" s="300" t="s">
        <v>224</v>
      </c>
      <c r="C33" s="301"/>
      <c r="D33" s="301"/>
      <c r="E33" s="301"/>
      <c r="F33" s="301"/>
      <c r="G33" s="302"/>
      <c r="H33" s="164" t="str">
        <f>IF(COUNTIF(Year0Range,BE5)+COUNTIF(Year0Range,BE4)+COUNTIF(Year0Range,"*60")&gt;0,COUNTIF(Year0Range,"*60"),"")</f>
        <v/>
      </c>
      <c r="I33" s="167" t="str">
        <f>IF(COUNTIF(Year1Range,BE4)+COUNTIF(Year1Range,BE5)+COUNTIF(Year1Range,"*60")&gt;0,COUNTIF(Year1Range,"*60"),"")</f>
        <v/>
      </c>
      <c r="J33" s="167" t="str">
        <f>IF(COUNTIF(Year2Range,BE5)+COUNTIF(Year2Range,BE4)+COUNTIF(Year2Range,"*60")&gt;0,COUNTIF(Year2Range,"*60"),"")</f>
        <v/>
      </c>
      <c r="K33" s="167" t="str">
        <f>IF(COUNTIF(Year3Range,BE4)+COUNTIF(Year3Range,BE5)+COUNTIF(Year3Range,"*60")&gt;0,COUNTIF(Year3Range,"*60"),"")</f>
        <v/>
      </c>
      <c r="L33" s="167" t="str">
        <f>IF(COUNTIF(Year4Range,BE4)+COUNTIF(Year4Range,BE5)+COUNTIF(Year4Range,"*60")&gt;0,COUNTIF(Year4Range,"*60"),"")</f>
        <v/>
      </c>
      <c r="M33" s="167" t="str">
        <f>IF(COUNTIF(Year5Range,BE4)+COUNTIF(Year5Range,BE5)+COUNTIF(Year5Range,"*60")&gt;0,COUNTIF(Year5Range,"*60"),"")</f>
        <v/>
      </c>
      <c r="N33" s="167" t="str">
        <f>IF(COUNTIF(Year6Range,BE4)+COUNTIF(Year6Range,BE5)+COUNTIF(Year6Range,"*60")&gt;0,COUNTIF(Year6Range,"*60"),"")</f>
        <v/>
      </c>
      <c r="O33" s="167" t="str">
        <f>IF(COUNTIF(Year7Range,BE4)+COUNTIF(Year7Range,BE5)+COUNTIF(Year7Range,"*60")&gt;0,COUNTIF(Year7Range,"*60"),"")</f>
        <v/>
      </c>
      <c r="P33" s="167" t="str">
        <f>IF(COUNTIF(Year8Range,BE4)+COUNTIF(Year8Range,BE5)+COUNTIF(Year8Range,"*60")&gt;0,COUNTIF(Year8Range,"*60"),"")</f>
        <v/>
      </c>
      <c r="Q33" s="167" t="str">
        <f>IF(COUNTIF(Year9Range,BE4)+COUNTIF(Year9Range,BE5)+COUNTIF(Year9Range,"*60")&gt;0,COUNTIF(Year9Range,"*60"),"")</f>
        <v/>
      </c>
      <c r="R33" s="167" t="str">
        <f>IF(COUNTIF(Year10Range,BN4)+COUNTIF(Year10Range,BE5)+COUNTIF(Year10Range,"*60")&gt;0,COUNTIF(Year10Range,"*60"),"")</f>
        <v/>
      </c>
      <c r="Y33" s="164" t="str">
        <f>IF(COUNTIF(Year1Expected,BE5)+COUNTIF(Year1Expected,BE4)+COUNTIF(Year1Expected,"*60")&gt;0,COUNTIF(Year1Expected,"*60"),"")</f>
        <v/>
      </c>
      <c r="Z33" s="164" t="str">
        <f>IF(COUNTIF(Year2Expected,$BE$5)+COUNTIF(Year2Expected,$BE$4)+COUNTIF(Year2Expected,"*60")&gt;0,COUNTIF(Year2Expected,"*60"),"")</f>
        <v/>
      </c>
      <c r="AA33" s="164" t="str">
        <f>IF(COUNTIF(Year3Expected,BE5)+COUNTIF(Year3Expected,BE4)+COUNTIF(Year3Expected,"*60")&gt;0,COUNTIF(Year3Expected,"*60"),"")</f>
        <v/>
      </c>
      <c r="AB33" s="164" t="str">
        <f>IF(COUNTIF(Year4Expected,BE5)+COUNTIF(Year4Expected,BE4)+COUNTIF(Year4Expected,"*60")&gt;0,COUNTIF(Year4Expected,"*60"),"")</f>
        <v/>
      </c>
      <c r="AC33" s="164" t="str">
        <f>IF(COUNTIF(Year5Expected,BE5)+COUNTIF(Year5Expected,BE4)+COUNTIF(Year5Expected,"*60")&gt;0,COUNTIF(Year5Expected,"*60"),"")</f>
        <v/>
      </c>
      <c r="AD33" s="164" t="str">
        <f>IF(COUNTIF(Year6Expected,BE5)+COUNTIF(Year6Expected,BE4)+COUNTIF(Year6Expected,"*60")&gt;0,COUNTIF(Year6Expected,"*60"),"")</f>
        <v/>
      </c>
      <c r="AE33" s="164" t="str">
        <f>IF(COUNTIF(Year7Expected,BE5)+COUNTIF(Year7Expected,BE4)+COUNTIF(Year7Expected,"*60")&gt;0,COUNTIF(Year7Expected,"*60"),"")</f>
        <v/>
      </c>
      <c r="AF33" s="164" t="str">
        <f>IF(COUNTIF(Year8Expected,BE5)+COUNTIF(Year8Expected,BE4)+COUNTIF(Year8Expected,"*60")&gt;0,COUNTIF(Year8Expected,"*60"),"")</f>
        <v/>
      </c>
      <c r="AG33" s="164" t="str">
        <f>IF(COUNTIF(Year9Expected,BE5)+COUNTIF(Year9Expected,BE4)+COUNTIF(Year9Expected,"*60")&gt;0,COUNTIF(Year9Expected,"*60"),"")</f>
        <v/>
      </c>
      <c r="AH33" s="164" t="str">
        <f>IF(COUNTIF(Year10Expected,BE5)+COUNTIF(Year10Expected,BE4)+COUNTIF(Year10Expected,"*60")&gt;0,COUNTIF(Year10Expected,"*60"),"")</f>
        <v/>
      </c>
      <c r="BI33" s="16" t="s">
        <v>134</v>
      </c>
      <c r="BJ33" s="195">
        <f t="shared" ref="BJ33:BT33" si="19">COUNTIF(BJ3:BJ30,0)</f>
        <v>0</v>
      </c>
      <c r="BK33" s="195">
        <f t="shared" si="19"/>
        <v>0</v>
      </c>
      <c r="BL33" s="195">
        <f t="shared" si="19"/>
        <v>0</v>
      </c>
      <c r="BM33" s="195">
        <f t="shared" si="19"/>
        <v>0</v>
      </c>
      <c r="BN33" s="195">
        <f t="shared" si="19"/>
        <v>0</v>
      </c>
      <c r="BO33" s="195">
        <f t="shared" si="19"/>
        <v>0</v>
      </c>
      <c r="BP33" s="195">
        <f t="shared" si="19"/>
        <v>0</v>
      </c>
      <c r="BQ33" s="195">
        <f t="shared" si="19"/>
        <v>0</v>
      </c>
      <c r="BR33" s="195">
        <f t="shared" si="19"/>
        <v>0</v>
      </c>
      <c r="BS33" s="195">
        <f t="shared" si="19"/>
        <v>0</v>
      </c>
      <c r="BT33" s="195">
        <f t="shared" si="19"/>
        <v>0</v>
      </c>
      <c r="BU33" s="16" t="s">
        <v>134</v>
      </c>
      <c r="BV33" s="196">
        <f t="shared" ref="BV33:CE33" si="20">COUNTIF(BV3:BV30,0)</f>
        <v>0</v>
      </c>
      <c r="BW33" s="196">
        <f t="shared" si="20"/>
        <v>0</v>
      </c>
      <c r="BX33" s="196">
        <f t="shared" si="20"/>
        <v>0</v>
      </c>
      <c r="BY33" s="196">
        <f t="shared" si="20"/>
        <v>0</v>
      </c>
      <c r="BZ33" s="196">
        <f t="shared" si="20"/>
        <v>0</v>
      </c>
      <c r="CA33" s="196">
        <f t="shared" si="20"/>
        <v>0</v>
      </c>
      <c r="CB33" s="196">
        <f t="shared" si="20"/>
        <v>0</v>
      </c>
      <c r="CC33" s="196">
        <f t="shared" si="20"/>
        <v>0</v>
      </c>
      <c r="CD33" s="196">
        <f t="shared" si="20"/>
        <v>0</v>
      </c>
      <c r="CE33" s="196">
        <f t="shared" si="20"/>
        <v>0</v>
      </c>
      <c r="CF33" s="197" t="s">
        <v>135</v>
      </c>
      <c r="CG33" s="16" t="str" cm="1">
        <f t="array" ref="CG33">_xlfn.TEXTJOIN(", ", TRUE, IF((CG3:CG30=1.1) + (CG3:CG30=0.1),  $CF$3:$CF$30, ""))</f>
        <v/>
      </c>
      <c r="CH33" s="199" t="str" cm="1">
        <f t="array" ref="CH33">_xlfn.TEXTJOIN(", ", TRUE, IF((CH3:CH30=1.1) + (CH3:CH30=0.1),  $CF$3:$CF$30, ""))</f>
        <v/>
      </c>
      <c r="CI33" s="199" t="str" cm="1">
        <f t="array" ref="CI33">_xlfn.TEXTJOIN(", ", TRUE, IF((CI3:CI30=1.1) + (CI3:CI30=0.1),  $CF$3:$CF$30, ""))</f>
        <v/>
      </c>
      <c r="CJ33" s="199" t="str" cm="1">
        <f t="array" ref="CJ33">_xlfn.TEXTJOIN(", ", TRUE, IF((CJ3:CJ30=1.1) + (CJ3:CJ30=0.1),  $CF$3:$CF$30, ""))</f>
        <v/>
      </c>
      <c r="CK33" s="199" t="str" cm="1">
        <f t="array" ref="CK33">_xlfn.TEXTJOIN(", ", TRUE, IF((CK3:CK30=1.1) + (CK3:CK30=0.1),  $CF$3:$CF$30, ""))</f>
        <v/>
      </c>
      <c r="CL33" s="199" t="str" cm="1">
        <f t="array" ref="CL33">_xlfn.TEXTJOIN(", ", TRUE, IF((CL3:CL30=1.1) + (CL3:CL30=0.1),  $CF$3:$CF$30, ""))</f>
        <v/>
      </c>
      <c r="CM33" s="199" t="str" cm="1">
        <f t="array" ref="CM33">_xlfn.TEXTJOIN(", ", TRUE, IF((CM3:CM30=1.1) + (CM3:CM30=0.1),  $CF$3:$CF$30, ""))</f>
        <v/>
      </c>
      <c r="CN33" s="199" t="str" cm="1">
        <f t="array" ref="CN33">_xlfn.TEXTJOIN(", ", TRUE, IF((CN3:CN30=1.1) + (CN3:CN30=0.1),  $CF$3:$CF$30, ""))</f>
        <v/>
      </c>
      <c r="CO33" s="199" t="str" cm="1">
        <f t="array" ref="CO33">_xlfn.TEXTJOIN(", ", TRUE, IF((CO3:CO30=1.1) + (CO3:CO30=0.1),  $CF$3:$CF$30, ""))</f>
        <v/>
      </c>
      <c r="CP33" s="199" t="str" cm="1">
        <f t="array" ref="CP33">_xlfn.TEXTJOIN(", ", TRUE, IF((CP3:CP30=1.1) + (CP3:CP30=0.1),  $CF$3:$CF$30, ""))</f>
        <v/>
      </c>
      <c r="CQ33" s="199" t="s">
        <v>136</v>
      </c>
      <c r="CR33" s="201">
        <f>COUNTIF(CG3:CG30,1.1)+COUNTIF(CG3:CG30,0.1)</f>
        <v>0</v>
      </c>
      <c r="CS33" s="201">
        <f t="shared" ref="CS33:DA33" si="21">COUNTIF(CH3:CH30,1.1)+COUNTIF(CH3:CH30,0.1)</f>
        <v>0</v>
      </c>
      <c r="CT33" s="201">
        <f t="shared" si="21"/>
        <v>0</v>
      </c>
      <c r="CU33" s="201">
        <f t="shared" si="21"/>
        <v>0</v>
      </c>
      <c r="CV33" s="201">
        <f t="shared" si="21"/>
        <v>0</v>
      </c>
      <c r="CW33" s="201">
        <f t="shared" si="21"/>
        <v>0</v>
      </c>
      <c r="CX33" s="201">
        <f t="shared" si="21"/>
        <v>0</v>
      </c>
      <c r="CY33" s="201">
        <f t="shared" si="21"/>
        <v>0</v>
      </c>
      <c r="CZ33" s="201">
        <f t="shared" si="21"/>
        <v>0</v>
      </c>
      <c r="DA33" s="201">
        <f t="shared" si="21"/>
        <v>0</v>
      </c>
      <c r="DI33" s="30"/>
      <c r="DJ33" s="30"/>
      <c r="DK33" s="30"/>
      <c r="DL33" s="30"/>
      <c r="DM33" s="30"/>
      <c r="DN33" s="30"/>
      <c r="DO33" s="30"/>
      <c r="DP33" s="30"/>
      <c r="DQ33" s="30"/>
      <c r="DR33" s="30"/>
      <c r="DS33" s="30"/>
      <c r="DT33" s="30"/>
      <c r="DU33" s="30"/>
      <c r="DV33" s="30"/>
      <c r="DW33" s="30"/>
    </row>
    <row r="34" spans="2:127" ht="13.7" customHeight="1" thickBot="1">
      <c r="B34" s="310" t="s">
        <v>287</v>
      </c>
      <c r="C34" s="311"/>
      <c r="D34" s="311"/>
      <c r="E34" s="311"/>
      <c r="F34" s="312"/>
      <c r="G34" s="151"/>
      <c r="H34" s="23" t="str">
        <f t="shared" ref="H34:R34" si="22">IF(ISERROR(AVERAGE(BJ24:BJ30,BJ9:BJ23, BJ3:BJ8)),"",AVERAGE(BJ24:BJ30,BJ9:BJ23, BJ3:BJ8))</f>
        <v/>
      </c>
      <c r="I34" s="23" t="str">
        <f t="shared" si="22"/>
        <v/>
      </c>
      <c r="J34" s="23" t="str">
        <f t="shared" si="22"/>
        <v/>
      </c>
      <c r="K34" s="23" t="str">
        <f t="shared" si="22"/>
        <v/>
      </c>
      <c r="L34" s="23" t="str">
        <f t="shared" si="22"/>
        <v/>
      </c>
      <c r="M34" s="23" t="str">
        <f t="shared" si="22"/>
        <v/>
      </c>
      <c r="N34" s="23" t="str">
        <f t="shared" si="22"/>
        <v/>
      </c>
      <c r="O34" s="23" t="str">
        <f t="shared" si="22"/>
        <v/>
      </c>
      <c r="P34" s="23" t="str">
        <f t="shared" si="22"/>
        <v/>
      </c>
      <c r="Q34" s="23" t="str">
        <f t="shared" si="22"/>
        <v/>
      </c>
      <c r="R34" s="23" t="str">
        <f t="shared" si="22"/>
        <v/>
      </c>
      <c r="Y34" s="23" t="str">
        <f t="shared" ref="Y34:AH34" si="23">IF(ISERROR(AVERAGE(BV24:BV30,BV9:BV23, BV3:BV8)),"",AVERAGE(BV24:BV30,BV9:BV23, BV3:BV8))</f>
        <v/>
      </c>
      <c r="Z34" s="23" t="str">
        <f t="shared" si="23"/>
        <v/>
      </c>
      <c r="AA34" s="23" t="str">
        <f t="shared" si="23"/>
        <v/>
      </c>
      <c r="AB34" s="23" t="str">
        <f t="shared" si="23"/>
        <v/>
      </c>
      <c r="AC34" s="23" t="str">
        <f t="shared" si="23"/>
        <v/>
      </c>
      <c r="AD34" s="23" t="str">
        <f t="shared" si="23"/>
        <v/>
      </c>
      <c r="AE34" s="23" t="str">
        <f t="shared" si="23"/>
        <v/>
      </c>
      <c r="AF34" s="23" t="str">
        <f t="shared" si="23"/>
        <v/>
      </c>
      <c r="AG34" s="23" t="str">
        <f t="shared" si="23"/>
        <v/>
      </c>
      <c r="AH34" s="23" t="str">
        <f t="shared" si="23"/>
        <v/>
      </c>
      <c r="AI34" s="1"/>
      <c r="AJ34" s="1"/>
      <c r="AX34" s="27" t="s">
        <v>95</v>
      </c>
      <c r="AY34" s="28" t="s">
        <v>97</v>
      </c>
      <c r="AZ34" s="29" t="s">
        <v>99</v>
      </c>
      <c r="BA34" s="1" t="s">
        <v>138</v>
      </c>
      <c r="BB34" s="24"/>
      <c r="BC34" s="24"/>
      <c r="BD34" s="24"/>
      <c r="BE34" s="24"/>
      <c r="BG34" s="7"/>
      <c r="BH34" s="7"/>
      <c r="BI34" s="16" t="s">
        <v>137</v>
      </c>
      <c r="BJ34" s="198" t="str">
        <f>IF(ISERROR(AVERAGE(BJ24:BJ30,BJ9:BJ23,BJ3:BJ8)),"",(AVERAGE(BJ24:BJ30,BJ9:BJ23,BJ3:BJ8)))</f>
        <v/>
      </c>
      <c r="BK34" s="198" t="str">
        <f t="shared" ref="BK34:BT34" si="24">IF(ISERROR(AVERAGE(BK24:BK30,BK9:BK23,BK3:BK8)),"",(AVERAGE(BK24:BK30,BK9:BK23,BK3:BK8)))</f>
        <v/>
      </c>
      <c r="BL34" s="198" t="str">
        <f t="shared" si="24"/>
        <v/>
      </c>
      <c r="BM34" s="198" t="str">
        <f t="shared" si="24"/>
        <v/>
      </c>
      <c r="BN34" s="198" t="str">
        <f t="shared" si="24"/>
        <v/>
      </c>
      <c r="BO34" s="198" t="str">
        <f t="shared" si="24"/>
        <v/>
      </c>
      <c r="BP34" s="198" t="str">
        <f t="shared" si="24"/>
        <v/>
      </c>
      <c r="BQ34" s="198" t="str">
        <f t="shared" si="24"/>
        <v/>
      </c>
      <c r="BR34" s="198" t="str">
        <f t="shared" si="24"/>
        <v/>
      </c>
      <c r="BS34" s="198" t="str">
        <f t="shared" si="24"/>
        <v/>
      </c>
      <c r="BT34" s="198" t="str">
        <f t="shared" si="24"/>
        <v/>
      </c>
      <c r="BU34" s="16" t="s">
        <v>137</v>
      </c>
      <c r="BV34" s="198" t="str">
        <f t="shared" ref="BV34:CE34" si="25">IF(ISERROR(AVERAGE(BV24:BV30,BV9:BV23,BV3:BV8)),"",(AVERAGE(BV24:BV30,BV9:BV23,BV3:BV8)))</f>
        <v/>
      </c>
      <c r="BW34" s="198" t="str">
        <f t="shared" si="25"/>
        <v/>
      </c>
      <c r="BX34" s="198" t="str">
        <f t="shared" si="25"/>
        <v/>
      </c>
      <c r="BY34" s="198" t="str">
        <f t="shared" si="25"/>
        <v/>
      </c>
      <c r="BZ34" s="198" t="str">
        <f t="shared" si="25"/>
        <v/>
      </c>
      <c r="CA34" s="198" t="str">
        <f t="shared" si="25"/>
        <v/>
      </c>
      <c r="CB34" s="198" t="str">
        <f t="shared" si="25"/>
        <v/>
      </c>
      <c r="CC34" s="198" t="str">
        <f t="shared" si="25"/>
        <v/>
      </c>
      <c r="CD34" s="198" t="str">
        <f t="shared" si="25"/>
        <v/>
      </c>
      <c r="CE34" s="198" t="str">
        <f t="shared" si="25"/>
        <v/>
      </c>
      <c r="CF34" s="197" t="s">
        <v>130</v>
      </c>
      <c r="CG34" s="16" t="str" cm="1">
        <f t="array" ref="CG34">_xlfn.TEXTJOIN(", ", TRUE, IF(CR3:CR30="Achieved", $CF$3:$CF$30, ""))</f>
        <v/>
      </c>
      <c r="CH34" s="199" t="str" cm="1">
        <f t="array" ref="CH34">_xlfn.TEXTJOIN(", ", TRUE, IF(CS3:CS30="Achieved", $CF$3:$CF$30, ""))</f>
        <v/>
      </c>
      <c r="CI34" s="199" t="str" cm="1">
        <f t="array" ref="CI34">_xlfn.TEXTJOIN(", ", TRUE, IF(CT3:CT30="Achieved", $CF$3:$CF$30, ""))</f>
        <v/>
      </c>
      <c r="CJ34" s="199" t="str" cm="1">
        <f t="array" ref="CJ34">_xlfn.TEXTJOIN(", ", TRUE, IF(CU3:CU30="Achieved", $CF$3:$CF$30, ""))</f>
        <v/>
      </c>
      <c r="CK34" s="199" t="str" cm="1">
        <f t="array" ref="CK34">_xlfn.TEXTJOIN(", ", TRUE, IF(CV3:CV30="Achieved", $CF$3:$CF$30, ""))</f>
        <v/>
      </c>
      <c r="CL34" s="199" t="str" cm="1">
        <f t="array" ref="CL34">_xlfn.TEXTJOIN(", ", TRUE, IF(CW3:CW30="Achieved", $CF$3:$CF$30, ""))</f>
        <v/>
      </c>
      <c r="CM34" s="199" t="str" cm="1">
        <f t="array" ref="CM34">_xlfn.TEXTJOIN(", ", TRUE, IF(CX3:CX30="Achieved", $CF$3:$CF$30, ""))</f>
        <v/>
      </c>
      <c r="CN34" s="199" t="str" cm="1">
        <f t="array" ref="CN34">_xlfn.TEXTJOIN(", ", TRUE, IF(CY3:CY30="Achieved", $CF$3:$CF$30, ""))</f>
        <v/>
      </c>
      <c r="CO34" s="199" t="str" cm="1">
        <f t="array" ref="CO34">_xlfn.TEXTJOIN(", ", TRUE, IF(CZ3:CZ30="Achieved", $CF$3:$CF$30, ""))</f>
        <v/>
      </c>
      <c r="CP34" s="199" t="str" cm="1">
        <f t="array" ref="CP34">_xlfn.TEXTJOIN(", ", TRUE, IF(DA3:DA30="Achieved", $CF$3:$CF$30, ""))</f>
        <v/>
      </c>
      <c r="CQ34" s="199" t="s">
        <v>139</v>
      </c>
      <c r="CR34" s="202" t="str">
        <f t="shared" ref="CR34:DA34" si="26">IF(SUM(CR31:CR32)=0,"",CR31/SUM(CR31:CR32))</f>
        <v/>
      </c>
      <c r="CS34" s="202" t="str">
        <f t="shared" si="26"/>
        <v/>
      </c>
      <c r="CT34" s="202" t="str">
        <f t="shared" si="26"/>
        <v/>
      </c>
      <c r="CU34" s="202" t="str">
        <f t="shared" si="26"/>
        <v/>
      </c>
      <c r="CV34" s="202" t="str">
        <f t="shared" si="26"/>
        <v/>
      </c>
      <c r="CW34" s="202" t="str">
        <f t="shared" si="26"/>
        <v/>
      </c>
      <c r="CX34" s="202" t="str">
        <f t="shared" si="26"/>
        <v/>
      </c>
      <c r="CY34" s="202" t="str">
        <f t="shared" si="26"/>
        <v/>
      </c>
      <c r="CZ34" s="202" t="str">
        <f t="shared" si="26"/>
        <v/>
      </c>
      <c r="DA34" s="202" t="str">
        <f t="shared" si="26"/>
        <v/>
      </c>
      <c r="DI34" s="30"/>
      <c r="DJ34" s="30"/>
      <c r="DK34" s="30"/>
      <c r="DL34" s="30"/>
      <c r="DM34" s="30"/>
      <c r="DN34" s="30"/>
      <c r="DO34" s="30"/>
      <c r="DP34" s="30"/>
      <c r="DQ34" s="30"/>
      <c r="DR34" s="30"/>
      <c r="DS34" s="30"/>
      <c r="DT34" s="30"/>
      <c r="DU34" s="30"/>
      <c r="DV34" s="30"/>
      <c r="DW34" s="30"/>
    </row>
    <row r="35" spans="2:127" ht="13.7" customHeight="1" thickBot="1">
      <c r="B35" s="287" t="s">
        <v>140</v>
      </c>
      <c r="C35" s="288"/>
      <c r="D35" s="288"/>
      <c r="E35" s="288"/>
      <c r="F35" s="288"/>
      <c r="G35" s="289"/>
      <c r="H35" s="173"/>
      <c r="I35" s="173" t="str">
        <f>IF(I34="","",_xlfn.CONCAT(CG31," / ",CR31))</f>
        <v/>
      </c>
      <c r="J35" s="173" t="str">
        <f t="shared" ref="J35:R35" si="27">IF(J34="","",_xlfn.CONCAT(CH31," / ",CS31))</f>
        <v/>
      </c>
      <c r="K35" s="173" t="str">
        <f t="shared" si="27"/>
        <v/>
      </c>
      <c r="L35" s="173" t="str">
        <f t="shared" si="27"/>
        <v/>
      </c>
      <c r="M35" s="173" t="str">
        <f t="shared" si="27"/>
        <v/>
      </c>
      <c r="N35" s="164" t="str">
        <f t="shared" si="27"/>
        <v/>
      </c>
      <c r="O35" s="164" t="str">
        <f t="shared" si="27"/>
        <v/>
      </c>
      <c r="P35" s="164" t="str">
        <f t="shared" si="27"/>
        <v/>
      </c>
      <c r="Q35" s="164" t="str">
        <f t="shared" si="27"/>
        <v/>
      </c>
      <c r="R35" s="164" t="str">
        <f t="shared" si="27"/>
        <v/>
      </c>
      <c r="AA35" s="26"/>
      <c r="AD35" s="26"/>
      <c r="AE35" s="26"/>
      <c r="AF35" s="26"/>
      <c r="AG35" s="26"/>
      <c r="AH35" s="26"/>
      <c r="AI35" s="26"/>
      <c r="AJ35" s="26"/>
      <c r="AW35" s="30" t="s">
        <v>141</v>
      </c>
      <c r="AX35" s="31">
        <f>COUNTIF(AY3:AY8,BF4)</f>
        <v>0</v>
      </c>
      <c r="AY35" s="31">
        <f>VALUE(COUNTIF(AY3:AY8,BF5))</f>
        <v>0</v>
      </c>
      <c r="AZ35" s="31">
        <f>VALUE(COUNTIF(AY3:AY8,0))</f>
        <v>0</v>
      </c>
      <c r="BA35" s="31" t="e">
        <f>AVERAGEIF(AY3:AY8,"&gt;=0")</f>
        <v>#DIV/0!</v>
      </c>
      <c r="BI35" s="16" t="s">
        <v>142</v>
      </c>
      <c r="BJ35" s="192" t="str">
        <f>IF(ISERROR(AVERAGE(BJ3:BJ8)),"",(AVERAGE(BJ3:BJ8)))</f>
        <v/>
      </c>
      <c r="BK35" s="192" t="str">
        <f t="shared" ref="BK35:BT35" si="28">IF(ISERROR(AVERAGE(BK3:BK8)),"",(AVERAGE(BK3:BK8)))</f>
        <v/>
      </c>
      <c r="BL35" s="192" t="str">
        <f t="shared" si="28"/>
        <v/>
      </c>
      <c r="BM35" s="192" t="str">
        <f t="shared" si="28"/>
        <v/>
      </c>
      <c r="BN35" s="192" t="str">
        <f t="shared" si="28"/>
        <v/>
      </c>
      <c r="BO35" s="192" t="str">
        <f t="shared" si="28"/>
        <v/>
      </c>
      <c r="BP35" s="192" t="str">
        <f t="shared" si="28"/>
        <v/>
      </c>
      <c r="BQ35" s="192" t="str">
        <f t="shared" si="28"/>
        <v/>
      </c>
      <c r="BR35" s="192" t="str">
        <f t="shared" si="28"/>
        <v/>
      </c>
      <c r="BS35" s="192" t="str">
        <f t="shared" si="28"/>
        <v/>
      </c>
      <c r="BT35" s="192" t="str">
        <f t="shared" si="28"/>
        <v/>
      </c>
      <c r="BU35" s="16" t="s">
        <v>142</v>
      </c>
      <c r="BV35" s="192" t="str">
        <f t="shared" ref="BV35:CE35" si="29">IF(ISERROR(AVERAGE(BV3:BV8)),"",(AVERAGE(BV3:BV8)))</f>
        <v/>
      </c>
      <c r="BW35" s="192" t="str">
        <f t="shared" si="29"/>
        <v/>
      </c>
      <c r="BX35" s="192" t="str">
        <f t="shared" si="29"/>
        <v/>
      </c>
      <c r="BY35" s="192" t="str">
        <f t="shared" si="29"/>
        <v/>
      </c>
      <c r="BZ35" s="192" t="str">
        <f t="shared" si="29"/>
        <v/>
      </c>
      <c r="CA35" s="192" t="str">
        <f t="shared" si="29"/>
        <v/>
      </c>
      <c r="CB35" s="192" t="str">
        <f t="shared" si="29"/>
        <v/>
      </c>
      <c r="CC35" s="192" t="str">
        <f t="shared" si="29"/>
        <v/>
      </c>
      <c r="CD35" s="192" t="str">
        <f t="shared" si="29"/>
        <v/>
      </c>
      <c r="CE35" s="192" t="str">
        <f t="shared" si="29"/>
        <v/>
      </c>
      <c r="CF35" s="16"/>
      <c r="CG35"/>
      <c r="CJ35" s="1"/>
      <c r="CL35" s="1"/>
      <c r="CN35" s="1"/>
      <c r="CQ35" s="199" t="s">
        <v>143</v>
      </c>
      <c r="CR35" s="16" t="str">
        <f t="shared" ref="CR35:DA35" si="30">IF(CR34="","ADEQUATE",IF(CR34&gt;0.5,"ADEQUATE",IF(BK34&gt;=BV34,"ADEQUATE","INADEQUATE")))</f>
        <v>ADEQUATE</v>
      </c>
      <c r="CS35" s="16" t="str">
        <f t="shared" si="30"/>
        <v>ADEQUATE</v>
      </c>
      <c r="CT35" s="16" t="str">
        <f t="shared" si="30"/>
        <v>ADEQUATE</v>
      </c>
      <c r="CU35" s="16" t="str">
        <f t="shared" si="30"/>
        <v>ADEQUATE</v>
      </c>
      <c r="CV35" s="16" t="str">
        <f t="shared" si="30"/>
        <v>ADEQUATE</v>
      </c>
      <c r="CW35" s="16" t="str">
        <f t="shared" si="30"/>
        <v>ADEQUATE</v>
      </c>
      <c r="CX35" s="16" t="str">
        <f t="shared" si="30"/>
        <v>ADEQUATE</v>
      </c>
      <c r="CY35" s="16" t="str">
        <f t="shared" si="30"/>
        <v>ADEQUATE</v>
      </c>
      <c r="CZ35" s="16" t="str">
        <f t="shared" si="30"/>
        <v>ADEQUATE</v>
      </c>
      <c r="DA35" s="16" t="str">
        <f t="shared" si="30"/>
        <v>ADEQUATE</v>
      </c>
      <c r="DI35" s="30"/>
      <c r="DJ35" s="30"/>
      <c r="DK35" s="30"/>
      <c r="DL35" s="30"/>
      <c r="DM35" s="30"/>
      <c r="DN35" s="30"/>
      <c r="DO35" s="30"/>
      <c r="DP35" s="30"/>
      <c r="DQ35" s="30"/>
      <c r="DR35" s="30"/>
      <c r="DS35" s="30"/>
      <c r="DT35" s="30"/>
      <c r="DU35" s="30"/>
      <c r="DV35" s="30"/>
      <c r="DW35" s="30"/>
    </row>
    <row r="36" spans="2:127" ht="13.7" customHeight="1" thickBot="1">
      <c r="B36" s="294" t="s">
        <v>226</v>
      </c>
      <c r="C36" s="292"/>
      <c r="D36" s="292"/>
      <c r="E36" s="292"/>
      <c r="F36" s="292"/>
      <c r="G36" s="293"/>
      <c r="H36" s="160"/>
      <c r="I36" s="160" t="str">
        <f>IF(I34="","",IF(I37="Yes",CR35,"N/A"))</f>
        <v/>
      </c>
      <c r="J36" s="160" t="str">
        <f t="shared" ref="J36:R36" si="31">IF(J34="","",IF(J37="Yes",CS35,"N/A"))</f>
        <v/>
      </c>
      <c r="K36" s="160" t="str">
        <f t="shared" si="31"/>
        <v/>
      </c>
      <c r="L36" s="160" t="str">
        <f t="shared" si="31"/>
        <v/>
      </c>
      <c r="M36" s="160" t="str">
        <f t="shared" si="31"/>
        <v/>
      </c>
      <c r="N36" s="160" t="str">
        <f t="shared" si="31"/>
        <v/>
      </c>
      <c r="O36" s="160" t="str">
        <f t="shared" si="31"/>
        <v/>
      </c>
      <c r="P36" s="160" t="str">
        <f t="shared" si="31"/>
        <v/>
      </c>
      <c r="Q36" s="160" t="str">
        <f t="shared" si="31"/>
        <v/>
      </c>
      <c r="R36" s="160" t="str">
        <f t="shared" si="31"/>
        <v/>
      </c>
      <c r="AA36" s="26"/>
      <c r="AD36" s="26"/>
      <c r="AE36" s="26"/>
      <c r="AF36" s="26"/>
      <c r="AG36" s="26"/>
      <c r="AH36" s="26"/>
      <c r="AI36" s="26"/>
      <c r="AJ36" s="26"/>
      <c r="AW36" s="30" t="s">
        <v>144</v>
      </c>
      <c r="AX36" s="31">
        <f>COUNTIF(AY9:AY23,BF4)</f>
        <v>0</v>
      </c>
      <c r="AY36" s="31">
        <f>VALUE(COUNTIF(AY9:AY23,BF5))</f>
        <v>0</v>
      </c>
      <c r="AZ36" s="31">
        <f>VALUE(COUNTIF(AY9:AY23,0))</f>
        <v>0</v>
      </c>
      <c r="BA36" s="31" t="e">
        <f>AVERAGEIF(AY9:AY23,"&gt;=0")</f>
        <v>#DIV/0!</v>
      </c>
      <c r="BI36" s="16" t="s">
        <v>145</v>
      </c>
      <c r="BJ36" s="193" t="str">
        <f t="shared" ref="BJ36:BT36" si="32">IF(ISERROR(AVERAGE(BJ9:BJ23)),"",(AVERAGE(BJ9:BJ23)))</f>
        <v/>
      </c>
      <c r="BK36" s="193" t="str">
        <f t="shared" si="32"/>
        <v/>
      </c>
      <c r="BL36" s="193" t="str">
        <f t="shared" si="32"/>
        <v/>
      </c>
      <c r="BM36" s="193" t="str">
        <f t="shared" si="32"/>
        <v/>
      </c>
      <c r="BN36" s="193" t="str">
        <f t="shared" si="32"/>
        <v/>
      </c>
      <c r="BO36" s="193" t="str">
        <f t="shared" si="32"/>
        <v/>
      </c>
      <c r="BP36" s="193" t="str">
        <f t="shared" si="32"/>
        <v/>
      </c>
      <c r="BQ36" s="193" t="str">
        <f t="shared" si="32"/>
        <v/>
      </c>
      <c r="BR36" s="193" t="str">
        <f t="shared" si="32"/>
        <v/>
      </c>
      <c r="BS36" s="193" t="str">
        <f t="shared" si="32"/>
        <v/>
      </c>
      <c r="BT36" s="193" t="str">
        <f t="shared" si="32"/>
        <v/>
      </c>
      <c r="BU36" s="16" t="s">
        <v>145</v>
      </c>
      <c r="BV36" s="193" t="str">
        <f t="shared" ref="BV36:CE36" si="33">IF(ISERROR(AVERAGE(BV9:BV23)),"",(AVERAGE(BV9:BV23)))</f>
        <v/>
      </c>
      <c r="BW36" s="193" t="str">
        <f t="shared" si="33"/>
        <v/>
      </c>
      <c r="BX36" s="193" t="str">
        <f t="shared" si="33"/>
        <v/>
      </c>
      <c r="BY36" s="193" t="str">
        <f t="shared" si="33"/>
        <v/>
      </c>
      <c r="BZ36" s="193" t="str">
        <f t="shared" si="33"/>
        <v/>
      </c>
      <c r="CA36" s="193" t="str">
        <f t="shared" si="33"/>
        <v/>
      </c>
      <c r="CB36" s="193" t="str">
        <f t="shared" si="33"/>
        <v/>
      </c>
      <c r="CC36" s="193" t="str">
        <f t="shared" si="33"/>
        <v/>
      </c>
      <c r="CD36" s="193" t="str">
        <f t="shared" si="33"/>
        <v/>
      </c>
      <c r="CE36" s="193" t="str">
        <f t="shared" si="33"/>
        <v/>
      </c>
      <c r="CF36" s="16"/>
      <c r="CJ36" s="1"/>
      <c r="CL36" s="1"/>
      <c r="CN36" s="1"/>
      <c r="CQ36" s="16" t="s">
        <v>146</v>
      </c>
      <c r="CR36" s="16" t="str">
        <f t="shared" ref="CR36:DA36" si="34">IF(CR33&gt;0,"New IAP","No")</f>
        <v>No</v>
      </c>
      <c r="CS36" s="16" t="str">
        <f t="shared" si="34"/>
        <v>No</v>
      </c>
      <c r="CT36" s="16" t="str">
        <f t="shared" si="34"/>
        <v>No</v>
      </c>
      <c r="CU36" s="16" t="str">
        <f t="shared" si="34"/>
        <v>No</v>
      </c>
      <c r="CV36" s="16" t="str">
        <f t="shared" si="34"/>
        <v>No</v>
      </c>
      <c r="CW36" s="16" t="str">
        <f t="shared" si="34"/>
        <v>No</v>
      </c>
      <c r="CX36" s="16" t="str">
        <f t="shared" si="34"/>
        <v>No</v>
      </c>
      <c r="CY36" s="16" t="str">
        <f t="shared" si="34"/>
        <v>No</v>
      </c>
      <c r="CZ36" s="16" t="str">
        <f t="shared" si="34"/>
        <v>No</v>
      </c>
      <c r="DA36" s="16" t="str">
        <f t="shared" si="34"/>
        <v>No</v>
      </c>
      <c r="DI36" s="30"/>
      <c r="DJ36" s="30"/>
      <c r="DK36" s="30"/>
      <c r="DL36" s="30"/>
      <c r="DM36" s="30"/>
      <c r="DN36" s="30"/>
      <c r="DO36" s="30"/>
      <c r="DP36" s="30"/>
      <c r="DQ36" s="30"/>
      <c r="DR36" s="30"/>
      <c r="DS36" s="30"/>
      <c r="DT36" s="30"/>
      <c r="DU36" s="30"/>
      <c r="DV36" s="30"/>
      <c r="DW36" s="30"/>
    </row>
    <row r="37" spans="2:127" ht="13.7" customHeight="1" thickBot="1">
      <c r="B37" s="287" t="s">
        <v>227</v>
      </c>
      <c r="C37" s="288"/>
      <c r="D37" s="288"/>
      <c r="E37" s="288"/>
      <c r="F37" s="288"/>
      <c r="G37" s="289"/>
      <c r="H37" s="165"/>
      <c r="I37" s="161" t="s">
        <v>92</v>
      </c>
      <c r="J37" s="161" t="s">
        <v>92</v>
      </c>
      <c r="K37" s="161" t="s">
        <v>92</v>
      </c>
      <c r="L37" s="161" t="s">
        <v>92</v>
      </c>
      <c r="M37" s="161" t="s">
        <v>92</v>
      </c>
      <c r="N37" s="161" t="s">
        <v>92</v>
      </c>
      <c r="O37" s="161" t="s">
        <v>92</v>
      </c>
      <c r="P37" s="161" t="s">
        <v>92</v>
      </c>
      <c r="Q37" s="161" t="s">
        <v>92</v>
      </c>
      <c r="R37" s="161" t="s">
        <v>92</v>
      </c>
      <c r="AA37" s="26"/>
      <c r="AD37" s="26"/>
      <c r="AE37" s="26"/>
      <c r="AF37" s="26"/>
      <c r="AG37" s="26"/>
      <c r="AH37" s="26"/>
      <c r="AI37" s="26"/>
      <c r="AJ37" s="26"/>
      <c r="AW37" s="30" t="s">
        <v>147</v>
      </c>
      <c r="AX37" s="31">
        <f>COUNTIF(AY24:AY30,BF4)</f>
        <v>0</v>
      </c>
      <c r="AY37" s="31">
        <f>COUNTIF(AY24:AY30,BF5)</f>
        <v>0</v>
      </c>
      <c r="AZ37" s="31">
        <f>VALUE(COUNTIF(AY24:AY30,0))</f>
        <v>0</v>
      </c>
      <c r="BA37" s="31" t="e">
        <f>AVERAGEIF(AY24:AY30,"&gt;=0")</f>
        <v>#DIV/0!</v>
      </c>
      <c r="BI37" s="16" t="s">
        <v>148</v>
      </c>
      <c r="BJ37" s="194" t="str">
        <f t="shared" ref="BJ37:BT37" si="35">IF(ISERROR(AVERAGE(BJ24:BJ30)),"",(AVERAGE(BJ24:BJ30)))</f>
        <v/>
      </c>
      <c r="BK37" s="194" t="str">
        <f t="shared" si="35"/>
        <v/>
      </c>
      <c r="BL37" s="194" t="str">
        <f t="shared" si="35"/>
        <v/>
      </c>
      <c r="BM37" s="194" t="str">
        <f t="shared" si="35"/>
        <v/>
      </c>
      <c r="BN37" s="194" t="str">
        <f t="shared" si="35"/>
        <v/>
      </c>
      <c r="BO37" s="194" t="str">
        <f t="shared" si="35"/>
        <v/>
      </c>
      <c r="BP37" s="194" t="str">
        <f t="shared" si="35"/>
        <v/>
      </c>
      <c r="BQ37" s="194" t="str">
        <f t="shared" si="35"/>
        <v/>
      </c>
      <c r="BR37" s="194" t="str">
        <f t="shared" si="35"/>
        <v/>
      </c>
      <c r="BS37" s="194" t="str">
        <f t="shared" si="35"/>
        <v/>
      </c>
      <c r="BT37" s="194" t="str">
        <f t="shared" si="35"/>
        <v/>
      </c>
      <c r="BU37" s="16" t="s">
        <v>148</v>
      </c>
      <c r="BV37" s="194" t="str">
        <f t="shared" ref="BV37:CE37" si="36">IF(ISERROR(AVERAGE(BV24:BV30)),"",(AVERAGE(BV24:BV30)))</f>
        <v/>
      </c>
      <c r="BW37" s="194" t="str">
        <f t="shared" si="36"/>
        <v/>
      </c>
      <c r="BX37" s="194" t="str">
        <f t="shared" si="36"/>
        <v/>
      </c>
      <c r="BY37" s="194" t="str">
        <f t="shared" si="36"/>
        <v/>
      </c>
      <c r="BZ37" s="194" t="str">
        <f t="shared" si="36"/>
        <v/>
      </c>
      <c r="CA37" s="194" t="str">
        <f t="shared" si="36"/>
        <v/>
      </c>
      <c r="CB37" s="194" t="str">
        <f t="shared" si="36"/>
        <v/>
      </c>
      <c r="CC37" s="194" t="str">
        <f t="shared" si="36"/>
        <v/>
      </c>
      <c r="CD37" s="194" t="str">
        <f t="shared" si="36"/>
        <v/>
      </c>
      <c r="CE37" s="194" t="str">
        <f t="shared" si="36"/>
        <v/>
      </c>
      <c r="DI37" s="30"/>
      <c r="DJ37" s="30"/>
      <c r="DK37" s="30"/>
      <c r="DL37" s="30"/>
      <c r="DM37" s="30"/>
      <c r="DN37" s="30"/>
      <c r="DO37" s="30"/>
      <c r="DP37" s="30"/>
      <c r="DQ37" s="30"/>
      <c r="DR37" s="30"/>
      <c r="DS37" s="30"/>
      <c r="DT37" s="30"/>
      <c r="DU37" s="30"/>
      <c r="DV37" s="30"/>
      <c r="DW37" s="30"/>
    </row>
    <row r="38" spans="2:127" ht="13.7" customHeight="1" thickBot="1">
      <c r="B38" s="287" t="s">
        <v>228</v>
      </c>
      <c r="C38" s="288"/>
      <c r="D38" s="288"/>
      <c r="E38" s="288"/>
      <c r="F38" s="288"/>
      <c r="G38" s="289"/>
      <c r="H38" s="171"/>
      <c r="I38" s="172" t="str">
        <f>IF(COUNTIF(Year1Range,$BE$5)+COUNTIF(Year1Range,$BE$4)+COUNTIF(Year1Range,"*60")&gt;0,CR36,"")</f>
        <v/>
      </c>
      <c r="J38" s="172" t="str">
        <f>IF(COUNTIF(Year2Range,$BE$5)+COUNTIF(Year2Range,$BE$4)+COUNTIF(Year2Range,"*60")&gt;0,CS36,"")</f>
        <v/>
      </c>
      <c r="K38" s="172" t="str">
        <f>IF(COUNTIF(Year3Range,$BE$5)+COUNTIF(Year3Range,$BE$4)+COUNTIF(Year3Range,"*60")&gt;0,CT36,"")</f>
        <v/>
      </c>
      <c r="L38" s="172" t="str">
        <f>IF(COUNTIF(Year4Range,$BE$5)+COUNTIF(Year4Range,$BE$4)+COUNTIF(Year4Range,"*60")&gt;0,CU36,"")</f>
        <v/>
      </c>
      <c r="M38" s="172" t="str">
        <f>IF(COUNTIF(Year5Range,$BE$5)+COUNTIF(Year5Range,$BE$4)+COUNTIF(Year5Range,"*60")&gt;0,CV36,"")</f>
        <v/>
      </c>
      <c r="N38" s="166" t="str">
        <f>IF(COUNTIF(Year6Range,$BE$5)+COUNTIF(Year6Range,$BE$4)+COUNTIF(Year6Range,"*60")&gt;0,CW36,"")</f>
        <v/>
      </c>
      <c r="O38" s="166" t="str">
        <f>IF(COUNTIF(Year7Range,$BE$5)+COUNTIF(Year7Range,$BE$4)+COUNTIF(Year7Range,"*60")&gt;0,CX36,"")</f>
        <v/>
      </c>
      <c r="P38" s="166" t="str">
        <f>IF(COUNTIF(Year8Range,$BE$5)+COUNTIF(Year8Range,$BE$4)+COUNTIF(Year8Range,"*60")&gt;0,CY36,"")</f>
        <v/>
      </c>
      <c r="Q38" s="166" t="str">
        <f>IF(COUNTIF(Year9Range,$BE$5)+COUNTIF(Year9Range,$BE$4)+COUNTIF(Year9Range,"*60")&gt;0,CZ36,"")</f>
        <v/>
      </c>
      <c r="R38" s="166" t="str">
        <f>IF(COUNTIF(Year10Range,$BE$5)+COUNTIF(Year10Range,$BE$4)+COUNTIF(Year10Range,"*60")&gt;0,DA36,"")</f>
        <v/>
      </c>
      <c r="AA38" s="26"/>
      <c r="AD38" s="26"/>
      <c r="AE38" s="26"/>
      <c r="AF38" s="26"/>
      <c r="AG38" s="26"/>
      <c r="AH38" s="26"/>
      <c r="AI38" s="26"/>
      <c r="AJ38" s="26"/>
      <c r="AW38" s="1" t="s">
        <v>149</v>
      </c>
      <c r="AX38" s="31">
        <f>VALUE(SUM(AX35:AX37))</f>
        <v>0</v>
      </c>
      <c r="AY38" s="31">
        <f>VALUE(SUM(AY35:AY37))</f>
        <v>0</v>
      </c>
      <c r="AZ38" s="31">
        <f>VALUE(SUM(AZ35:AZ37))</f>
        <v>0</v>
      </c>
      <c r="BA38" s="31" t="e">
        <f>AVERAGEIF(AY3:AY30,"&gt;=0")</f>
        <v>#DIV/0!</v>
      </c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DI38" s="30"/>
      <c r="DJ38" s="30"/>
      <c r="DK38" s="30"/>
      <c r="DL38" s="30"/>
      <c r="DM38" s="30"/>
      <c r="DN38" s="30"/>
      <c r="DO38" s="30"/>
      <c r="DP38" s="30"/>
      <c r="DQ38" s="30"/>
      <c r="DR38" s="30"/>
      <c r="DS38" s="30"/>
      <c r="DT38" s="30"/>
      <c r="DU38" s="30"/>
      <c r="DV38" s="30"/>
      <c r="DW38" s="30"/>
    </row>
    <row r="39" spans="2:127" ht="13.7" customHeight="1" thickBot="1">
      <c r="AA39" s="26"/>
      <c r="AD39" s="26"/>
      <c r="AE39" s="26"/>
      <c r="AF39" s="26"/>
      <c r="AG39" s="26"/>
      <c r="AH39" s="26"/>
      <c r="AI39" s="26"/>
      <c r="AJ39" s="26"/>
      <c r="AW39" s="30" t="s">
        <v>150</v>
      </c>
      <c r="BA39" s="31" t="str">
        <f>IF(ISERROR(AVERAGE(AY24:AY30,AY9:AY23,AY3:AY8)),"",(AVERAGE(AY24:AY30,AY9:AY23,AY3:AY8)))</f>
        <v/>
      </c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</row>
    <row r="40" spans="2:127" ht="13.7" customHeight="1" thickBot="1">
      <c r="B40" s="162"/>
      <c r="C40" s="292" t="s">
        <v>234</v>
      </c>
      <c r="D40" s="292"/>
      <c r="E40" s="292"/>
      <c r="F40" s="293"/>
      <c r="G40" s="294" t="s">
        <v>235</v>
      </c>
      <c r="H40" s="292"/>
      <c r="I40" s="292"/>
      <c r="J40" s="293"/>
      <c r="K40" s="294" t="s">
        <v>236</v>
      </c>
      <c r="L40" s="292"/>
      <c r="M40" s="293"/>
      <c r="N40" s="1"/>
      <c r="O40" s="1"/>
      <c r="P40" s="1"/>
      <c r="AA40" s="26"/>
      <c r="AD40" s="26"/>
      <c r="AE40" s="26"/>
      <c r="AF40" s="26"/>
      <c r="AG40" s="26"/>
      <c r="AH40" s="26"/>
      <c r="AI40" s="26"/>
      <c r="AJ40" s="26"/>
      <c r="AX40" s="27" t="s">
        <v>95</v>
      </c>
      <c r="AY40" s="28" t="s">
        <v>97</v>
      </c>
      <c r="AZ40" s="29" t="s">
        <v>99</v>
      </c>
      <c r="BA40" s="1" t="s">
        <v>138</v>
      </c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</row>
    <row r="41" spans="2:127" ht="27.95" customHeight="1" thickBot="1">
      <c r="B41" s="163" t="s">
        <v>229</v>
      </c>
      <c r="C41" s="290" t="str">
        <f>CG32</f>
        <v/>
      </c>
      <c r="D41" s="291"/>
      <c r="E41" s="291"/>
      <c r="F41" s="291"/>
      <c r="G41" s="291" t="str">
        <f>CG34</f>
        <v/>
      </c>
      <c r="H41" s="291"/>
      <c r="I41" s="291"/>
      <c r="J41" s="291"/>
      <c r="K41" s="291" t="str">
        <f>CG33</f>
        <v/>
      </c>
      <c r="L41" s="291"/>
      <c r="M41" s="291"/>
      <c r="N41" s="1"/>
      <c r="O41" s="1"/>
      <c r="P41" s="1"/>
      <c r="AA41" s="26"/>
      <c r="AD41" s="26"/>
      <c r="AE41" s="26"/>
      <c r="AF41" s="26"/>
      <c r="AG41" s="26"/>
      <c r="AH41" s="26"/>
      <c r="AI41" s="26"/>
      <c r="AJ41" s="26"/>
      <c r="AW41" s="30" t="s">
        <v>151</v>
      </c>
      <c r="AX41" s="31">
        <f>COUNTIF(BA3:BA8,BF4)</f>
        <v>0</v>
      </c>
      <c r="AY41" s="31">
        <f>COUNTIF(BA3:BA8,BF5)</f>
        <v>0</v>
      </c>
      <c r="AZ41" s="31">
        <f>COUNTIF(BA3:BA8,0)</f>
        <v>0</v>
      </c>
      <c r="BA41" s="31" t="e">
        <f>AVERAGEIF(BA3:BA8,"&gt;=0")</f>
        <v>#DIV/0!</v>
      </c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</row>
    <row r="42" spans="2:127" ht="27.95" customHeight="1" thickBot="1">
      <c r="B42" s="163" t="s">
        <v>230</v>
      </c>
      <c r="C42" s="296" t="str">
        <f>CH32</f>
        <v/>
      </c>
      <c r="D42" s="295"/>
      <c r="E42" s="295"/>
      <c r="F42" s="295"/>
      <c r="G42" s="295" t="str">
        <f>CH34</f>
        <v/>
      </c>
      <c r="H42" s="295"/>
      <c r="I42" s="295"/>
      <c r="J42" s="295"/>
      <c r="K42" s="295" t="str">
        <f>CH33</f>
        <v/>
      </c>
      <c r="L42" s="295"/>
      <c r="M42" s="295"/>
      <c r="N42" s="1"/>
      <c r="O42" s="1"/>
      <c r="P42" s="1"/>
      <c r="AA42" s="26"/>
      <c r="AD42" s="26"/>
      <c r="AE42" s="26"/>
      <c r="AF42" s="26"/>
      <c r="AG42" s="26"/>
      <c r="AH42" s="26"/>
      <c r="AI42" s="26"/>
      <c r="AJ42" s="26"/>
      <c r="AW42" s="30" t="s">
        <v>152</v>
      </c>
      <c r="AX42" s="31">
        <f>COUNTIF(BA9:BA23,BF4)</f>
        <v>0</v>
      </c>
      <c r="AY42" s="31">
        <f>COUNTIF(BA9:BA23,BF5)</f>
        <v>0</v>
      </c>
      <c r="AZ42" s="31">
        <f>COUNTIF(BA9:BA23,0)</f>
        <v>0</v>
      </c>
      <c r="BA42" s="31" t="e">
        <f>AVERAGEIF(BA9:BA23,"&gt;=0")</f>
        <v>#DIV/0!</v>
      </c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</row>
    <row r="43" spans="2:127" ht="27.95" customHeight="1" thickBot="1">
      <c r="B43" s="163" t="s">
        <v>231</v>
      </c>
      <c r="C43" s="296" t="str">
        <f>CI32</f>
        <v/>
      </c>
      <c r="D43" s="295"/>
      <c r="E43" s="295"/>
      <c r="F43" s="295"/>
      <c r="G43" s="295" t="str">
        <f>CI34</f>
        <v/>
      </c>
      <c r="H43" s="295"/>
      <c r="I43" s="295"/>
      <c r="J43" s="295"/>
      <c r="K43" s="295" t="str">
        <f>CI33</f>
        <v/>
      </c>
      <c r="L43" s="295"/>
      <c r="M43" s="295"/>
      <c r="N43" s="1"/>
      <c r="O43" s="1"/>
      <c r="P43" s="1"/>
      <c r="AA43" s="26"/>
      <c r="AD43" s="26"/>
      <c r="AE43" s="26"/>
      <c r="AF43" s="26"/>
      <c r="AG43" s="26"/>
      <c r="AH43" s="26"/>
      <c r="AI43" s="26"/>
      <c r="AJ43" s="26"/>
      <c r="AW43" s="30" t="s">
        <v>153</v>
      </c>
      <c r="AX43" s="31">
        <f>COUNTIF(BA24:BA30,BF4)</f>
        <v>0</v>
      </c>
      <c r="AY43" s="31">
        <f>COUNTIF(BA24:BA30,BF5)</f>
        <v>0</v>
      </c>
      <c r="AZ43" s="31">
        <f>COUNTIF(BA24:BA30,0)</f>
        <v>0</v>
      </c>
      <c r="BA43" s="31" t="e">
        <f>AVERAGEIF(BA24:BA30,"&gt;=0")</f>
        <v>#DIV/0!</v>
      </c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</row>
    <row r="44" spans="2:127" ht="27.95" customHeight="1" thickBot="1">
      <c r="B44" s="163" t="s">
        <v>232</v>
      </c>
      <c r="C44" s="296" t="str">
        <f>CJ32</f>
        <v/>
      </c>
      <c r="D44" s="295"/>
      <c r="E44" s="295"/>
      <c r="F44" s="295"/>
      <c r="G44" s="295" t="str">
        <f>CJ34</f>
        <v/>
      </c>
      <c r="H44" s="295"/>
      <c r="I44" s="295"/>
      <c r="J44" s="295"/>
      <c r="K44" s="295" t="str">
        <f>CJ33</f>
        <v/>
      </c>
      <c r="L44" s="295"/>
      <c r="M44" s="295"/>
      <c r="N44" s="1"/>
      <c r="O44" s="1"/>
      <c r="P44" s="1"/>
      <c r="AA44" s="26"/>
      <c r="AD44" s="26"/>
      <c r="AE44" s="26"/>
      <c r="AF44" s="26"/>
      <c r="AG44" s="26"/>
      <c r="AH44" s="26"/>
      <c r="AI44" s="26"/>
      <c r="AJ44" s="26"/>
      <c r="AW44" s="1" t="s">
        <v>154</v>
      </c>
      <c r="AX44" s="31">
        <f>SUM(AX41:AX43)</f>
        <v>0</v>
      </c>
      <c r="AY44" s="31">
        <f>SUM(AY41:AY43)</f>
        <v>0</v>
      </c>
      <c r="AZ44" s="31">
        <f>SUM(AZ41:AZ43)</f>
        <v>0</v>
      </c>
      <c r="BA44" s="3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</row>
    <row r="45" spans="2:127" ht="27.95" customHeight="1" thickBot="1">
      <c r="B45" s="163" t="s">
        <v>233</v>
      </c>
      <c r="C45" s="296" t="str">
        <f>CK32</f>
        <v/>
      </c>
      <c r="D45" s="295"/>
      <c r="E45" s="295"/>
      <c r="F45" s="295"/>
      <c r="G45" s="295" t="str">
        <f>CK34</f>
        <v/>
      </c>
      <c r="H45" s="295"/>
      <c r="I45" s="295"/>
      <c r="J45" s="295"/>
      <c r="K45" s="295" t="str">
        <f>CK33</f>
        <v/>
      </c>
      <c r="L45" s="295"/>
      <c r="M45" s="295"/>
      <c r="N45" s="1"/>
      <c r="O45" s="1"/>
      <c r="P45" s="1"/>
      <c r="AA45" s="26"/>
      <c r="AD45" s="26"/>
      <c r="AE45" s="26"/>
      <c r="AF45" s="26"/>
      <c r="AG45" s="26"/>
      <c r="AH45" s="26"/>
      <c r="AI45" s="26"/>
      <c r="AJ45" s="26"/>
      <c r="AW45" s="30" t="s">
        <v>155</v>
      </c>
      <c r="AX45" s="31"/>
      <c r="AY45" s="31"/>
      <c r="AZ45" s="31"/>
      <c r="BA45" s="31" t="str">
        <f>IF(ISERROR(AVERAGE(BA24:BA30,BA9:BA23,BA3:BA8)),"",(AVERAGE(BA24:BA30,BA9:BA23,BA3:BA8)))</f>
        <v/>
      </c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</row>
    <row r="46" spans="2:127" ht="27.95" hidden="1" customHeight="1" thickBot="1">
      <c r="B46" s="162" t="s">
        <v>57</v>
      </c>
      <c r="C46" s="296" t="str">
        <f>CL32</f>
        <v/>
      </c>
      <c r="D46" s="295"/>
      <c r="E46" s="295"/>
      <c r="F46" s="295"/>
      <c r="G46" s="295" t="str">
        <f>CL34</f>
        <v/>
      </c>
      <c r="H46" s="295"/>
      <c r="I46" s="295"/>
      <c r="J46" s="295"/>
      <c r="K46" s="295" t="str">
        <f>CL33</f>
        <v/>
      </c>
      <c r="L46" s="295"/>
      <c r="M46" s="295"/>
      <c r="N46" s="1"/>
      <c r="O46" s="1"/>
      <c r="P46" s="1"/>
      <c r="AA46" s="26"/>
      <c r="AD46" s="26"/>
      <c r="AE46" s="26"/>
      <c r="AF46" s="26"/>
      <c r="AG46" s="26"/>
      <c r="AH46" s="26"/>
      <c r="AI46" s="26"/>
      <c r="AJ46" s="26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</row>
    <row r="47" spans="2:127" ht="27.95" hidden="1" customHeight="1" thickBot="1">
      <c r="B47" s="162" t="s">
        <v>58</v>
      </c>
      <c r="C47" s="296" t="str">
        <f>CM32</f>
        <v/>
      </c>
      <c r="D47" s="295"/>
      <c r="E47" s="295"/>
      <c r="F47" s="295"/>
      <c r="G47" s="295" t="str">
        <f>CM34</f>
        <v/>
      </c>
      <c r="H47" s="295"/>
      <c r="I47" s="295"/>
      <c r="J47" s="295"/>
      <c r="K47" s="295" t="str">
        <f>CM33</f>
        <v/>
      </c>
      <c r="L47" s="295"/>
      <c r="M47" s="295"/>
      <c r="N47" s="1"/>
      <c r="O47" s="1"/>
      <c r="P47" s="1"/>
      <c r="AA47" s="26"/>
      <c r="AD47" s="26"/>
      <c r="AE47" s="26"/>
      <c r="AF47" s="26"/>
      <c r="AG47" s="26"/>
      <c r="AH47" s="26"/>
      <c r="AI47" s="26"/>
      <c r="AJ47" s="26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</row>
    <row r="48" spans="2:127" ht="27.95" hidden="1" customHeight="1" thickBot="1">
      <c r="B48" s="162" t="s">
        <v>59</v>
      </c>
      <c r="C48" s="296" t="str">
        <f>CN32</f>
        <v/>
      </c>
      <c r="D48" s="295"/>
      <c r="E48" s="295"/>
      <c r="F48" s="295"/>
      <c r="G48" s="295" t="str">
        <f>CN34</f>
        <v/>
      </c>
      <c r="H48" s="295"/>
      <c r="I48" s="295"/>
      <c r="J48" s="295"/>
      <c r="K48" s="295" t="str">
        <f>CN33</f>
        <v/>
      </c>
      <c r="L48" s="295"/>
      <c r="M48" s="295"/>
      <c r="N48" s="1"/>
      <c r="O48" s="1"/>
      <c r="P48" s="1"/>
      <c r="AA48" s="26"/>
      <c r="AD48" s="26"/>
      <c r="AE48" s="26"/>
      <c r="AF48" s="26"/>
      <c r="AG48" s="26"/>
      <c r="AH48" s="26"/>
      <c r="AI48" s="26"/>
      <c r="AJ48" s="26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</row>
    <row r="49" spans="2:92" ht="27.95" hidden="1" customHeight="1" thickBot="1">
      <c r="B49" s="162" t="s">
        <v>60</v>
      </c>
      <c r="C49" s="296" t="str">
        <f>CO32</f>
        <v/>
      </c>
      <c r="D49" s="295"/>
      <c r="E49" s="295"/>
      <c r="F49" s="295"/>
      <c r="G49" s="295" t="str">
        <f>CO34</f>
        <v/>
      </c>
      <c r="H49" s="295"/>
      <c r="I49" s="295"/>
      <c r="J49" s="295"/>
      <c r="K49" s="295" t="str">
        <f>CO33</f>
        <v/>
      </c>
      <c r="L49" s="295"/>
      <c r="M49" s="295"/>
      <c r="N49" s="1"/>
      <c r="O49" s="1"/>
      <c r="P49" s="1"/>
      <c r="AA49" s="26"/>
      <c r="AD49" s="26"/>
      <c r="AE49" s="26"/>
      <c r="AF49" s="26"/>
      <c r="AG49" s="26"/>
      <c r="AH49" s="26"/>
      <c r="AI49" s="26"/>
      <c r="AJ49" s="26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</row>
    <row r="50" spans="2:92" ht="27.95" hidden="1" customHeight="1" thickBot="1">
      <c r="B50" s="162" t="s">
        <v>61</v>
      </c>
      <c r="C50" s="296" t="str">
        <f>CP32</f>
        <v/>
      </c>
      <c r="D50" s="295"/>
      <c r="E50" s="295"/>
      <c r="F50" s="295"/>
      <c r="G50" s="295" t="str">
        <f>CP34</f>
        <v/>
      </c>
      <c r="H50" s="295"/>
      <c r="I50" s="295"/>
      <c r="J50" s="295"/>
      <c r="K50" s="295" t="str">
        <f>CP33</f>
        <v/>
      </c>
      <c r="L50" s="295"/>
      <c r="M50" s="295"/>
      <c r="N50" s="1"/>
      <c r="O50" s="1"/>
      <c r="P50" s="1"/>
      <c r="AA50" s="26"/>
      <c r="AD50" s="26"/>
      <c r="AE50" s="26"/>
      <c r="AF50" s="26"/>
      <c r="AG50" s="26"/>
      <c r="AH50" s="26"/>
      <c r="AI50" s="26"/>
      <c r="AJ50" s="26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</row>
    <row r="51" spans="2:92" ht="13.35" customHeight="1">
      <c r="B51" s="25"/>
      <c r="C51" s="25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AA51" s="26"/>
      <c r="AD51" s="26"/>
      <c r="AE51" s="26"/>
      <c r="AF51" s="26"/>
      <c r="AG51" s="26"/>
      <c r="AH51" s="26"/>
      <c r="AI51" s="26"/>
      <c r="AJ51" s="26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</row>
    <row r="52" spans="2:92" ht="13.35" customHeight="1">
      <c r="B52" s="313" t="s">
        <v>237</v>
      </c>
      <c r="C52" s="313"/>
      <c r="M52" s="26"/>
      <c r="N52" s="26"/>
      <c r="O52" s="26"/>
      <c r="P52" s="26"/>
      <c r="AA52" s="26"/>
      <c r="AD52" s="26"/>
      <c r="AE52" s="26"/>
      <c r="AF52" s="26"/>
      <c r="AG52" s="26"/>
      <c r="AH52" s="26"/>
      <c r="AI52" s="26"/>
      <c r="AJ52" s="26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H52" s="1"/>
      <c r="CJ52" s="1"/>
      <c r="CL52" s="1"/>
      <c r="CN52" s="1"/>
    </row>
    <row r="53" spans="2:92" ht="13.5" customHeight="1">
      <c r="B53" s="313"/>
      <c r="C53" s="313"/>
      <c r="D53" s="32"/>
      <c r="E53" s="32"/>
      <c r="F53" s="7"/>
      <c r="G53" s="7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H53" s="1"/>
      <c r="CJ53" s="1"/>
      <c r="CL53" s="1"/>
      <c r="CN53" s="1"/>
    </row>
    <row r="54" spans="2:92" ht="23.1" customHeight="1">
      <c r="B54" s="314" t="s">
        <v>238</v>
      </c>
      <c r="C54" s="315"/>
      <c r="D54" s="315"/>
      <c r="E54" s="315"/>
      <c r="F54" s="315"/>
      <c r="G54" s="315"/>
      <c r="H54" s="315"/>
      <c r="I54" s="315"/>
      <c r="J54" s="315"/>
      <c r="K54" s="316"/>
      <c r="BG54" s="7"/>
      <c r="BH54" s="7"/>
      <c r="BI54" s="7"/>
      <c r="BJ54" s="7"/>
      <c r="BK54" s="7"/>
      <c r="BO54" s="1"/>
      <c r="BP54" s="1"/>
      <c r="BQ54" s="1"/>
      <c r="BR54" s="1"/>
      <c r="BS54" s="1"/>
      <c r="BT54" s="1"/>
      <c r="CB54" s="1"/>
    </row>
    <row r="55" spans="2:92" ht="21" customHeight="1">
      <c r="B55" s="317" t="s">
        <v>174</v>
      </c>
      <c r="C55" s="318"/>
      <c r="D55" s="319"/>
      <c r="E55" s="320" t="s">
        <v>175</v>
      </c>
      <c r="F55" s="321"/>
      <c r="G55" s="321"/>
      <c r="H55" s="322"/>
      <c r="I55" s="320" t="s">
        <v>176</v>
      </c>
      <c r="J55" s="321"/>
      <c r="K55" s="322"/>
    </row>
    <row r="56" spans="2:92" ht="22.35" customHeight="1">
      <c r="B56" s="323"/>
      <c r="C56" s="324"/>
      <c r="D56" s="325"/>
      <c r="E56" s="326"/>
      <c r="F56" s="327"/>
      <c r="G56" s="327"/>
      <c r="H56" s="328"/>
      <c r="I56" s="329"/>
      <c r="J56" s="327"/>
      <c r="K56" s="328"/>
      <c r="BK56" s="7"/>
      <c r="CB56" s="1"/>
    </row>
    <row r="57" spans="2:92">
      <c r="B57" s="7"/>
      <c r="C57" s="7"/>
      <c r="D57" s="7"/>
      <c r="E57" s="7"/>
      <c r="F57" s="7"/>
      <c r="G57" s="7"/>
      <c r="AK57" s="30"/>
      <c r="BK57" s="7"/>
      <c r="CB57" s="1"/>
    </row>
    <row r="58" spans="2:92" ht="19.350000000000001" customHeight="1">
      <c r="B58" s="109" t="s">
        <v>288</v>
      </c>
      <c r="C58" s="33"/>
      <c r="D58" s="34"/>
      <c r="E58" s="34"/>
      <c r="F58" s="34"/>
      <c r="G58" s="34"/>
      <c r="H58" s="34"/>
      <c r="BK58" s="7"/>
      <c r="CB58" s="1"/>
    </row>
    <row r="59" spans="2:92" ht="15.75" thickBot="1">
      <c r="B59" s="68" t="s">
        <v>246</v>
      </c>
      <c r="C59" s="68"/>
      <c r="D59" s="35" t="str">
        <f>_xlfn.IFNA(AX31,"")</f>
        <v/>
      </c>
      <c r="E59" s="35"/>
      <c r="F59" s="34"/>
      <c r="G59" s="36"/>
      <c r="H59" s="36"/>
      <c r="BK59" s="7"/>
      <c r="CB59" s="1"/>
    </row>
    <row r="60" spans="2:92" ht="15.75">
      <c r="B60" s="37"/>
      <c r="C60" s="38"/>
      <c r="D60" s="104" t="s">
        <v>240</v>
      </c>
      <c r="E60" s="105"/>
      <c r="F60" s="106" t="s">
        <v>241</v>
      </c>
      <c r="G60" s="107"/>
      <c r="H60" s="106" t="s">
        <v>242</v>
      </c>
      <c r="I60" s="107"/>
      <c r="J60" s="106" t="s">
        <v>243</v>
      </c>
      <c r="K60" s="108"/>
      <c r="BK60" s="7"/>
      <c r="CB60" s="1"/>
    </row>
    <row r="61" spans="2:92" ht="15.75">
      <c r="B61" s="66" t="s">
        <v>239</v>
      </c>
      <c r="C61" s="67"/>
      <c r="D61" s="79"/>
      <c r="E61" s="80"/>
      <c r="F61" s="82" t="s">
        <v>244</v>
      </c>
      <c r="G61" s="84"/>
      <c r="H61" s="82" t="s">
        <v>244</v>
      </c>
      <c r="I61" s="84"/>
      <c r="J61" s="82" t="s">
        <v>244</v>
      </c>
      <c r="K61" s="83"/>
      <c r="BK61" s="7"/>
      <c r="CB61" s="1"/>
    </row>
    <row r="62" spans="2:92" ht="15">
      <c r="B62" s="77" t="str">
        <f>BE4</f>
        <v>≥80</v>
      </c>
      <c r="C62" s="78"/>
      <c r="D62" s="81" t="e">
        <f>IF(AX38=0,NA(),AX38)</f>
        <v>#N/A</v>
      </c>
      <c r="E62" s="81"/>
      <c r="F62" s="81" t="e">
        <f>IF(AX35=0,NA(),AX35)</f>
        <v>#N/A</v>
      </c>
      <c r="G62" s="81"/>
      <c r="H62" s="81" t="e">
        <f>IF(AX36=0,NA(),AX36)</f>
        <v>#N/A</v>
      </c>
      <c r="I62" s="81"/>
      <c r="J62" s="81" t="e">
        <f>IF(AX37=0,NA(),AX37)</f>
        <v>#N/A</v>
      </c>
      <c r="K62" s="81"/>
      <c r="BK62" s="7"/>
      <c r="CB62" s="1"/>
    </row>
    <row r="63" spans="2:92" ht="15">
      <c r="B63" s="75" t="str">
        <f>BE5</f>
        <v>60-79</v>
      </c>
      <c r="C63" s="76"/>
      <c r="D63" s="81" t="e">
        <f>IF(AY38=0,NA(),AY38)</f>
        <v>#N/A</v>
      </c>
      <c r="E63" s="81"/>
      <c r="F63" s="81" t="e">
        <f>IF(AY35=0,NA(),AY35)</f>
        <v>#N/A</v>
      </c>
      <c r="G63" s="81"/>
      <c r="H63" s="81" t="e">
        <f>IF(AY36=0,NA(),AY36)</f>
        <v>#N/A</v>
      </c>
      <c r="I63" s="81"/>
      <c r="J63" s="81" t="e">
        <f>IF(AY37=0,NA(),AY37)</f>
        <v>#N/A</v>
      </c>
      <c r="K63" s="81"/>
      <c r="AQ63" s="7"/>
      <c r="BK63" s="7"/>
      <c r="CB63" s="1"/>
    </row>
    <row r="64" spans="2:92" ht="15">
      <c r="B64" s="73" t="str">
        <f>BE6</f>
        <v>&lt;60</v>
      </c>
      <c r="C64" s="74"/>
      <c r="D64" s="81" t="e">
        <f>IF(AZ38=0,NA(),AZ38)</f>
        <v>#N/A</v>
      </c>
      <c r="E64" s="81"/>
      <c r="F64" s="81" t="e">
        <f>IF(AZ35=0,NA(),AZ35)</f>
        <v>#N/A</v>
      </c>
      <c r="G64" s="81"/>
      <c r="H64" s="81" t="e">
        <f>IF(AZ36=0,NA(),AZ36)</f>
        <v>#N/A</v>
      </c>
      <c r="I64" s="81"/>
      <c r="J64" s="81" t="e">
        <f>IF(AZ37=0,NA(),AZ37)</f>
        <v>#N/A</v>
      </c>
      <c r="K64" s="81"/>
      <c r="AQ64" s="7"/>
      <c r="BK64" s="7"/>
      <c r="CB64" s="1"/>
    </row>
    <row r="65" spans="2:10" s="7" customFormat="1" ht="16.5" thickBot="1">
      <c r="B65" s="71" t="s">
        <v>245</v>
      </c>
      <c r="C65" s="72"/>
      <c r="D65" s="69" t="str">
        <f>IFERROR(BA38,"n/a")</f>
        <v>n/a</v>
      </c>
      <c r="E65" s="70"/>
      <c r="F65" s="69" t="str">
        <f>IFERROR(BA35,"n/a")</f>
        <v>n/a</v>
      </c>
      <c r="G65" s="70"/>
      <c r="H65" s="69" t="str">
        <f>IFERROR(BA36,"n/a")</f>
        <v>n/a</v>
      </c>
      <c r="I65" s="70"/>
      <c r="J65" s="69" t="str">
        <f>IFERROR(BA37,"n/a")</f>
        <v>n/a</v>
      </c>
    </row>
    <row r="90" spans="2:11" s="7" customFormat="1" ht="18.75" thickBot="1">
      <c r="B90" s="109" t="s">
        <v>255</v>
      </c>
      <c r="C90" s="33"/>
      <c r="D90" s="34"/>
      <c r="E90" s="34"/>
      <c r="F90" s="34"/>
      <c r="G90" s="34"/>
      <c r="H90" s="34"/>
      <c r="I90" s="34"/>
      <c r="J90" s="34"/>
    </row>
    <row r="91" spans="2:11" s="7" customFormat="1" ht="15.75">
      <c r="B91" s="40"/>
      <c r="C91" s="41"/>
      <c r="D91" s="41"/>
      <c r="E91" s="87" t="s">
        <v>254</v>
      </c>
      <c r="F91" s="41"/>
      <c r="G91" s="42" t="s">
        <v>245</v>
      </c>
      <c r="H91" s="42"/>
      <c r="I91" s="42"/>
      <c r="J91" s="42"/>
      <c r="K91" s="43"/>
    </row>
    <row r="92" spans="2:11" s="7" customFormat="1" ht="15.75">
      <c r="B92" s="44"/>
      <c r="C92" s="97"/>
      <c r="D92" s="45"/>
      <c r="E92" s="46"/>
      <c r="F92" s="46" t="s">
        <v>252</v>
      </c>
      <c r="G92" s="46" t="s">
        <v>229</v>
      </c>
      <c r="H92" s="46" t="s">
        <v>230</v>
      </c>
      <c r="I92" s="46" t="s">
        <v>231</v>
      </c>
      <c r="J92" s="46" t="s">
        <v>232</v>
      </c>
      <c r="K92" s="46" t="s">
        <v>233</v>
      </c>
    </row>
    <row r="93" spans="2:11" s="7" customFormat="1" ht="17.45" customHeight="1">
      <c r="B93" s="88" t="s">
        <v>249</v>
      </c>
      <c r="C93" s="96"/>
      <c r="D93" s="89"/>
      <c r="E93" s="47" t="s">
        <v>247</v>
      </c>
      <c r="F93" s="47" t="str">
        <f>_xlfn.IFNA(S105,"")</f>
        <v/>
      </c>
      <c r="G93" s="47" t="str">
        <f>_xlfn.IFNA(S106,"")</f>
        <v/>
      </c>
      <c r="H93" s="47" t="str">
        <f>_xlfn.IFNA(S107,"")</f>
        <v/>
      </c>
      <c r="I93" s="47" t="str">
        <f>_xlfn.IFNA(S108,"")</f>
        <v/>
      </c>
      <c r="J93" s="47" t="str">
        <f>_xlfn.IFNA(S109,"")</f>
        <v/>
      </c>
      <c r="K93" s="47" t="str">
        <f>_xlfn.IFNA(S110,"")</f>
        <v/>
      </c>
    </row>
    <row r="94" spans="2:11" s="7" customFormat="1" ht="17.45" customHeight="1">
      <c r="B94" s="90"/>
      <c r="C94" s="98"/>
      <c r="D94" s="91"/>
      <c r="E94" s="48" t="s">
        <v>248</v>
      </c>
      <c r="F94" s="48"/>
      <c r="G94" s="49" t="str">
        <f>_xlfn.IFNA(R106,"")</f>
        <v/>
      </c>
      <c r="H94" s="49" t="str">
        <f>_xlfn.IFNA(R107,"")</f>
        <v/>
      </c>
      <c r="I94" s="49" t="str">
        <f>_xlfn.IFNA(R108,"")</f>
        <v/>
      </c>
      <c r="J94" s="49" t="str">
        <f>_xlfn.IFNA(R109,"")</f>
        <v/>
      </c>
      <c r="K94" s="49" t="str">
        <f>_xlfn.IFNA(R110,"")</f>
        <v/>
      </c>
    </row>
    <row r="95" spans="2:11" s="7" customFormat="1" ht="17.45" customHeight="1">
      <c r="B95" s="88" t="s">
        <v>250</v>
      </c>
      <c r="C95" s="96"/>
      <c r="D95" s="89"/>
      <c r="E95" s="47" t="s">
        <v>247</v>
      </c>
      <c r="F95" s="47" t="str">
        <f>_xlfn.IFNA(U105,"")</f>
        <v/>
      </c>
      <c r="G95" s="47" t="str">
        <f>_xlfn.IFNA(U106,"")</f>
        <v/>
      </c>
      <c r="H95" s="47" t="str">
        <f>_xlfn.IFNA(U107,"")</f>
        <v/>
      </c>
      <c r="I95" s="47" t="str">
        <f>_xlfn.IFNA(U108,"")</f>
        <v/>
      </c>
      <c r="J95" s="47" t="str">
        <f>_xlfn.IFNA(U109,"")</f>
        <v/>
      </c>
      <c r="K95" s="47" t="str">
        <f>_xlfn.IFNA(U110,"")</f>
        <v/>
      </c>
    </row>
    <row r="96" spans="2:11" s="7" customFormat="1" ht="17.45" customHeight="1">
      <c r="B96" s="90"/>
      <c r="C96" s="98"/>
      <c r="D96" s="91"/>
      <c r="E96" s="48" t="s">
        <v>248</v>
      </c>
      <c r="F96" s="48"/>
      <c r="G96" s="49" t="str">
        <f>_xlfn.IFNA(T106,"")</f>
        <v/>
      </c>
      <c r="H96" s="49" t="str">
        <f>_xlfn.IFNA(T107,"")</f>
        <v/>
      </c>
      <c r="I96" s="49" t="str">
        <f>_xlfn.IFNA(T108,"")</f>
        <v/>
      </c>
      <c r="J96" s="49" t="str">
        <f>_xlfn.IFNA(T109,"")</f>
        <v/>
      </c>
      <c r="K96" s="49" t="str">
        <f>_xlfn.IFNA(T110,"")</f>
        <v/>
      </c>
    </row>
    <row r="97" spans="2:23" ht="17.45" customHeight="1">
      <c r="B97" s="88" t="s">
        <v>251</v>
      </c>
      <c r="C97" s="96"/>
      <c r="D97" s="89"/>
      <c r="E97" s="47" t="s">
        <v>247</v>
      </c>
      <c r="F97" s="47" t="str">
        <f>_xlfn.IFNA(W105,"")</f>
        <v/>
      </c>
      <c r="G97" s="47" t="str">
        <f>_xlfn.IFNA(W106,"")</f>
        <v/>
      </c>
      <c r="H97" s="47" t="str">
        <f>_xlfn.IFNA(W107,"")</f>
        <v/>
      </c>
      <c r="I97" s="47" t="str">
        <f>_xlfn.IFNA(W108,"")</f>
        <v/>
      </c>
      <c r="J97" s="47" t="str">
        <f>_xlfn.IFNA(W109,"")</f>
        <v/>
      </c>
      <c r="K97" s="47" t="str">
        <f>_xlfn.IFNA(W110,"")</f>
        <v/>
      </c>
    </row>
    <row r="98" spans="2:23" ht="17.45" customHeight="1">
      <c r="B98" s="90"/>
      <c r="C98" s="96"/>
      <c r="D98" s="95"/>
      <c r="E98" s="48" t="s">
        <v>248</v>
      </c>
      <c r="F98" s="48"/>
      <c r="G98" s="49" t="str">
        <f>_xlfn.IFNA(V106,"")</f>
        <v/>
      </c>
      <c r="H98" s="49" t="str">
        <f>_xlfn.IFNA(V107,"")</f>
        <v/>
      </c>
      <c r="I98" s="49" t="str">
        <f>_xlfn.IFNA(V108,"")</f>
        <v/>
      </c>
      <c r="J98" s="49" t="str">
        <f>_xlfn.IFNA(V109,"")</f>
        <v/>
      </c>
      <c r="K98" s="49" t="str">
        <f>_xlfn.IFNA(V110,"")</f>
        <v/>
      </c>
    </row>
    <row r="99" spans="2:23" ht="17.45" customHeight="1">
      <c r="B99" s="85" t="s">
        <v>253</v>
      </c>
      <c r="C99" s="99"/>
      <c r="D99" s="102"/>
      <c r="E99" s="47" t="s">
        <v>247</v>
      </c>
      <c r="F99" s="47" t="str">
        <f>_xlfn.IFNA(Q105,"")</f>
        <v/>
      </c>
      <c r="G99" s="47" t="str">
        <f>_xlfn.IFNA(Q106,"")</f>
        <v/>
      </c>
      <c r="H99" s="47" t="str">
        <f>_xlfn.IFNA(Q107,"")</f>
        <v/>
      </c>
      <c r="I99" s="47" t="str">
        <f>_xlfn.IFNA(Q108,"")</f>
        <v/>
      </c>
      <c r="J99" s="47" t="str">
        <f>_xlfn.IFNA(Q109,"")</f>
        <v/>
      </c>
      <c r="K99" s="47" t="str">
        <f>_xlfn.IFNA(Q110,"")</f>
        <v/>
      </c>
    </row>
    <row r="100" spans="2:23" ht="17.45" customHeight="1">
      <c r="B100" s="86"/>
      <c r="C100" s="100"/>
      <c r="D100" s="99"/>
      <c r="E100" s="48" t="s">
        <v>248</v>
      </c>
      <c r="F100" s="48"/>
      <c r="G100" s="51" t="str">
        <f>_xlfn.IFNA(P106,"")</f>
        <v/>
      </c>
      <c r="H100" s="51" t="str">
        <f>_xlfn.IFNA(P107,"")</f>
        <v/>
      </c>
      <c r="I100" s="51" t="str">
        <f>_xlfn.IFNA(P108,"")</f>
        <v/>
      </c>
      <c r="J100" s="51" t="str">
        <f>_xlfn.IFNA(P109,"")</f>
        <v/>
      </c>
      <c r="K100" s="51" t="str">
        <f>_xlfn.IFNA(P110,"")</f>
        <v/>
      </c>
    </row>
    <row r="103" spans="2:23">
      <c r="O103" s="52" t="s">
        <v>157</v>
      </c>
      <c r="P103" s="5"/>
      <c r="Q103" s="5"/>
      <c r="R103" s="5"/>
      <c r="S103" s="5"/>
      <c r="T103" s="5"/>
      <c r="U103" s="6"/>
      <c r="V103" s="5"/>
      <c r="W103" s="5"/>
    </row>
    <row r="104" spans="2:23">
      <c r="O104" s="53" t="s">
        <v>256</v>
      </c>
      <c r="P104" s="53" t="s">
        <v>262</v>
      </c>
      <c r="Q104" s="53" t="s">
        <v>263</v>
      </c>
      <c r="R104" s="53" t="s">
        <v>160</v>
      </c>
      <c r="S104" s="53" t="s">
        <v>161</v>
      </c>
      <c r="T104" s="53" t="s">
        <v>162</v>
      </c>
      <c r="U104" s="54" t="s">
        <v>163</v>
      </c>
      <c r="V104" s="53" t="s">
        <v>164</v>
      </c>
      <c r="W104" s="53" t="s">
        <v>165</v>
      </c>
    </row>
    <row r="105" spans="2:23">
      <c r="O105" s="53" t="s">
        <v>252</v>
      </c>
      <c r="P105" s="55"/>
      <c r="Q105" s="56" t="e">
        <f>IF(BJ34="",NA(),BJ34)</f>
        <v>#N/A</v>
      </c>
      <c r="R105" s="57"/>
      <c r="S105" s="56" t="e">
        <f>IF(BJ35="",NA(),BJ35)</f>
        <v>#N/A</v>
      </c>
      <c r="T105" s="57"/>
      <c r="U105" s="56" t="e">
        <f>IF(BJ36="",NA(),BJ36)</f>
        <v>#N/A</v>
      </c>
      <c r="V105" s="57"/>
      <c r="W105" s="56" t="e">
        <f>IF(BJ37="",NA(),BJ37)</f>
        <v>#N/A</v>
      </c>
    </row>
    <row r="106" spans="2:23">
      <c r="O106" s="53" t="s">
        <v>229</v>
      </c>
      <c r="P106" s="58" t="e">
        <f>IF(BV34="",NA(),BV34)</f>
        <v>#N/A</v>
      </c>
      <c r="Q106" s="56" t="e">
        <f>IF(BK34="",NA(),BK34)</f>
        <v>#N/A</v>
      </c>
      <c r="R106" s="58" t="e">
        <f>IF(BV35="",NA(),BV35)</f>
        <v>#N/A</v>
      </c>
      <c r="S106" s="56" t="e">
        <f>IF(BK35="",NA(),BK35)</f>
        <v>#N/A</v>
      </c>
      <c r="T106" s="58" t="e">
        <f>IF(BV36="",NA(),BV36)</f>
        <v>#N/A</v>
      </c>
      <c r="U106" s="56" t="e">
        <f>IF(BK36="",NA(),BK36)</f>
        <v>#N/A</v>
      </c>
      <c r="V106" s="58" t="e">
        <f>IF(BV37="",NA(),BV37)</f>
        <v>#N/A</v>
      </c>
      <c r="W106" s="56" t="e">
        <f>IF(BK37="",NA(),BK37)</f>
        <v>#N/A</v>
      </c>
    </row>
    <row r="107" spans="2:23">
      <c r="O107" s="53" t="s">
        <v>230</v>
      </c>
      <c r="P107" s="58" t="e">
        <f>IF(BW34="",NA(),BW34)</f>
        <v>#N/A</v>
      </c>
      <c r="Q107" s="56" t="e">
        <f>IF(BL34="",NA(),BL34)</f>
        <v>#N/A</v>
      </c>
      <c r="R107" s="58" t="e">
        <f>IF(BW35="",NA(),BW35)</f>
        <v>#N/A</v>
      </c>
      <c r="S107" s="56" t="e">
        <f>IF(BL35="",NA(),BL35)</f>
        <v>#N/A</v>
      </c>
      <c r="T107" s="58" t="e">
        <f>IF(BW36="",NA(),BW36)</f>
        <v>#N/A</v>
      </c>
      <c r="U107" s="56" t="e">
        <f>IF(BL36="",NA(),BL36)</f>
        <v>#N/A</v>
      </c>
      <c r="V107" s="58" t="e">
        <f>IF(BW37="",NA(),BW37)</f>
        <v>#N/A</v>
      </c>
      <c r="W107" s="56" t="e">
        <f>IF(BL37="",NA(),BL37)</f>
        <v>#N/A</v>
      </c>
    </row>
    <row r="108" spans="2:23">
      <c r="O108" s="53" t="s">
        <v>231</v>
      </c>
      <c r="P108" s="58" t="e">
        <f>IF(BX34="",NA(),BX34)</f>
        <v>#N/A</v>
      </c>
      <c r="Q108" s="56" t="e">
        <f>IF(BM34="",NA(),BM34)</f>
        <v>#N/A</v>
      </c>
      <c r="R108" s="59" t="e">
        <f>IF(BX35="",NA(),BX35)</f>
        <v>#N/A</v>
      </c>
      <c r="S108" s="56" t="e">
        <f>IF(BM35="",NA(),BM35)</f>
        <v>#N/A</v>
      </c>
      <c r="T108" s="59" t="e">
        <f>IF(BX36="",NA(),BX36)</f>
        <v>#N/A</v>
      </c>
      <c r="U108" s="56" t="e">
        <f>IF(BM36="",NA(),BM36)</f>
        <v>#N/A</v>
      </c>
      <c r="V108" s="59" t="e">
        <f>IF(BX37="",NA(),BX37)</f>
        <v>#N/A</v>
      </c>
      <c r="W108" s="56" t="e">
        <f>IF(BM37="",NA(),BM37)</f>
        <v>#N/A</v>
      </c>
    </row>
    <row r="109" spans="2:23">
      <c r="O109" s="53" t="s">
        <v>232</v>
      </c>
      <c r="P109" s="58" t="e">
        <f>IF(BY34="",NA(),BY34)</f>
        <v>#N/A</v>
      </c>
      <c r="Q109" s="56" t="e">
        <f>IF(BN34="",NA(),BN34)</f>
        <v>#N/A</v>
      </c>
      <c r="R109" s="59" t="e">
        <f>IF(BY35="",NA(),BY35)</f>
        <v>#N/A</v>
      </c>
      <c r="S109" s="56" t="e">
        <f>IF(BN35="",NA(),BN35)</f>
        <v>#N/A</v>
      </c>
      <c r="T109" s="59" t="e">
        <f>IF(BY36="",NA(),BY36)</f>
        <v>#N/A</v>
      </c>
      <c r="U109" s="56" t="e">
        <f>IF(BN36="",NA(),BN36)</f>
        <v>#N/A</v>
      </c>
      <c r="V109" s="59" t="e">
        <f>IF(BY37="",NA(),BY37)</f>
        <v>#N/A</v>
      </c>
      <c r="W109" s="56" t="e">
        <f>IF(BN37="",NA(),BN37)</f>
        <v>#N/A</v>
      </c>
    </row>
    <row r="110" spans="2:23">
      <c r="O110" s="53" t="s">
        <v>233</v>
      </c>
      <c r="P110" s="58" t="e">
        <f>IF(BZ34="",NA(),BZ34)</f>
        <v>#N/A</v>
      </c>
      <c r="Q110" s="56" t="e">
        <f>IF(BO34="",NA(),BO34)</f>
        <v>#N/A</v>
      </c>
      <c r="R110" s="59" t="e">
        <f>IF(BZ35="",NA(),BZ35)</f>
        <v>#N/A</v>
      </c>
      <c r="S110" s="56" t="e">
        <f>IF(BO35="",NA(),BO35)</f>
        <v>#N/A</v>
      </c>
      <c r="T110" s="59" t="e">
        <f>IF(BZ36="",NA(),BZ36)</f>
        <v>#N/A</v>
      </c>
      <c r="U110" s="56" t="e">
        <f>IF(BO36="",NA(),BO36)</f>
        <v>#N/A</v>
      </c>
      <c r="V110" s="59" t="e">
        <f>IF(BZ37="",NA(),BZ37)</f>
        <v>#N/A</v>
      </c>
      <c r="W110" s="56" t="e">
        <f>IF(BO37="",NA(),BO37)</f>
        <v>#N/A</v>
      </c>
    </row>
    <row r="111" spans="2:23">
      <c r="O111" s="53" t="s">
        <v>257</v>
      </c>
      <c r="P111" s="58" t="e">
        <f>IF(CA34="",NA(),CA34)</f>
        <v>#N/A</v>
      </c>
      <c r="Q111" s="56" t="e">
        <f>IF(BP34="",NA(),BP34)</f>
        <v>#N/A</v>
      </c>
      <c r="R111" s="59" t="e">
        <f>IF(CA35="",NA(),CA35)</f>
        <v>#N/A</v>
      </c>
      <c r="S111" s="56" t="e">
        <f>IF(BP35="",NA(),BP35)</f>
        <v>#N/A</v>
      </c>
      <c r="T111" s="59" t="e">
        <f>IF(CA36="",NA(),CA36)</f>
        <v>#N/A</v>
      </c>
      <c r="U111" s="56" t="e">
        <f>IF(BP36="",NA(),BP36)</f>
        <v>#N/A</v>
      </c>
      <c r="V111" s="59" t="e">
        <f>IF(CA37="",NA(),CA37)</f>
        <v>#N/A</v>
      </c>
      <c r="W111" s="56" t="e">
        <f>IF(BP37="",NA(),BP37)</f>
        <v>#N/A</v>
      </c>
    </row>
    <row r="112" spans="2:23">
      <c r="O112" s="53" t="s">
        <v>258</v>
      </c>
      <c r="P112" s="58" t="e">
        <f>IF(CB34="",NA(),CB34)</f>
        <v>#N/A</v>
      </c>
      <c r="Q112" s="56" t="e">
        <f>IF(BQ34="",NA(),BQ34)</f>
        <v>#N/A</v>
      </c>
      <c r="R112" s="59" t="e">
        <f>IF(CB35="",NA(),CB35)</f>
        <v>#N/A</v>
      </c>
      <c r="S112" s="56" t="e">
        <f>IF(BQ35="",NA(),BQ35)</f>
        <v>#N/A</v>
      </c>
      <c r="T112" s="59" t="e">
        <f>IF(CB36="",NA(),CB36)</f>
        <v>#N/A</v>
      </c>
      <c r="U112" s="56" t="e">
        <f>IF(BQ36="",NA(),BQ36)</f>
        <v>#N/A</v>
      </c>
      <c r="V112" s="59" t="e">
        <f>IF(CB37="",NA(),CB37)</f>
        <v>#N/A</v>
      </c>
      <c r="W112" s="56" t="e">
        <f>IF(BQ37="",NA(),BQ37)</f>
        <v>#N/A</v>
      </c>
    </row>
    <row r="113" spans="2:23" s="7" customFormat="1">
      <c r="B113" s="1"/>
      <c r="C113" s="1"/>
      <c r="D113" s="1"/>
      <c r="E113" s="1"/>
      <c r="F113" s="1"/>
      <c r="G113" s="1"/>
      <c r="O113" s="53" t="s">
        <v>259</v>
      </c>
      <c r="P113" s="58" t="e">
        <f>IF(CC34="",NA(),CC34)</f>
        <v>#N/A</v>
      </c>
      <c r="Q113" s="56" t="e">
        <f>IF(BR34="",NA(),BR34)</f>
        <v>#N/A</v>
      </c>
      <c r="R113" s="59" t="e">
        <f>IF(CC35="",NA(),CC35)</f>
        <v>#N/A</v>
      </c>
      <c r="S113" s="56" t="e">
        <f>IF(BR35="",NA(),BR35)</f>
        <v>#N/A</v>
      </c>
      <c r="T113" s="59" t="e">
        <f>IF(CC36="",NA(),CC36)</f>
        <v>#N/A</v>
      </c>
      <c r="U113" s="56" t="e">
        <f>IF(BR36="",NA(),BR36)</f>
        <v>#N/A</v>
      </c>
      <c r="V113" s="59" t="e">
        <f>IF(CC37="",NA(),CC37)</f>
        <v>#N/A</v>
      </c>
      <c r="W113" s="56" t="e">
        <f>IF(BR37="",NA(),BR37)</f>
        <v>#N/A</v>
      </c>
    </row>
    <row r="114" spans="2:23" s="7" customFormat="1">
      <c r="B114" s="1"/>
      <c r="C114" s="1"/>
      <c r="D114" s="1"/>
      <c r="E114" s="1"/>
      <c r="F114" s="1"/>
      <c r="G114" s="1"/>
      <c r="O114" s="53" t="s">
        <v>260</v>
      </c>
      <c r="P114" s="58" t="e">
        <f>IF(CD34="",NA(),CD34)</f>
        <v>#N/A</v>
      </c>
      <c r="Q114" s="56" t="e">
        <f>IF(BS34="",NA(),BS34)</f>
        <v>#N/A</v>
      </c>
      <c r="R114" s="59" t="e">
        <f>IF(CD35="",NA(),CD35)</f>
        <v>#N/A</v>
      </c>
      <c r="S114" s="56" t="e">
        <f>IF(BS35="",NA(),BS35)</f>
        <v>#N/A</v>
      </c>
      <c r="T114" s="59" t="e">
        <f>IF(CD36="",NA(),CD36)</f>
        <v>#N/A</v>
      </c>
      <c r="U114" s="56" t="e">
        <f>IF(BS36="",NA(),BS36)</f>
        <v>#N/A</v>
      </c>
      <c r="V114" s="59" t="e">
        <f>IF(CD37="",NA(),CD37)</f>
        <v>#N/A</v>
      </c>
      <c r="W114" s="56" t="e">
        <f>IF(BS37="",NA(),BS37)</f>
        <v>#N/A</v>
      </c>
    </row>
    <row r="115" spans="2:23" s="7" customFormat="1">
      <c r="B115" s="1"/>
      <c r="C115" s="1"/>
      <c r="D115" s="1"/>
      <c r="E115" s="1"/>
      <c r="F115" s="1"/>
      <c r="G115" s="1"/>
      <c r="O115" s="53" t="s">
        <v>261</v>
      </c>
      <c r="P115" s="58" t="e">
        <f>IF(CE34="",NA(),BWK34)</f>
        <v>#N/A</v>
      </c>
      <c r="Q115" s="56" t="e">
        <f>IF(BT34="",NA(),BT34)</f>
        <v>#N/A</v>
      </c>
      <c r="R115" s="59" t="e">
        <f>IF(CE35="",NA(),CE35)</f>
        <v>#N/A</v>
      </c>
      <c r="S115" s="56" t="e">
        <f>IF(BT35="",NA(),BT35)</f>
        <v>#N/A</v>
      </c>
      <c r="T115" s="59" t="e">
        <f>IF(CE36="",NA(),CE36)</f>
        <v>#N/A</v>
      </c>
      <c r="U115" s="56" t="e">
        <f>IF(BT36="",NA(),BT36)</f>
        <v>#N/A</v>
      </c>
      <c r="V115" s="59" t="e">
        <f>IF(CE37="",NA(),CE37)</f>
        <v>#N/A</v>
      </c>
      <c r="W115" s="56" t="e">
        <f>IF(BT37="",NA(),BT37)</f>
        <v>#N/A</v>
      </c>
    </row>
    <row r="118" spans="2:23" s="7" customFormat="1" ht="15" customHeight="1">
      <c r="B118" s="1"/>
      <c r="C118" s="1"/>
      <c r="D118" s="1"/>
      <c r="E118" s="1"/>
      <c r="F118" s="1"/>
      <c r="G118" s="1"/>
      <c r="Q118" s="1"/>
      <c r="R118" s="1"/>
      <c r="S118" s="1"/>
      <c r="T118" s="1"/>
      <c r="U118" s="1"/>
      <c r="V118" s="1"/>
      <c r="W118" s="1"/>
    </row>
    <row r="119" spans="2:23" s="7" customFormat="1" ht="15" customHeight="1">
      <c r="B119" s="1"/>
      <c r="C119" s="1"/>
      <c r="D119" s="1"/>
      <c r="E119" s="1"/>
      <c r="F119" s="1"/>
      <c r="G119" s="1"/>
      <c r="Q119" s="1"/>
      <c r="R119" s="1"/>
      <c r="S119" s="1"/>
      <c r="T119" s="1"/>
      <c r="U119" s="1"/>
      <c r="V119" s="1"/>
      <c r="W119" s="1"/>
    </row>
    <row r="120" spans="2:23" s="7" customFormat="1" ht="15" customHeight="1">
      <c r="B120" s="1"/>
      <c r="C120" s="1"/>
      <c r="D120" s="1"/>
      <c r="E120" s="1"/>
      <c r="F120" s="1"/>
      <c r="G120" s="1"/>
      <c r="Q120" s="1"/>
      <c r="R120" s="1"/>
      <c r="S120" s="1"/>
      <c r="T120" s="1"/>
      <c r="U120" s="1"/>
      <c r="V120" s="1"/>
      <c r="W120" s="1"/>
    </row>
    <row r="121" spans="2:23" s="7" customFormat="1" ht="15" customHeight="1">
      <c r="B121" s="1"/>
      <c r="C121" s="1"/>
      <c r="D121" s="1"/>
      <c r="E121" s="1"/>
      <c r="F121" s="1"/>
      <c r="G121" s="1"/>
      <c r="Q121" s="1"/>
      <c r="R121" s="1"/>
      <c r="S121" s="1"/>
      <c r="T121" s="1"/>
      <c r="U121" s="1"/>
      <c r="V121" s="1"/>
      <c r="W121" s="1"/>
    </row>
    <row r="122" spans="2:23" s="7" customFormat="1" ht="15" customHeight="1">
      <c r="B122" s="1"/>
      <c r="C122" s="1"/>
      <c r="D122" s="1"/>
      <c r="E122" s="1"/>
      <c r="F122" s="1"/>
      <c r="G122" s="1"/>
      <c r="Q122" s="1"/>
      <c r="R122" s="1"/>
      <c r="S122" s="1"/>
      <c r="T122" s="1"/>
      <c r="U122" s="1"/>
      <c r="V122" s="1"/>
      <c r="W122" s="1"/>
    </row>
    <row r="123" spans="2:23" s="7" customFormat="1" ht="15" customHeight="1">
      <c r="B123" s="1"/>
      <c r="C123" s="1"/>
      <c r="D123" s="1"/>
      <c r="E123" s="1"/>
      <c r="F123" s="1"/>
      <c r="G123" s="1"/>
      <c r="Q123" s="1"/>
      <c r="R123" s="1"/>
      <c r="S123" s="1"/>
      <c r="T123" s="1"/>
      <c r="U123" s="1"/>
      <c r="V123" s="1"/>
      <c r="W123" s="1"/>
    </row>
    <row r="124" spans="2:23" s="7" customFormat="1" ht="15.6" customHeight="1">
      <c r="B124" s="1"/>
      <c r="C124" s="1"/>
      <c r="D124" s="1"/>
      <c r="E124" s="1"/>
      <c r="F124" s="1"/>
      <c r="G124" s="1"/>
      <c r="Q124" s="1"/>
      <c r="R124" s="1"/>
      <c r="S124" s="1"/>
      <c r="T124" s="1"/>
      <c r="U124" s="1"/>
      <c r="V124" s="1"/>
      <c r="W124" s="1"/>
    </row>
    <row r="125" spans="2:23" s="7" customFormat="1" ht="15.6" customHeight="1">
      <c r="B125" s="1"/>
      <c r="C125" s="1"/>
      <c r="D125" s="1"/>
      <c r="E125" s="1"/>
      <c r="F125" s="1"/>
      <c r="G125" s="1"/>
      <c r="Q125" s="1"/>
      <c r="R125" s="1"/>
      <c r="S125" s="1"/>
      <c r="T125" s="1"/>
      <c r="U125" s="1"/>
      <c r="V125" s="1"/>
      <c r="W125" s="1"/>
    </row>
    <row r="127" spans="2:23" s="7" customFormat="1">
      <c r="B127" s="1"/>
      <c r="C127" s="1"/>
      <c r="D127" s="1"/>
      <c r="E127" s="1"/>
      <c r="F127" s="1"/>
      <c r="G127" s="1"/>
      <c r="Q127" s="1"/>
      <c r="R127" s="1"/>
      <c r="S127" s="1"/>
      <c r="T127" s="1"/>
      <c r="U127" s="1"/>
      <c r="V127" s="1"/>
      <c r="W127" s="1"/>
    </row>
    <row r="128" spans="2:23" s="7" customFormat="1" ht="18.75" thickBot="1">
      <c r="B128" s="39" t="s">
        <v>264</v>
      </c>
      <c r="C128" s="39"/>
      <c r="D128" s="1"/>
      <c r="E128" s="1"/>
      <c r="Q128" s="1"/>
      <c r="R128" s="1"/>
      <c r="S128" s="1"/>
      <c r="T128" s="1"/>
      <c r="U128" s="1"/>
      <c r="V128" s="1"/>
      <c r="W128" s="1"/>
    </row>
    <row r="129" spans="2:11" s="7" customFormat="1" ht="62.85" customHeight="1" thickBot="1">
      <c r="B129" s="208" t="s">
        <v>183</v>
      </c>
      <c r="C129" s="342" t="s">
        <v>184</v>
      </c>
      <c r="D129" s="343"/>
      <c r="E129" s="342" t="s">
        <v>185</v>
      </c>
      <c r="F129" s="344"/>
      <c r="G129" s="343"/>
      <c r="H129" s="218" t="s">
        <v>265</v>
      </c>
      <c r="I129" s="218" t="s">
        <v>266</v>
      </c>
      <c r="J129" s="218" t="s">
        <v>267</v>
      </c>
      <c r="K129" s="218" t="s">
        <v>268</v>
      </c>
    </row>
    <row r="130" spans="2:11" s="7" customFormat="1" ht="15.75" thickBot="1">
      <c r="B130" s="303">
        <v>1</v>
      </c>
      <c r="C130" s="308" t="s">
        <v>186</v>
      </c>
      <c r="D130" s="309"/>
      <c r="E130" s="174" t="s">
        <v>194</v>
      </c>
      <c r="F130" s="175"/>
      <c r="G130" s="176"/>
      <c r="H130" s="60" t="str">
        <f t="shared" ref="H130:H157" si="37">AZ3</f>
        <v>---</v>
      </c>
      <c r="I130" s="60" t="str">
        <f t="shared" ref="I130:I157" si="38">AX3</f>
        <v>---</v>
      </c>
      <c r="J130" s="60" t="str">
        <f t="shared" ref="J130:J157" si="39">BB3</f>
        <v>---</v>
      </c>
      <c r="K130" s="60" t="str">
        <f t="shared" ref="K130:K157" si="40">RIGHT(BC3,6)</f>
        <v>---</v>
      </c>
    </row>
    <row r="131" spans="2:11" s="7" customFormat="1" ht="15.6" customHeight="1" thickBot="1">
      <c r="B131" s="304"/>
      <c r="C131" s="308"/>
      <c r="D131" s="309"/>
      <c r="E131" s="174" t="s">
        <v>195</v>
      </c>
      <c r="F131" s="175"/>
      <c r="G131" s="176"/>
      <c r="H131" s="60" t="str">
        <f t="shared" si="37"/>
        <v>---</v>
      </c>
      <c r="I131" s="60" t="str">
        <f t="shared" si="38"/>
        <v>---</v>
      </c>
      <c r="J131" s="60" t="str">
        <f t="shared" si="39"/>
        <v>---</v>
      </c>
      <c r="K131" s="60" t="str">
        <f t="shared" si="40"/>
        <v>---</v>
      </c>
    </row>
    <row r="132" spans="2:11" s="7" customFormat="1" ht="15.6" customHeight="1" thickBot="1">
      <c r="B132" s="304"/>
      <c r="C132" s="308" t="s">
        <v>187</v>
      </c>
      <c r="D132" s="309"/>
      <c r="E132" s="174" t="s">
        <v>196</v>
      </c>
      <c r="F132" s="175"/>
      <c r="G132" s="176"/>
      <c r="H132" s="60" t="str">
        <f t="shared" si="37"/>
        <v>---</v>
      </c>
      <c r="I132" s="60" t="str">
        <f t="shared" si="38"/>
        <v>---</v>
      </c>
      <c r="J132" s="60" t="str">
        <f t="shared" si="39"/>
        <v>---</v>
      </c>
      <c r="K132" s="60" t="str">
        <f t="shared" si="40"/>
        <v>---</v>
      </c>
    </row>
    <row r="133" spans="2:11" s="7" customFormat="1" ht="15.6" customHeight="1" thickBot="1">
      <c r="B133" s="304"/>
      <c r="C133" s="308"/>
      <c r="D133" s="309"/>
      <c r="E133" s="174" t="s">
        <v>197</v>
      </c>
      <c r="F133" s="175"/>
      <c r="G133" s="176"/>
      <c r="H133" s="60" t="str">
        <f t="shared" si="37"/>
        <v>---</v>
      </c>
      <c r="I133" s="60" t="str">
        <f t="shared" si="38"/>
        <v>---</v>
      </c>
      <c r="J133" s="60" t="str">
        <f t="shared" si="39"/>
        <v>---</v>
      </c>
      <c r="K133" s="60" t="str">
        <f t="shared" si="40"/>
        <v>---</v>
      </c>
    </row>
    <row r="134" spans="2:11" s="7" customFormat="1" ht="15.6" customHeight="1" thickBot="1">
      <c r="B134" s="304"/>
      <c r="C134" s="308"/>
      <c r="D134" s="309"/>
      <c r="E134" s="174" t="s">
        <v>198</v>
      </c>
      <c r="F134" s="175"/>
      <c r="G134" s="176"/>
      <c r="H134" s="60" t="str">
        <f t="shared" si="37"/>
        <v>---</v>
      </c>
      <c r="I134" s="60" t="str">
        <f t="shared" si="38"/>
        <v>---</v>
      </c>
      <c r="J134" s="60" t="str">
        <f t="shared" si="39"/>
        <v>---</v>
      </c>
      <c r="K134" s="60" t="str">
        <f t="shared" si="40"/>
        <v>---</v>
      </c>
    </row>
    <row r="135" spans="2:11" s="7" customFormat="1" ht="15.6" customHeight="1" thickBot="1">
      <c r="B135" s="305"/>
      <c r="C135" s="308"/>
      <c r="D135" s="309"/>
      <c r="E135" s="174" t="s">
        <v>199</v>
      </c>
      <c r="F135" s="175"/>
      <c r="G135" s="176"/>
      <c r="H135" s="60" t="str">
        <f t="shared" si="37"/>
        <v>---</v>
      </c>
      <c r="I135" s="60" t="str">
        <f t="shared" si="38"/>
        <v>---</v>
      </c>
      <c r="J135" s="60" t="str">
        <f t="shared" si="39"/>
        <v>---</v>
      </c>
      <c r="K135" s="60" t="str">
        <f t="shared" si="40"/>
        <v>---</v>
      </c>
    </row>
    <row r="136" spans="2:11" s="7" customFormat="1" ht="15.6" customHeight="1" thickBot="1">
      <c r="B136" s="303">
        <v>2</v>
      </c>
      <c r="C136" s="308" t="s">
        <v>188</v>
      </c>
      <c r="D136" s="309"/>
      <c r="E136" s="174" t="s">
        <v>200</v>
      </c>
      <c r="F136" s="175"/>
      <c r="G136" s="176"/>
      <c r="H136" s="60" t="str">
        <f t="shared" si="37"/>
        <v>---</v>
      </c>
      <c r="I136" s="60" t="str">
        <f t="shared" si="38"/>
        <v>---</v>
      </c>
      <c r="J136" s="60" t="str">
        <f t="shared" si="39"/>
        <v>---</v>
      </c>
      <c r="K136" s="60" t="str">
        <f t="shared" si="40"/>
        <v>---</v>
      </c>
    </row>
    <row r="137" spans="2:11" s="7" customFormat="1" ht="15.6" customHeight="1" thickBot="1">
      <c r="B137" s="304"/>
      <c r="C137" s="308"/>
      <c r="D137" s="309"/>
      <c r="E137" s="174" t="s">
        <v>205</v>
      </c>
      <c r="F137" s="175"/>
      <c r="G137" s="176"/>
      <c r="H137" s="60" t="str">
        <f t="shared" si="37"/>
        <v>---</v>
      </c>
      <c r="I137" s="60" t="str">
        <f t="shared" si="38"/>
        <v>---</v>
      </c>
      <c r="J137" s="60" t="str">
        <f t="shared" si="39"/>
        <v>---</v>
      </c>
      <c r="K137" s="60" t="str">
        <f t="shared" si="40"/>
        <v>---</v>
      </c>
    </row>
    <row r="138" spans="2:11" s="7" customFormat="1" ht="15.6" customHeight="1" thickBot="1">
      <c r="B138" s="304"/>
      <c r="C138" s="308"/>
      <c r="D138" s="309"/>
      <c r="E138" s="174" t="s">
        <v>210</v>
      </c>
      <c r="F138" s="175"/>
      <c r="G138" s="176"/>
      <c r="H138" s="60" t="str">
        <f t="shared" si="37"/>
        <v>---</v>
      </c>
      <c r="I138" s="60" t="str">
        <f t="shared" si="38"/>
        <v>---</v>
      </c>
      <c r="J138" s="60" t="str">
        <f t="shared" si="39"/>
        <v>---</v>
      </c>
      <c r="K138" s="60" t="str">
        <f t="shared" si="40"/>
        <v>---</v>
      </c>
    </row>
    <row r="139" spans="2:11" s="7" customFormat="1" ht="15.6" customHeight="1" thickBot="1">
      <c r="B139" s="304"/>
      <c r="C139" s="308" t="s">
        <v>189</v>
      </c>
      <c r="D139" s="309"/>
      <c r="E139" s="174" t="s">
        <v>201</v>
      </c>
      <c r="F139" s="175"/>
      <c r="G139" s="176"/>
      <c r="H139" s="60" t="str">
        <f t="shared" si="37"/>
        <v>---</v>
      </c>
      <c r="I139" s="60" t="str">
        <f t="shared" si="38"/>
        <v>---</v>
      </c>
      <c r="J139" s="60" t="str">
        <f t="shared" si="39"/>
        <v>---</v>
      </c>
      <c r="K139" s="60" t="str">
        <f t="shared" si="40"/>
        <v>---</v>
      </c>
    </row>
    <row r="140" spans="2:11" s="7" customFormat="1" ht="15.6" customHeight="1" thickBot="1">
      <c r="B140" s="304"/>
      <c r="C140" s="308"/>
      <c r="D140" s="309"/>
      <c r="E140" s="174" t="s">
        <v>206</v>
      </c>
      <c r="F140" s="175"/>
      <c r="G140" s="176"/>
      <c r="H140" s="60" t="str">
        <f t="shared" si="37"/>
        <v>---</v>
      </c>
      <c r="I140" s="60" t="str">
        <f t="shared" si="38"/>
        <v>---</v>
      </c>
      <c r="J140" s="60" t="str">
        <f t="shared" si="39"/>
        <v>---</v>
      </c>
      <c r="K140" s="60" t="str">
        <f t="shared" si="40"/>
        <v>---</v>
      </c>
    </row>
    <row r="141" spans="2:11" s="7" customFormat="1" ht="15.6" customHeight="1" thickBot="1">
      <c r="B141" s="304"/>
      <c r="C141" s="308"/>
      <c r="D141" s="309"/>
      <c r="E141" s="174" t="s">
        <v>211</v>
      </c>
      <c r="F141" s="175"/>
      <c r="G141" s="176"/>
      <c r="H141" s="60" t="str">
        <f t="shared" si="37"/>
        <v>---</v>
      </c>
      <c r="I141" s="60" t="str">
        <f t="shared" si="38"/>
        <v>---</v>
      </c>
      <c r="J141" s="60" t="str">
        <f t="shared" si="39"/>
        <v>---</v>
      </c>
      <c r="K141" s="60" t="str">
        <f t="shared" si="40"/>
        <v>---</v>
      </c>
    </row>
    <row r="142" spans="2:11" s="7" customFormat="1" ht="15.6" customHeight="1" thickBot="1">
      <c r="B142" s="304"/>
      <c r="C142" s="308" t="s">
        <v>190</v>
      </c>
      <c r="D142" s="309"/>
      <c r="E142" s="174" t="s">
        <v>202</v>
      </c>
      <c r="F142" s="175"/>
      <c r="G142" s="176"/>
      <c r="H142" s="60" t="str">
        <f t="shared" si="37"/>
        <v>---</v>
      </c>
      <c r="I142" s="60" t="str">
        <f t="shared" si="38"/>
        <v>---</v>
      </c>
      <c r="J142" s="60" t="str">
        <f t="shared" si="39"/>
        <v>---</v>
      </c>
      <c r="K142" s="60" t="str">
        <f t="shared" si="40"/>
        <v>---</v>
      </c>
    </row>
    <row r="143" spans="2:11" s="7" customFormat="1" ht="15.75" thickBot="1">
      <c r="B143" s="304"/>
      <c r="C143" s="308"/>
      <c r="D143" s="309"/>
      <c r="E143" s="174" t="s">
        <v>207</v>
      </c>
      <c r="F143" s="175"/>
      <c r="G143" s="176"/>
      <c r="H143" s="60" t="str">
        <f t="shared" si="37"/>
        <v>---</v>
      </c>
      <c r="I143" s="60" t="str">
        <f t="shared" si="38"/>
        <v>---</v>
      </c>
      <c r="J143" s="60" t="str">
        <f t="shared" si="39"/>
        <v>---</v>
      </c>
      <c r="K143" s="60" t="str">
        <f t="shared" si="40"/>
        <v>---</v>
      </c>
    </row>
    <row r="144" spans="2:11" s="7" customFormat="1" ht="15.6" customHeight="1" thickBot="1">
      <c r="B144" s="304"/>
      <c r="C144" s="308"/>
      <c r="D144" s="309"/>
      <c r="E144" s="174" t="s">
        <v>212</v>
      </c>
      <c r="F144" s="175"/>
      <c r="G144" s="176"/>
      <c r="H144" s="60" t="str">
        <f t="shared" si="37"/>
        <v>---</v>
      </c>
      <c r="I144" s="60" t="str">
        <f t="shared" si="38"/>
        <v>---</v>
      </c>
      <c r="J144" s="60" t="str">
        <f t="shared" si="39"/>
        <v>---</v>
      </c>
      <c r="K144" s="60" t="str">
        <f t="shared" si="40"/>
        <v>---</v>
      </c>
    </row>
    <row r="145" spans="2:11" s="7" customFormat="1" ht="15.6" customHeight="1" thickBot="1">
      <c r="B145" s="304"/>
      <c r="C145" s="308" t="s">
        <v>114</v>
      </c>
      <c r="D145" s="309"/>
      <c r="E145" s="174" t="s">
        <v>203</v>
      </c>
      <c r="F145" s="175"/>
      <c r="G145" s="176"/>
      <c r="H145" s="60" t="str">
        <f t="shared" si="37"/>
        <v>---</v>
      </c>
      <c r="I145" s="60" t="str">
        <f t="shared" si="38"/>
        <v>---</v>
      </c>
      <c r="J145" s="60" t="str">
        <f t="shared" si="39"/>
        <v>---</v>
      </c>
      <c r="K145" s="60" t="str">
        <f t="shared" si="40"/>
        <v>---</v>
      </c>
    </row>
    <row r="146" spans="2:11" s="7" customFormat="1" ht="15.6" customHeight="1" thickBot="1">
      <c r="B146" s="304"/>
      <c r="C146" s="308"/>
      <c r="D146" s="309"/>
      <c r="E146" s="174" t="s">
        <v>208</v>
      </c>
      <c r="F146" s="175"/>
      <c r="G146" s="176"/>
      <c r="H146" s="60" t="str">
        <f t="shared" si="37"/>
        <v>---</v>
      </c>
      <c r="I146" s="60" t="str">
        <f t="shared" si="38"/>
        <v>---</v>
      </c>
      <c r="J146" s="60" t="str">
        <f t="shared" si="39"/>
        <v>---</v>
      </c>
      <c r="K146" s="60" t="str">
        <f t="shared" si="40"/>
        <v>---</v>
      </c>
    </row>
    <row r="147" spans="2:11" s="7" customFormat="1" ht="15.6" customHeight="1" thickBot="1">
      <c r="B147" s="304"/>
      <c r="C147" s="308"/>
      <c r="D147" s="309"/>
      <c r="E147" s="174" t="s">
        <v>213</v>
      </c>
      <c r="F147" s="175"/>
      <c r="G147" s="176"/>
      <c r="H147" s="60" t="str">
        <f t="shared" si="37"/>
        <v>---</v>
      </c>
      <c r="I147" s="60" t="str">
        <f t="shared" si="38"/>
        <v>---</v>
      </c>
      <c r="J147" s="60" t="str">
        <f t="shared" si="39"/>
        <v>---</v>
      </c>
      <c r="K147" s="60" t="str">
        <f t="shared" si="40"/>
        <v>---</v>
      </c>
    </row>
    <row r="148" spans="2:11" s="7" customFormat="1" ht="15.6" customHeight="1" thickBot="1">
      <c r="B148" s="304"/>
      <c r="C148" s="308" t="s">
        <v>191</v>
      </c>
      <c r="D148" s="309"/>
      <c r="E148" s="174" t="s">
        <v>204</v>
      </c>
      <c r="F148" s="175"/>
      <c r="G148" s="176"/>
      <c r="H148" s="60" t="str">
        <f t="shared" si="37"/>
        <v>---</v>
      </c>
      <c r="I148" s="60" t="str">
        <f t="shared" si="38"/>
        <v>---</v>
      </c>
      <c r="J148" s="60" t="str">
        <f t="shared" si="39"/>
        <v>---</v>
      </c>
      <c r="K148" s="60" t="str">
        <f t="shared" si="40"/>
        <v>---</v>
      </c>
    </row>
    <row r="149" spans="2:11" s="7" customFormat="1" ht="15.6" customHeight="1" thickBot="1">
      <c r="B149" s="304"/>
      <c r="C149" s="308"/>
      <c r="D149" s="309"/>
      <c r="E149" s="174" t="s">
        <v>209</v>
      </c>
      <c r="F149" s="175"/>
      <c r="G149" s="176"/>
      <c r="H149" s="60" t="str">
        <f t="shared" si="37"/>
        <v>---</v>
      </c>
      <c r="I149" s="60" t="str">
        <f t="shared" si="38"/>
        <v>---</v>
      </c>
      <c r="J149" s="60" t="str">
        <f t="shared" si="39"/>
        <v>---</v>
      </c>
      <c r="K149" s="60" t="str">
        <f t="shared" si="40"/>
        <v>---</v>
      </c>
    </row>
    <row r="150" spans="2:11" s="7" customFormat="1" ht="15.6" customHeight="1" thickBot="1">
      <c r="B150" s="305"/>
      <c r="C150" s="308"/>
      <c r="D150" s="309"/>
      <c r="E150" s="174" t="s">
        <v>214</v>
      </c>
      <c r="F150" s="175"/>
      <c r="G150" s="176"/>
      <c r="H150" s="60" t="str">
        <f t="shared" si="37"/>
        <v>---</v>
      </c>
      <c r="I150" s="60" t="str">
        <f t="shared" si="38"/>
        <v>---</v>
      </c>
      <c r="J150" s="60" t="str">
        <f t="shared" si="39"/>
        <v>---</v>
      </c>
      <c r="K150" s="60" t="str">
        <f t="shared" si="40"/>
        <v>---</v>
      </c>
    </row>
    <row r="151" spans="2:11" s="7" customFormat="1" ht="15.6" customHeight="1" thickBot="1">
      <c r="B151" s="303">
        <v>3</v>
      </c>
      <c r="C151" s="306" t="s">
        <v>192</v>
      </c>
      <c r="D151" s="307"/>
      <c r="E151" s="174" t="s">
        <v>215</v>
      </c>
      <c r="F151" s="175"/>
      <c r="G151" s="176"/>
      <c r="H151" s="60" t="str">
        <f t="shared" si="37"/>
        <v>---</v>
      </c>
      <c r="I151" s="60" t="str">
        <f t="shared" si="38"/>
        <v>---</v>
      </c>
      <c r="J151" s="60" t="str">
        <f t="shared" si="39"/>
        <v>---</v>
      </c>
      <c r="K151" s="60" t="str">
        <f t="shared" si="40"/>
        <v>---</v>
      </c>
    </row>
    <row r="152" spans="2:11" s="7" customFormat="1" ht="15.6" customHeight="1" thickBot="1">
      <c r="B152" s="304"/>
      <c r="C152" s="306"/>
      <c r="D152" s="307"/>
      <c r="E152" s="174" t="s">
        <v>216</v>
      </c>
      <c r="F152" s="175"/>
      <c r="G152" s="176"/>
      <c r="H152" s="60" t="str">
        <f t="shared" si="37"/>
        <v>---</v>
      </c>
      <c r="I152" s="60" t="str">
        <f t="shared" si="38"/>
        <v>---</v>
      </c>
      <c r="J152" s="60" t="str">
        <f t="shared" si="39"/>
        <v>---</v>
      </c>
      <c r="K152" s="60" t="str">
        <f t="shared" si="40"/>
        <v>---</v>
      </c>
    </row>
    <row r="153" spans="2:11" s="7" customFormat="1" ht="15.6" customHeight="1" thickBot="1">
      <c r="B153" s="304"/>
      <c r="C153" s="306"/>
      <c r="D153" s="307"/>
      <c r="E153" s="174" t="s">
        <v>217</v>
      </c>
      <c r="F153" s="175"/>
      <c r="G153" s="176"/>
      <c r="H153" s="60" t="str">
        <f t="shared" si="37"/>
        <v>---</v>
      </c>
      <c r="I153" s="60" t="str">
        <f t="shared" si="38"/>
        <v>---</v>
      </c>
      <c r="J153" s="60" t="str">
        <f t="shared" si="39"/>
        <v>---</v>
      </c>
      <c r="K153" s="60" t="str">
        <f t="shared" si="40"/>
        <v>---</v>
      </c>
    </row>
    <row r="154" spans="2:11" s="7" customFormat="1" ht="15.6" customHeight="1" thickBot="1">
      <c r="B154" s="304"/>
      <c r="C154" s="306" t="s">
        <v>193</v>
      </c>
      <c r="D154" s="307"/>
      <c r="E154" s="174" t="s">
        <v>218</v>
      </c>
      <c r="F154" s="175"/>
      <c r="G154" s="176"/>
      <c r="H154" s="60" t="str">
        <f t="shared" si="37"/>
        <v>---</v>
      </c>
      <c r="I154" s="60" t="str">
        <f t="shared" si="38"/>
        <v>---</v>
      </c>
      <c r="J154" s="60" t="str">
        <f t="shared" si="39"/>
        <v>---</v>
      </c>
      <c r="K154" s="60" t="str">
        <f t="shared" si="40"/>
        <v>---</v>
      </c>
    </row>
    <row r="155" spans="2:11" s="7" customFormat="1" ht="15.6" customHeight="1" thickBot="1">
      <c r="B155" s="304"/>
      <c r="C155" s="306"/>
      <c r="D155" s="307"/>
      <c r="E155" s="174" t="s">
        <v>219</v>
      </c>
      <c r="F155" s="175"/>
      <c r="G155" s="176"/>
      <c r="H155" s="60" t="str">
        <f t="shared" si="37"/>
        <v>---</v>
      </c>
      <c r="I155" s="60" t="str">
        <f t="shared" si="38"/>
        <v>---</v>
      </c>
      <c r="J155" s="60" t="str">
        <f t="shared" si="39"/>
        <v>---</v>
      </c>
      <c r="K155" s="60" t="str">
        <f t="shared" si="40"/>
        <v>---</v>
      </c>
    </row>
    <row r="156" spans="2:11" s="7" customFormat="1" ht="15.6" customHeight="1" thickBot="1">
      <c r="B156" s="304"/>
      <c r="C156" s="306"/>
      <c r="D156" s="307"/>
      <c r="E156" s="174" t="s">
        <v>220</v>
      </c>
      <c r="F156" s="175"/>
      <c r="G156" s="176"/>
      <c r="H156" s="60" t="str">
        <f t="shared" si="37"/>
        <v>---</v>
      </c>
      <c r="I156" s="60" t="str">
        <f t="shared" si="38"/>
        <v>---</v>
      </c>
      <c r="J156" s="60" t="str">
        <f t="shared" si="39"/>
        <v>---</v>
      </c>
      <c r="K156" s="60" t="str">
        <f t="shared" si="40"/>
        <v>---</v>
      </c>
    </row>
    <row r="157" spans="2:11" s="7" customFormat="1" ht="15.6" customHeight="1" thickBot="1">
      <c r="B157" s="305"/>
      <c r="C157" s="306"/>
      <c r="D157" s="307"/>
      <c r="E157" s="174" t="s">
        <v>221</v>
      </c>
      <c r="F157" s="175"/>
      <c r="G157" s="176"/>
      <c r="H157" s="60" t="str">
        <f t="shared" si="37"/>
        <v>---</v>
      </c>
      <c r="I157" s="60" t="str">
        <f t="shared" si="38"/>
        <v>---</v>
      </c>
      <c r="J157" s="60" t="str">
        <f t="shared" si="39"/>
        <v>---</v>
      </c>
      <c r="K157" s="60" t="str">
        <f t="shared" si="40"/>
        <v>---</v>
      </c>
    </row>
    <row r="158" spans="2:11" s="7" customFormat="1" ht="15.75" thickBot="1">
      <c r="B158" s="330" t="s">
        <v>223</v>
      </c>
      <c r="C158" s="331"/>
      <c r="D158" s="331"/>
      <c r="E158" s="331"/>
      <c r="F158" s="331"/>
      <c r="G158" s="332"/>
      <c r="H158" s="61">
        <f>AX44</f>
        <v>0</v>
      </c>
      <c r="I158" s="61">
        <f>AX38</f>
        <v>0</v>
      </c>
    </row>
    <row r="159" spans="2:11" s="7" customFormat="1" ht="15.75" thickBot="1">
      <c r="B159" s="330" t="s">
        <v>225</v>
      </c>
      <c r="C159" s="331"/>
      <c r="D159" s="331"/>
      <c r="E159" s="331"/>
      <c r="F159" s="331"/>
      <c r="G159" s="332"/>
      <c r="H159" s="61">
        <f>AY44</f>
        <v>0</v>
      </c>
      <c r="I159" s="61">
        <f>AY38</f>
        <v>0</v>
      </c>
    </row>
    <row r="160" spans="2:11" s="7" customFormat="1" ht="15.75" thickBot="1">
      <c r="B160" s="330" t="s">
        <v>224</v>
      </c>
      <c r="C160" s="331"/>
      <c r="D160" s="331"/>
      <c r="E160" s="331"/>
      <c r="F160" s="331"/>
      <c r="G160" s="332"/>
      <c r="H160" s="61">
        <f>AZ44</f>
        <v>0</v>
      </c>
      <c r="I160" s="61">
        <f>AZ38</f>
        <v>0</v>
      </c>
    </row>
    <row r="161" spans="2:11" s="7" customFormat="1" ht="16.5" customHeight="1" thickBot="1">
      <c r="B161" s="62"/>
      <c r="C161" s="92"/>
      <c r="D161" s="93" t="s">
        <v>289</v>
      </c>
      <c r="E161" s="94"/>
      <c r="F161" s="63"/>
      <c r="G161" s="64"/>
      <c r="H161" s="65" t="str">
        <f>BA45</f>
        <v/>
      </c>
      <c r="I161" s="65" t="str">
        <f>BA39</f>
        <v/>
      </c>
    </row>
    <row r="162" spans="2:11" s="7" customFormat="1">
      <c r="B162" s="1"/>
      <c r="C162" s="1"/>
      <c r="D162" s="1"/>
      <c r="E162" s="1"/>
      <c r="F162" s="1"/>
      <c r="G162" s="1"/>
    </row>
    <row r="163" spans="2:11" s="7" customFormat="1" ht="13.35" customHeight="1">
      <c r="B163" s="333" t="s">
        <v>291</v>
      </c>
      <c r="C163" s="334"/>
      <c r="D163" s="334"/>
      <c r="E163" s="334"/>
      <c r="F163" s="334"/>
      <c r="G163" s="334"/>
      <c r="H163" s="334"/>
      <c r="I163" s="334"/>
      <c r="J163" s="334"/>
      <c r="K163" s="335"/>
    </row>
    <row r="164" spans="2:11" s="7" customFormat="1">
      <c r="B164" s="336"/>
      <c r="C164" s="337"/>
      <c r="D164" s="337"/>
      <c r="E164" s="337"/>
      <c r="F164" s="337"/>
      <c r="G164" s="337"/>
      <c r="H164" s="337"/>
      <c r="I164" s="337"/>
      <c r="J164" s="337"/>
      <c r="K164" s="338"/>
    </row>
    <row r="165" spans="2:11" s="7" customFormat="1">
      <c r="B165" s="336"/>
      <c r="C165" s="337"/>
      <c r="D165" s="337"/>
      <c r="E165" s="337"/>
      <c r="F165" s="337"/>
      <c r="G165" s="337"/>
      <c r="H165" s="337"/>
      <c r="I165" s="337"/>
      <c r="J165" s="337"/>
      <c r="K165" s="338"/>
    </row>
    <row r="166" spans="2:11" s="7" customFormat="1">
      <c r="B166" s="336"/>
      <c r="C166" s="337"/>
      <c r="D166" s="337"/>
      <c r="E166" s="337"/>
      <c r="F166" s="337"/>
      <c r="G166" s="337"/>
      <c r="H166" s="337"/>
      <c r="I166" s="337"/>
      <c r="J166" s="337"/>
      <c r="K166" s="338"/>
    </row>
    <row r="167" spans="2:11" s="7" customFormat="1">
      <c r="B167" s="336"/>
      <c r="C167" s="337"/>
      <c r="D167" s="337"/>
      <c r="E167" s="337"/>
      <c r="F167" s="337"/>
      <c r="G167" s="337"/>
      <c r="H167" s="337"/>
      <c r="I167" s="337"/>
      <c r="J167" s="337"/>
      <c r="K167" s="338"/>
    </row>
    <row r="168" spans="2:11" s="7" customFormat="1">
      <c r="B168" s="336"/>
      <c r="C168" s="337"/>
      <c r="D168" s="337"/>
      <c r="E168" s="337"/>
      <c r="F168" s="337"/>
      <c r="G168" s="337"/>
      <c r="H168" s="337"/>
      <c r="I168" s="337"/>
      <c r="J168" s="337"/>
      <c r="K168" s="338"/>
    </row>
    <row r="169" spans="2:11" s="7" customFormat="1">
      <c r="B169" s="336"/>
      <c r="C169" s="337"/>
      <c r="D169" s="337"/>
      <c r="E169" s="337"/>
      <c r="F169" s="337"/>
      <c r="G169" s="337"/>
      <c r="H169" s="337"/>
      <c r="I169" s="337"/>
      <c r="J169" s="337"/>
      <c r="K169" s="338"/>
    </row>
    <row r="170" spans="2:11" s="7" customFormat="1">
      <c r="B170" s="336"/>
      <c r="C170" s="337"/>
      <c r="D170" s="337"/>
      <c r="E170" s="337"/>
      <c r="F170" s="337"/>
      <c r="G170" s="337"/>
      <c r="H170" s="337"/>
      <c r="I170" s="337"/>
      <c r="J170" s="337"/>
      <c r="K170" s="338"/>
    </row>
    <row r="171" spans="2:11" s="7" customFormat="1">
      <c r="B171" s="336"/>
      <c r="C171" s="337"/>
      <c r="D171" s="337"/>
      <c r="E171" s="337"/>
      <c r="F171" s="337"/>
      <c r="G171" s="337"/>
      <c r="H171" s="337"/>
      <c r="I171" s="337"/>
      <c r="J171" s="337"/>
      <c r="K171" s="338"/>
    </row>
    <row r="172" spans="2:11" s="7" customFormat="1">
      <c r="B172" s="336"/>
      <c r="C172" s="337"/>
      <c r="D172" s="337"/>
      <c r="E172" s="337"/>
      <c r="F172" s="337"/>
      <c r="G172" s="337"/>
      <c r="H172" s="337"/>
      <c r="I172" s="337"/>
      <c r="J172" s="337"/>
      <c r="K172" s="338"/>
    </row>
    <row r="173" spans="2:11" s="7" customFormat="1">
      <c r="B173" s="336"/>
      <c r="C173" s="337"/>
      <c r="D173" s="337"/>
      <c r="E173" s="337"/>
      <c r="F173" s="337"/>
      <c r="G173" s="337"/>
      <c r="H173" s="337"/>
      <c r="I173" s="337"/>
      <c r="J173" s="337"/>
      <c r="K173" s="338"/>
    </row>
    <row r="174" spans="2:11" s="7" customFormat="1">
      <c r="B174" s="336"/>
      <c r="C174" s="337"/>
      <c r="D174" s="337"/>
      <c r="E174" s="337"/>
      <c r="F174" s="337"/>
      <c r="G174" s="337"/>
      <c r="H174" s="337"/>
      <c r="I174" s="337"/>
      <c r="J174" s="337"/>
      <c r="K174" s="338"/>
    </row>
    <row r="175" spans="2:11" s="7" customFormat="1">
      <c r="B175" s="336"/>
      <c r="C175" s="337"/>
      <c r="D175" s="337"/>
      <c r="E175" s="337"/>
      <c r="F175" s="337"/>
      <c r="G175" s="337"/>
      <c r="H175" s="337"/>
      <c r="I175" s="337"/>
      <c r="J175" s="337"/>
      <c r="K175" s="338"/>
    </row>
    <row r="176" spans="2:11" s="7" customFormat="1">
      <c r="B176" s="336"/>
      <c r="C176" s="337"/>
      <c r="D176" s="337"/>
      <c r="E176" s="337"/>
      <c r="F176" s="337"/>
      <c r="G176" s="337"/>
      <c r="H176" s="337"/>
      <c r="I176" s="337"/>
      <c r="J176" s="337"/>
      <c r="K176" s="338"/>
    </row>
    <row r="177" spans="2:11" s="7" customFormat="1">
      <c r="B177" s="336"/>
      <c r="C177" s="337"/>
      <c r="D177" s="337"/>
      <c r="E177" s="337"/>
      <c r="F177" s="337"/>
      <c r="G177" s="337"/>
      <c r="H177" s="337"/>
      <c r="I177" s="337"/>
      <c r="J177" s="337"/>
      <c r="K177" s="338"/>
    </row>
    <row r="178" spans="2:11">
      <c r="B178" s="339"/>
      <c r="C178" s="340"/>
      <c r="D178" s="340"/>
      <c r="E178" s="340"/>
      <c r="F178" s="340"/>
      <c r="G178" s="340"/>
      <c r="H178" s="340"/>
      <c r="I178" s="340"/>
      <c r="J178" s="340"/>
      <c r="K178" s="341"/>
    </row>
  </sheetData>
  <protectedRanges>
    <protectedRange sqref="AR132:AT159 BL56:BV77 BR97:BR126 AD3:AH30 BV3:CE30" name="Expected_1"/>
    <protectedRange sqref="H3:R30 X3:AC30" name="Year5Range_1"/>
  </protectedRanges>
  <mergeCells count="81">
    <mergeCell ref="B9:B23"/>
    <mergeCell ref="C9:D11"/>
    <mergeCell ref="C12:D14"/>
    <mergeCell ref="C15:D17"/>
    <mergeCell ref="C18:D20"/>
    <mergeCell ref="C21:D23"/>
    <mergeCell ref="C2:D2"/>
    <mergeCell ref="E2:G2"/>
    <mergeCell ref="B3:B8"/>
    <mergeCell ref="C3:D4"/>
    <mergeCell ref="C5:D8"/>
    <mergeCell ref="B24:B30"/>
    <mergeCell ref="C24:D26"/>
    <mergeCell ref="C27:D30"/>
    <mergeCell ref="B31:G31"/>
    <mergeCell ref="B37:G37"/>
    <mergeCell ref="B33:G33"/>
    <mergeCell ref="B34:F34"/>
    <mergeCell ref="B35:G35"/>
    <mergeCell ref="B36:G36"/>
    <mergeCell ref="B32:G32"/>
    <mergeCell ref="B38:G38"/>
    <mergeCell ref="C42:F42"/>
    <mergeCell ref="G42:J42"/>
    <mergeCell ref="K42:M42"/>
    <mergeCell ref="C43:F43"/>
    <mergeCell ref="G43:J43"/>
    <mergeCell ref="K43:M43"/>
    <mergeCell ref="C40:F40"/>
    <mergeCell ref="G40:J40"/>
    <mergeCell ref="K40:M40"/>
    <mergeCell ref="C41:F41"/>
    <mergeCell ref="G41:J41"/>
    <mergeCell ref="K41:M41"/>
    <mergeCell ref="C44:F44"/>
    <mergeCell ref="G44:J44"/>
    <mergeCell ref="K44:M44"/>
    <mergeCell ref="C45:F45"/>
    <mergeCell ref="G45:J45"/>
    <mergeCell ref="K45:M45"/>
    <mergeCell ref="C46:F46"/>
    <mergeCell ref="G46:J46"/>
    <mergeCell ref="K46:M46"/>
    <mergeCell ref="C47:F47"/>
    <mergeCell ref="G47:J47"/>
    <mergeCell ref="K47:M47"/>
    <mergeCell ref="C48:F48"/>
    <mergeCell ref="G48:J48"/>
    <mergeCell ref="K48:M48"/>
    <mergeCell ref="C49:F49"/>
    <mergeCell ref="G49:J49"/>
    <mergeCell ref="K49:M49"/>
    <mergeCell ref="C129:D129"/>
    <mergeCell ref="E129:G129"/>
    <mergeCell ref="K50:M50"/>
    <mergeCell ref="B52:C53"/>
    <mergeCell ref="B54:K54"/>
    <mergeCell ref="B55:D55"/>
    <mergeCell ref="E55:H55"/>
    <mergeCell ref="I55:K55"/>
    <mergeCell ref="C50:F50"/>
    <mergeCell ref="G50:J50"/>
    <mergeCell ref="B56:D56"/>
    <mergeCell ref="E56:H56"/>
    <mergeCell ref="I56:K56"/>
    <mergeCell ref="B158:G158"/>
    <mergeCell ref="B159:G159"/>
    <mergeCell ref="B160:G160"/>
    <mergeCell ref="B163:K178"/>
    <mergeCell ref="B130:B135"/>
    <mergeCell ref="C130:D131"/>
    <mergeCell ref="C132:D135"/>
    <mergeCell ref="B151:B157"/>
    <mergeCell ref="C151:D153"/>
    <mergeCell ref="C154:D157"/>
    <mergeCell ref="B136:B150"/>
    <mergeCell ref="C136:D138"/>
    <mergeCell ref="C139:D141"/>
    <mergeCell ref="C142:D144"/>
    <mergeCell ref="C145:D147"/>
    <mergeCell ref="C148:D150"/>
  </mergeCells>
  <conditionalFormatting sqref="D62:D64 F62:F64 H62:H64 J62:J64">
    <cfRule type="containsErrors" dxfId="50" priority="17">
      <formula>ISERROR(D62)</formula>
    </cfRule>
  </conditionalFormatting>
  <conditionalFormatting sqref="H130:H161">
    <cfRule type="containsText" dxfId="49" priority="8" operator="containsText" text="80">
      <formula>NOT(ISERROR(SEARCH("80",H130)))</formula>
    </cfRule>
    <cfRule type="containsText" dxfId="48" priority="9" operator="containsText" text="60-79">
      <formula>NOT(ISERROR(SEARCH("60-79",H130)))</formula>
    </cfRule>
    <cfRule type="containsText" dxfId="47" priority="10" operator="containsText" text="&lt;60">
      <formula>NOT(ISERROR(SEARCH("&lt;60",H130)))</formula>
    </cfRule>
  </conditionalFormatting>
  <conditionalFormatting sqref="H130:I157">
    <cfRule type="containsText" dxfId="46" priority="7" operator="containsText" text="error">
      <formula>NOT(ISERROR(SEARCH("error",H130)))</formula>
    </cfRule>
  </conditionalFormatting>
  <conditionalFormatting sqref="H3:R30">
    <cfRule type="containsText" dxfId="45" priority="4" operator="containsText" text="*80">
      <formula>NOT(ISERROR(SEARCH("*80",H3)))</formula>
    </cfRule>
    <cfRule type="containsText" dxfId="44" priority="5" operator="containsText" text="60-79">
      <formula>NOT(ISERROR(SEARCH("60-79",H3)))</formula>
    </cfRule>
    <cfRule type="containsText" dxfId="43" priority="6" operator="containsText" text="&lt;60">
      <formula>NOT(ISERROR(SEARCH("&lt;60",H3)))</formula>
    </cfRule>
  </conditionalFormatting>
  <conditionalFormatting sqref="I130:K157">
    <cfRule type="containsText" dxfId="42" priority="11" operator="containsText" text="80">
      <formula>NOT(ISERROR(SEARCH("80",I130)))</formula>
    </cfRule>
    <cfRule type="containsText" dxfId="41" priority="12" operator="containsText" text="60-79">
      <formula>NOT(ISERROR(SEARCH("60-79",I130)))</formula>
    </cfRule>
    <cfRule type="containsText" dxfId="40" priority="13" operator="containsText" text="&lt;60">
      <formula>NOT(ISERROR(SEARCH("&lt;60",I130)))</formula>
    </cfRule>
  </conditionalFormatting>
  <conditionalFormatting sqref="Y3:AH30">
    <cfRule type="containsText" dxfId="39" priority="1" operator="containsText" text="*80">
      <formula>NOT(ISERROR(SEARCH("*80",Y3)))</formula>
    </cfRule>
    <cfRule type="containsText" dxfId="38" priority="2" operator="containsText" text="60-79">
      <formula>NOT(ISERROR(SEARCH("60-79",Y3)))</formula>
    </cfRule>
    <cfRule type="containsText" dxfId="37" priority="3" operator="containsText" text="&lt;60">
      <formula>NOT(ISERROR(SEARCH("&lt;60",Y3)))</formula>
    </cfRule>
  </conditionalFormatting>
  <conditionalFormatting sqref="AK3:AT30 AV3:AV30">
    <cfRule type="containsText" dxfId="36" priority="14" operator="containsText" text="*80">
      <formula>NOT(ISERROR(SEARCH("*80",AK3)))</formula>
    </cfRule>
    <cfRule type="containsText" dxfId="35" priority="15" operator="containsText" text="60-79">
      <formula>NOT(ISERROR(SEARCH("60-79",AK3)))</formula>
    </cfRule>
    <cfRule type="containsText" dxfId="34" priority="16" operator="containsText" text="&lt;60">
      <formula>NOT(ISERROR(SEARCH("&lt;60",AK3)))</formula>
    </cfRule>
  </conditionalFormatting>
  <dataValidations count="3">
    <dataValidation allowBlank="1" showInputMessage="1" showErrorMessage="1" errorTitle="Error in entry" error="Please use list items only." sqref="AU132:BE159 AK3:AT33 BL56:BV77 BJ54:BT54 BJ31:BT34 BV31:CE34" xr:uid="{E2067E91-54FE-4AE5-B000-E1C136401762}"/>
    <dataValidation type="list" allowBlank="1" showInputMessage="1" showErrorMessage="1" errorTitle="Error in entry" error="Please use list items only." sqref="H3:R30 Y3:AH30" xr:uid="{A4F3F353-22A8-441F-90B1-903DD9FB000D}">
      <formula1>ValidDepts</formula1>
    </dataValidation>
    <dataValidation type="list" allowBlank="1" showInputMessage="1" showErrorMessage="1" sqref="I37:R37" xr:uid="{89307947-AECC-410A-BE9D-429E4177DE81}">
      <formula1>listYesNo</formula1>
    </dataValidation>
  </dataValidations>
  <pageMargins left="0.70866141732283472" right="0.70866141732283472" top="0.74803149606299213" bottom="0.74803149606299213" header="0.31496062992125984" footer="0.31496062992125984"/>
  <pageSetup paperSize="9" scale="68" fitToHeight="0" orientation="portrait" r:id="rId1"/>
  <rowBreaks count="1" manualBreakCount="1">
    <brk id="127" max="12" man="1"/>
  </rowBreaks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F45B77-1654-4F15-BCC6-4AA30D9A43F2}">
  <sheetPr>
    <pageSetUpPr fitToPage="1"/>
  </sheetPr>
  <dimension ref="A1:DW178"/>
  <sheetViews>
    <sheetView showGridLines="0" zoomScaleNormal="100" zoomScaleSheetLayoutView="80" zoomScalePageLayoutView="25" workbookViewId="0"/>
  </sheetViews>
  <sheetFormatPr defaultColWidth="0" defaultRowHeight="12.75"/>
  <cols>
    <col min="1" max="1" width="1.42578125" style="1" customWidth="1"/>
    <col min="2" max="7" width="10.5703125" style="1" customWidth="1"/>
    <col min="8" max="13" width="10.5703125" style="7" customWidth="1"/>
    <col min="14" max="14" width="0.28515625" style="7" hidden="1" customWidth="1"/>
    <col min="15" max="15" width="0.140625" style="7" hidden="1" customWidth="1"/>
    <col min="16" max="16" width="11.140625" style="7" hidden="1" customWidth="1"/>
    <col min="17" max="17" width="9.7109375" style="1" hidden="1" customWidth="1"/>
    <col min="18" max="18" width="8.85546875" style="1" hidden="1" customWidth="1"/>
    <col min="19" max="19" width="0.140625" style="1" hidden="1" customWidth="1"/>
    <col min="20" max="20" width="8.42578125" style="1" hidden="1" customWidth="1"/>
    <col min="21" max="21" width="0.140625" style="1" hidden="1" customWidth="1"/>
    <col min="22" max="22" width="13.5703125" style="1" hidden="1" customWidth="1"/>
    <col min="23" max="23" width="22.42578125" style="1" hidden="1" customWidth="1"/>
    <col min="24" max="24" width="3" style="1" customWidth="1"/>
    <col min="25" max="26" width="10.5703125" style="1" customWidth="1"/>
    <col min="27" max="27" width="10.5703125" style="7" customWidth="1"/>
    <col min="28" max="29" width="10.5703125" style="1" customWidth="1"/>
    <col min="30" max="34" width="10.5703125" style="7" hidden="1" customWidth="1"/>
    <col min="35" max="35" width="2.85546875" style="7" customWidth="1"/>
    <col min="36" max="36" width="5.140625" style="7" hidden="1" customWidth="1"/>
    <col min="37" max="37" width="12.42578125" style="1" hidden="1" customWidth="1"/>
    <col min="38" max="38" width="9.140625" style="1" hidden="1" customWidth="1"/>
    <col min="39" max="39" width="15.140625" style="1" hidden="1" customWidth="1"/>
    <col min="40" max="40" width="10" style="1" hidden="1" customWidth="1"/>
    <col min="41" max="41" width="13.42578125" style="1" hidden="1" customWidth="1"/>
    <col min="42" max="42" width="15.5703125" style="1" hidden="1" customWidth="1"/>
    <col min="43" max="43" width="13.85546875" style="1" hidden="1" customWidth="1"/>
    <col min="44" max="44" width="12.5703125" style="1" hidden="1" customWidth="1"/>
    <col min="45" max="49" width="8.85546875" style="1" hidden="1" customWidth="1"/>
    <col min="50" max="50" width="16.5703125" style="1" hidden="1" customWidth="1"/>
    <col min="51" max="51" width="8.85546875" style="1" hidden="1" customWidth="1"/>
    <col min="52" max="53" width="11.5703125" style="1" hidden="1" customWidth="1"/>
    <col min="54" max="63" width="8.85546875" style="1" hidden="1" customWidth="1"/>
    <col min="64" max="64" width="13" style="7" hidden="1" customWidth="1"/>
    <col min="65" max="65" width="11.42578125" style="7" hidden="1" customWidth="1"/>
    <col min="66" max="68" width="8.5703125" style="7" hidden="1" customWidth="1"/>
    <col min="69" max="71" width="13" style="7" hidden="1" customWidth="1"/>
    <col min="72" max="72" width="11.85546875" style="7" hidden="1" customWidth="1"/>
    <col min="73" max="73" width="7.42578125" style="7" hidden="1" customWidth="1"/>
    <col min="74" max="74" width="13.140625" style="7" hidden="1" customWidth="1"/>
    <col min="75" max="82" width="7.42578125" style="7" hidden="1" customWidth="1"/>
    <col min="83" max="84" width="6.85546875" style="7" hidden="1" customWidth="1"/>
    <col min="85" max="85" width="8.85546875" style="1" hidden="1" customWidth="1"/>
    <col min="86" max="86" width="11.42578125" style="7" hidden="1" customWidth="1"/>
    <col min="87" max="87" width="8.85546875" style="1" hidden="1" customWidth="1"/>
    <col min="88" max="88" width="8.5703125" style="7" hidden="1" customWidth="1"/>
    <col min="89" max="89" width="8.85546875" style="1" hidden="1" customWidth="1"/>
    <col min="90" max="90" width="8.5703125" style="7" hidden="1" customWidth="1"/>
    <col min="91" max="91" width="8.85546875" style="1" hidden="1" customWidth="1"/>
    <col min="92" max="92" width="8.5703125" style="7" hidden="1" customWidth="1"/>
    <col min="93" max="16384" width="8.85546875" style="1" hidden="1"/>
  </cols>
  <sheetData>
    <row r="1" spans="2:127" ht="7.35" customHeight="1" thickBot="1">
      <c r="H1" s="2"/>
      <c r="I1" s="3"/>
      <c r="J1" s="3"/>
      <c r="K1" s="3"/>
      <c r="L1" s="3"/>
      <c r="M1" s="4"/>
      <c r="N1" s="4"/>
      <c r="O1" s="4"/>
      <c r="P1" s="4"/>
      <c r="AA1" s="3"/>
      <c r="AD1" s="3"/>
      <c r="AE1" s="3"/>
      <c r="AF1" s="3"/>
      <c r="AG1" s="3"/>
      <c r="AH1" s="3"/>
      <c r="AI1" s="3"/>
      <c r="AJ1" s="3"/>
      <c r="AW1" s="5" t="s">
        <v>15</v>
      </c>
      <c r="AX1" s="5"/>
      <c r="BE1" s="1" t="s">
        <v>16</v>
      </c>
      <c r="BJ1" s="5" t="s">
        <v>17</v>
      </c>
      <c r="BK1" s="5"/>
      <c r="BL1" s="6"/>
      <c r="BM1" s="178"/>
      <c r="BN1" s="179"/>
      <c r="BO1" s="179"/>
      <c r="BP1" s="179"/>
      <c r="BT1" s="180"/>
      <c r="BU1" s="180"/>
      <c r="BV1" s="181" t="s">
        <v>18</v>
      </c>
      <c r="BW1" s="182"/>
      <c r="BX1" s="182"/>
      <c r="BY1" s="182"/>
      <c r="BZ1" s="183"/>
      <c r="CG1" s="184" t="s">
        <v>19</v>
      </c>
      <c r="CH1" s="184" t="s">
        <v>20</v>
      </c>
      <c r="CI1" s="185"/>
      <c r="CJ1" s="185"/>
      <c r="CK1" s="186"/>
      <c r="CL1" s="187"/>
      <c r="CM1" s="184"/>
      <c r="CN1" s="187"/>
      <c r="CO1" s="184"/>
      <c r="CP1" s="184"/>
      <c r="CQ1" s="184"/>
      <c r="CR1" s="184"/>
      <c r="CS1" s="5"/>
      <c r="CT1" s="5" t="s">
        <v>21</v>
      </c>
      <c r="CU1" s="31"/>
      <c r="CV1" s="188"/>
      <c r="CW1" s="179"/>
      <c r="CY1" s="179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</row>
    <row r="2" spans="2:127" ht="41.45" customHeight="1" thickBot="1">
      <c r="B2" s="8" t="s">
        <v>183</v>
      </c>
      <c r="C2" s="297" t="s">
        <v>184</v>
      </c>
      <c r="D2" s="298"/>
      <c r="E2" s="297" t="s">
        <v>185</v>
      </c>
      <c r="F2" s="299"/>
      <c r="G2" s="298"/>
      <c r="H2" s="210" t="s">
        <v>222</v>
      </c>
      <c r="I2" s="209" t="s">
        <v>297</v>
      </c>
      <c r="J2" s="211" t="s">
        <v>298</v>
      </c>
      <c r="K2" s="216" t="s">
        <v>296</v>
      </c>
      <c r="L2" s="212" t="s">
        <v>299</v>
      </c>
      <c r="M2" s="206" t="s">
        <v>300</v>
      </c>
      <c r="N2" s="206" t="s">
        <v>22</v>
      </c>
      <c r="O2" s="206" t="s">
        <v>23</v>
      </c>
      <c r="P2" s="206" t="s">
        <v>24</v>
      </c>
      <c r="Q2" s="206" t="s">
        <v>25</v>
      </c>
      <c r="R2" s="207" t="s">
        <v>26</v>
      </c>
      <c r="S2"/>
      <c r="T2"/>
      <c r="U2"/>
      <c r="V2"/>
      <c r="W2"/>
      <c r="X2"/>
      <c r="Y2" s="210" t="s">
        <v>301</v>
      </c>
      <c r="Z2" s="214" t="s">
        <v>302</v>
      </c>
      <c r="AA2" s="217" t="s">
        <v>303</v>
      </c>
      <c r="AB2" s="213" t="s">
        <v>304</v>
      </c>
      <c r="AC2" s="215" t="s">
        <v>305</v>
      </c>
      <c r="AD2" s="9" t="s">
        <v>27</v>
      </c>
      <c r="AE2" s="9" t="s">
        <v>28</v>
      </c>
      <c r="AF2" s="9" t="s">
        <v>29</v>
      </c>
      <c r="AG2" s="9" t="s">
        <v>30</v>
      </c>
      <c r="AH2" s="9" t="s">
        <v>31</v>
      </c>
      <c r="AK2" s="10" t="s">
        <v>32</v>
      </c>
      <c r="AL2" s="10" t="s">
        <v>33</v>
      </c>
      <c r="AM2" s="10" t="s">
        <v>34</v>
      </c>
      <c r="AN2" s="10" t="s">
        <v>35</v>
      </c>
      <c r="AO2" s="10" t="s">
        <v>36</v>
      </c>
      <c r="AP2" s="10" t="s">
        <v>37</v>
      </c>
      <c r="AQ2" s="10" t="s">
        <v>38</v>
      </c>
      <c r="AR2" s="10" t="s">
        <v>39</v>
      </c>
      <c r="AS2" s="10" t="s">
        <v>40</v>
      </c>
      <c r="AT2" s="10" t="s">
        <v>41</v>
      </c>
      <c r="AW2" s="11" t="s">
        <v>42</v>
      </c>
      <c r="AX2" s="11" t="s">
        <v>43</v>
      </c>
      <c r="AY2" s="11" t="s">
        <v>44</v>
      </c>
      <c r="AZ2" s="11" t="s">
        <v>45</v>
      </c>
      <c r="BA2" s="11" t="s">
        <v>46</v>
      </c>
      <c r="BB2" s="11" t="s">
        <v>47</v>
      </c>
      <c r="BC2" s="11" t="s">
        <v>48</v>
      </c>
      <c r="BE2" s="1" t="s">
        <v>49</v>
      </c>
      <c r="BF2" s="1" t="s">
        <v>50</v>
      </c>
      <c r="BJ2" s="189" t="s">
        <v>51</v>
      </c>
      <c r="BK2" s="189" t="s">
        <v>52</v>
      </c>
      <c r="BL2" s="189" t="s">
        <v>53</v>
      </c>
      <c r="BM2" s="189" t="s">
        <v>54</v>
      </c>
      <c r="BN2" s="189" t="s">
        <v>55</v>
      </c>
      <c r="BO2" s="189" t="s">
        <v>56</v>
      </c>
      <c r="BP2" s="189" t="s">
        <v>57</v>
      </c>
      <c r="BQ2" s="189" t="s">
        <v>58</v>
      </c>
      <c r="BR2" s="189" t="s">
        <v>59</v>
      </c>
      <c r="BS2" s="189" t="s">
        <v>60</v>
      </c>
      <c r="BT2" s="189" t="s">
        <v>61</v>
      </c>
      <c r="BV2" s="190" t="s">
        <v>62</v>
      </c>
      <c r="BW2" s="190" t="s">
        <v>63</v>
      </c>
      <c r="BX2" s="190" t="s">
        <v>64</v>
      </c>
      <c r="BY2" s="190" t="s">
        <v>65</v>
      </c>
      <c r="BZ2" s="190" t="s">
        <v>66</v>
      </c>
      <c r="CA2" s="190" t="s">
        <v>67</v>
      </c>
      <c r="CB2" s="190" t="s">
        <v>68</v>
      </c>
      <c r="CC2" s="190" t="s">
        <v>69</v>
      </c>
      <c r="CD2" s="190" t="s">
        <v>70</v>
      </c>
      <c r="CE2" s="190" t="s">
        <v>71</v>
      </c>
      <c r="CF2" s="1"/>
      <c r="CG2" s="191" t="s">
        <v>72</v>
      </c>
      <c r="CH2" s="191" t="s">
        <v>73</v>
      </c>
      <c r="CI2" s="191" t="s">
        <v>74</v>
      </c>
      <c r="CJ2" s="191" t="s">
        <v>75</v>
      </c>
      <c r="CK2" s="191" t="s">
        <v>76</v>
      </c>
      <c r="CL2" s="191" t="s">
        <v>77</v>
      </c>
      <c r="CM2" s="191" t="s">
        <v>78</v>
      </c>
      <c r="CN2" s="191" t="s">
        <v>79</v>
      </c>
      <c r="CO2" s="191" t="s">
        <v>80</v>
      </c>
      <c r="CP2" s="191" t="s">
        <v>81</v>
      </c>
      <c r="CR2" s="191" t="s">
        <v>82</v>
      </c>
      <c r="CS2" s="191" t="s">
        <v>83</v>
      </c>
      <c r="CT2" s="191" t="s">
        <v>84</v>
      </c>
      <c r="CU2" s="191" t="s">
        <v>85</v>
      </c>
      <c r="CV2" s="191" t="s">
        <v>86</v>
      </c>
      <c r="CW2" s="191" t="s">
        <v>87</v>
      </c>
      <c r="CX2" s="191" t="s">
        <v>88</v>
      </c>
      <c r="CY2" s="191" t="s">
        <v>89</v>
      </c>
      <c r="CZ2" s="191" t="s">
        <v>90</v>
      </c>
      <c r="DA2" s="191" t="s">
        <v>91</v>
      </c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</row>
    <row r="3" spans="2:127" ht="13.7" customHeight="1" thickBot="1">
      <c r="B3" s="303">
        <v>1</v>
      </c>
      <c r="C3" s="308" t="s">
        <v>186</v>
      </c>
      <c r="D3" s="309"/>
      <c r="E3" s="174" t="s">
        <v>194</v>
      </c>
      <c r="F3" s="175"/>
      <c r="G3" s="176"/>
      <c r="H3" s="168" t="s">
        <v>92</v>
      </c>
      <c r="I3" s="168" t="s">
        <v>92</v>
      </c>
      <c r="J3" s="168" t="s">
        <v>92</v>
      </c>
      <c r="K3" s="168" t="s">
        <v>92</v>
      </c>
      <c r="L3" s="12" t="s">
        <v>92</v>
      </c>
      <c r="M3" s="12" t="s">
        <v>92</v>
      </c>
      <c r="N3" s="12" t="s">
        <v>92</v>
      </c>
      <c r="O3" s="12" t="s">
        <v>92</v>
      </c>
      <c r="P3" s="12" t="s">
        <v>92</v>
      </c>
      <c r="Q3" s="12" t="s">
        <v>92</v>
      </c>
      <c r="R3" s="168" t="s">
        <v>92</v>
      </c>
      <c r="Y3" s="168" t="s">
        <v>92</v>
      </c>
      <c r="Z3" s="168" t="s">
        <v>92</v>
      </c>
      <c r="AA3" s="168" t="s">
        <v>92</v>
      </c>
      <c r="AB3" s="168" t="s">
        <v>92</v>
      </c>
      <c r="AC3" s="168" t="s">
        <v>92</v>
      </c>
      <c r="AD3" s="13" t="s">
        <v>92</v>
      </c>
      <c r="AE3" s="13" t="s">
        <v>92</v>
      </c>
      <c r="AF3" s="13" t="s">
        <v>92</v>
      </c>
      <c r="AG3" s="13" t="s">
        <v>92</v>
      </c>
      <c r="AH3" s="121" t="s">
        <v>92</v>
      </c>
      <c r="AK3" s="14" t="str">
        <f t="shared" ref="AK3:AT28" si="0">IFERROR(IF(I3="---","",IF(Y3="---","No Target Set",IF(BV3=BK3,"On Target",IF(BV3&gt;BK3,"Behind",IF(BV3&lt;BK3,"On Target"))))),"")</f>
        <v/>
      </c>
      <c r="AL3" s="14" t="str">
        <f t="shared" si="0"/>
        <v/>
      </c>
      <c r="AM3" s="14" t="str">
        <f t="shared" si="0"/>
        <v/>
      </c>
      <c r="AN3" s="14" t="str">
        <f t="shared" si="0"/>
        <v/>
      </c>
      <c r="AO3" s="14" t="str">
        <f t="shared" si="0"/>
        <v/>
      </c>
      <c r="AP3" s="14" t="str">
        <f t="shared" si="0"/>
        <v/>
      </c>
      <c r="AQ3" s="14" t="str">
        <f t="shared" si="0"/>
        <v/>
      </c>
      <c r="AR3" s="14" t="str">
        <f t="shared" si="0"/>
        <v/>
      </c>
      <c r="AS3" s="14" t="str">
        <f t="shared" si="0"/>
        <v/>
      </c>
      <c r="AT3" s="14" t="str">
        <f t="shared" si="0"/>
        <v/>
      </c>
      <c r="AV3" s="15"/>
      <c r="AW3" s="16" t="s">
        <v>93</v>
      </c>
      <c r="AX3" s="192" t="str">
        <f t="shared" ref="AX3:AX30" si="1">_xlfn.IFNA(LOOKUP(2,1/(H3:R3&lt;&gt;"---"),H3:R3),"---")</f>
        <v>---</v>
      </c>
      <c r="AY3" s="192" t="e">
        <f>VALUE(IF(AX3="---","",VLOOKUP(AX3,List16786[],2,FALSE)))</f>
        <v>#VALUE!</v>
      </c>
      <c r="AZ3" s="192" t="str">
        <f t="shared" ref="AZ3:AZ30" si="2">_xlfn.IFNA(LOOKUP(2,1/(H3:Q3&lt;&gt;"---"),X3:AF3),"---")</f>
        <v>---</v>
      </c>
      <c r="BA3" s="192" t="e">
        <f>VALUE(IF(AZ3="---","",VLOOKUP(AZ3,List16786[],2,FALSE)))</f>
        <v>#VALUE!</v>
      </c>
      <c r="BB3" s="192" t="str">
        <f t="shared" ref="BB3:BB30" si="3">_xlfn.IFNA(LOOKUP(2,1/(AK3:AT3&lt;&gt;""),AK3:AT3),"---")</f>
        <v>---</v>
      </c>
      <c r="BC3" s="192" t="str">
        <f t="shared" ref="BC3:BC30" si="4">_xlfn.IFNA(LOOKUP(2,1/(H3:R3&lt;&gt;"---"),H$2:R$2),"---")</f>
        <v>---</v>
      </c>
      <c r="BE3" s="17" t="s">
        <v>92</v>
      </c>
      <c r="BI3" s="16" t="s">
        <v>93</v>
      </c>
      <c r="BJ3" s="192" t="str">
        <f>IF(H3="---","",IF(H3="","",(VLOOKUP(H3,List16786[],2,FALSE))))</f>
        <v/>
      </c>
      <c r="BK3" s="192" t="str">
        <f>IF(I3="---","",IF(I3="","",(VLOOKUP(I3,List16786[],2,FALSE))))</f>
        <v/>
      </c>
      <c r="BL3" s="192" t="str">
        <f>IF(J3="---","",IF(J3="","",(VLOOKUP(J3,List16786[],2,FALSE))))</f>
        <v/>
      </c>
      <c r="BM3" s="192" t="str">
        <f>IF(K3="---","",IF(K3="","",(VLOOKUP(K3,List16786[],2,FALSE))))</f>
        <v/>
      </c>
      <c r="BN3" s="192" t="str">
        <f>IF(L3="---","",IF(L3="","",(VLOOKUP(L3,List16786[],2,FALSE))))</f>
        <v/>
      </c>
      <c r="BO3" s="192" t="str">
        <f>IF(M3="---","",IF(M3="","",(VLOOKUP(M3,List16786[],2,FALSE))))</f>
        <v/>
      </c>
      <c r="BP3" s="192" t="str">
        <f>IF(N3="---","",IF(N3="","",(VLOOKUP(N3,List16786[],2,FALSE))))</f>
        <v/>
      </c>
      <c r="BQ3" s="192" t="str">
        <f>IF(O3="---","",IF(O3="","",(VLOOKUP(O3,List16786[],2,FALSE))))</f>
        <v/>
      </c>
      <c r="BR3" s="192" t="str">
        <f>IF(P3="---","",IF(P3="","",(VLOOKUP(P3,List16786[],2,FALSE))))</f>
        <v/>
      </c>
      <c r="BS3" s="192" t="str">
        <f>IF(Q3="---","",IF(Q3="","",(VLOOKUP(Q3,List16786[],2,FALSE))))</f>
        <v/>
      </c>
      <c r="BT3" s="192" t="str">
        <f>IF(R3="---","",IF(R3="","",(VLOOKUP(R3,List16786[],2,FALSE))))</f>
        <v/>
      </c>
      <c r="BU3" s="16" t="s">
        <v>93</v>
      </c>
      <c r="BV3" s="192" t="str">
        <f>IF(Y3="---","",IF(Y3="","",VLOOKUP(Y3,List16786[],2,FALSE)))</f>
        <v/>
      </c>
      <c r="BW3" s="192" t="str">
        <f>IF(Z3="---","",IF(Z3="","",VLOOKUP(Z3,List16786[],2,FALSE)))</f>
        <v/>
      </c>
      <c r="BX3" s="192" t="str">
        <f>IF(AA3="---","",IF(AA3="","",VLOOKUP(AA3,List16786[],2,FALSE)))</f>
        <v/>
      </c>
      <c r="BY3" s="192" t="str">
        <f>IF(AB3="---","",IF(AB3="","",VLOOKUP(AB3,List16786[],2,FALSE)))</f>
        <v/>
      </c>
      <c r="BZ3" s="192" t="str">
        <f>IF(AC3="---","",IF(AC3="","",VLOOKUP(AC3,List16786[],2,FALSE)))</f>
        <v/>
      </c>
      <c r="CA3" s="192" t="str">
        <f>IF(AD3="---","",IF(AD3="","",VLOOKUP(AD3,List16786[],2,FALSE)))</f>
        <v/>
      </c>
      <c r="CB3" s="192" t="str">
        <f>IF(AE3="---","",IF(AE3="","",VLOOKUP(AE3,List16786[],2,FALSE)))</f>
        <v/>
      </c>
      <c r="CC3" s="192" t="str">
        <f>IF(AF3="---","",IF(AF3="","",VLOOKUP(AF3,List16786[],2,FALSE)))</f>
        <v/>
      </c>
      <c r="CD3" s="192" t="str">
        <f>IF(AG3="---","",IF(AG3="","",VLOOKUP(AG3,List16786[],2,FALSE)))</f>
        <v/>
      </c>
      <c r="CE3" s="192" t="str">
        <f>IF(AH3="---","",IF(AH3="","",VLOOKUP(AH3,List16786[],2,FALSE)))</f>
        <v/>
      </c>
      <c r="CF3" s="16" t="s">
        <v>93</v>
      </c>
      <c r="CG3" s="192" t="str">
        <f>IFERROR(
    IF(H3="---", "NA",
        IF(Y3="---", "NA",
            IF(BJ3 &gt; BK3,
                IF(BV3 &gt; BJ3, 1.1, 0.1),
                IF(BV3 &gt; BJ3, 1, 0)
            )
        )
    ),
    -1
)</f>
        <v>NA</v>
      </c>
      <c r="CH3" s="192" t="str">
        <f t="shared" ref="CH3:CP30" si="5">IFERROR(
    IF(I3="---", "NA",
        IF(Z3="---", "NA",IF(J3="---","NA",
            IF(BK3 &gt; BL3,
                IF(MIN(BV3, BK3) = BW3, 0.1,
                    IF(MIN(BV3, BK3) &lt; BW3, 1.1)
                ),
                IF(MIN(BV3, BK3) = BW3, 0,
                    IF(MIN(BV3, BK3) &lt; BW3, 1)
                )
            ))
        )
    ),
-5)</f>
        <v>NA</v>
      </c>
      <c r="CI3" s="192" t="str">
        <f t="shared" si="5"/>
        <v>NA</v>
      </c>
      <c r="CJ3" s="192" t="str">
        <f t="shared" si="5"/>
        <v>NA</v>
      </c>
      <c r="CK3" s="192" t="str">
        <f t="shared" si="5"/>
        <v>NA</v>
      </c>
      <c r="CL3" s="192" t="str">
        <f t="shared" si="5"/>
        <v>NA</v>
      </c>
      <c r="CM3" s="192" t="str">
        <f t="shared" si="5"/>
        <v>NA</v>
      </c>
      <c r="CN3" s="192" t="str">
        <f t="shared" si="5"/>
        <v>NA</v>
      </c>
      <c r="CO3" s="192" t="str">
        <f t="shared" si="5"/>
        <v>NA</v>
      </c>
      <c r="CP3" s="192" t="str">
        <f t="shared" si="5"/>
        <v>NA</v>
      </c>
      <c r="CQ3" s="16" t="s">
        <v>93</v>
      </c>
      <c r="CR3" s="192" t="str">
        <f>IF(BK3="", "NA", IF(AND(OR(CG3=1, CG3=1.1),BK3&gt;=BV3),"Achieved",IF(AND(OR(CG3=1, CG3=1.1),BK3&lt;BV3),"Not Achieved","NA")))</f>
        <v>NA</v>
      </c>
      <c r="CS3" s="192" t="str">
        <f t="shared" ref="CS3:DA18" si="6">IF(AND(OR(CH3=1, CH3=1.1),BL3&gt;=BW3),"Achieved",IF(AND(OR(CH3=1, CH3=1.1),BL3&lt;BW3),"Not Achieved","NA"))</f>
        <v>NA</v>
      </c>
      <c r="CT3" s="192" t="str">
        <f t="shared" si="6"/>
        <v>NA</v>
      </c>
      <c r="CU3" s="192" t="str">
        <f t="shared" si="6"/>
        <v>NA</v>
      </c>
      <c r="CV3" s="192" t="str">
        <f t="shared" si="6"/>
        <v>NA</v>
      </c>
      <c r="CW3" s="192" t="str">
        <f t="shared" si="6"/>
        <v>NA</v>
      </c>
      <c r="CX3" s="192" t="str">
        <f t="shared" si="6"/>
        <v>NA</v>
      </c>
      <c r="CY3" s="192" t="str">
        <f t="shared" si="6"/>
        <v>NA</v>
      </c>
      <c r="CZ3" s="192" t="str">
        <f t="shared" si="6"/>
        <v>NA</v>
      </c>
      <c r="DA3" s="192" t="str">
        <f t="shared" si="6"/>
        <v>NA</v>
      </c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</row>
    <row r="4" spans="2:127" ht="13.7" customHeight="1" thickBot="1">
      <c r="B4" s="304"/>
      <c r="C4" s="308"/>
      <c r="D4" s="309"/>
      <c r="E4" s="174" t="s">
        <v>195</v>
      </c>
      <c r="F4" s="175"/>
      <c r="G4" s="176"/>
      <c r="H4" s="13" t="s">
        <v>92</v>
      </c>
      <c r="I4" s="13" t="s">
        <v>92</v>
      </c>
      <c r="J4" s="13" t="s">
        <v>92</v>
      </c>
      <c r="K4" s="13" t="s">
        <v>92</v>
      </c>
      <c r="L4" s="13" t="s">
        <v>92</v>
      </c>
      <c r="M4" s="13" t="s">
        <v>92</v>
      </c>
      <c r="N4" s="13" t="s">
        <v>92</v>
      </c>
      <c r="O4" s="13" t="s">
        <v>92</v>
      </c>
      <c r="P4" s="13" t="s">
        <v>92</v>
      </c>
      <c r="Q4" s="13" t="s">
        <v>92</v>
      </c>
      <c r="R4" s="170" t="s">
        <v>92</v>
      </c>
      <c r="Y4" s="13" t="s">
        <v>92</v>
      </c>
      <c r="Z4" s="13" t="s">
        <v>92</v>
      </c>
      <c r="AA4" s="13" t="s">
        <v>92</v>
      </c>
      <c r="AB4" s="13" t="s">
        <v>92</v>
      </c>
      <c r="AC4" s="170" t="s">
        <v>92</v>
      </c>
      <c r="AD4" s="13" t="s">
        <v>92</v>
      </c>
      <c r="AE4" s="13" t="s">
        <v>92</v>
      </c>
      <c r="AF4" s="13" t="s">
        <v>92</v>
      </c>
      <c r="AG4" s="13" t="s">
        <v>92</v>
      </c>
      <c r="AH4" s="18" t="s">
        <v>92</v>
      </c>
      <c r="AK4" s="14" t="str">
        <f t="shared" si="0"/>
        <v/>
      </c>
      <c r="AL4" s="14" t="str">
        <f t="shared" si="0"/>
        <v/>
      </c>
      <c r="AM4" s="14" t="str">
        <f t="shared" si="0"/>
        <v/>
      </c>
      <c r="AN4" s="14" t="str">
        <f t="shared" si="0"/>
        <v/>
      </c>
      <c r="AO4" s="14" t="str">
        <f t="shared" si="0"/>
        <v/>
      </c>
      <c r="AP4" s="14" t="str">
        <f t="shared" si="0"/>
        <v/>
      </c>
      <c r="AQ4" s="14" t="str">
        <f t="shared" si="0"/>
        <v/>
      </c>
      <c r="AR4" s="14" t="str">
        <f t="shared" si="0"/>
        <v/>
      </c>
      <c r="AS4" s="14" t="str">
        <f t="shared" si="0"/>
        <v/>
      </c>
      <c r="AT4" s="14" t="str">
        <f t="shared" si="0"/>
        <v/>
      </c>
      <c r="AV4" s="15"/>
      <c r="AW4" s="16" t="s">
        <v>94</v>
      </c>
      <c r="AX4" s="192" t="str">
        <f t="shared" si="1"/>
        <v>---</v>
      </c>
      <c r="AY4" s="192" t="e">
        <f>VALUE(IF(AX4="---","",VLOOKUP(AX4,List16786[],2,FALSE)))</f>
        <v>#VALUE!</v>
      </c>
      <c r="AZ4" s="192" t="str">
        <f t="shared" si="2"/>
        <v>---</v>
      </c>
      <c r="BA4" s="192" t="e">
        <f>VALUE(IF(AZ4="---","",VLOOKUP(AZ4,List16786[],2,FALSE)))</f>
        <v>#VALUE!</v>
      </c>
      <c r="BB4" s="192" t="str">
        <f t="shared" si="3"/>
        <v>---</v>
      </c>
      <c r="BC4" s="192" t="str">
        <f t="shared" si="4"/>
        <v>---</v>
      </c>
      <c r="BE4" s="19" t="s">
        <v>95</v>
      </c>
      <c r="BF4" s="1">
        <v>1</v>
      </c>
      <c r="BI4" s="16" t="s">
        <v>94</v>
      </c>
      <c r="BJ4" s="192" t="str">
        <f>IF(H4="---","",IF(H4="","",(VLOOKUP(H4,List16786[],2,FALSE))))</f>
        <v/>
      </c>
      <c r="BK4" s="192" t="str">
        <f>IF(I4="---","",IF(I4="","",(VLOOKUP(I4,List16786[],2,FALSE))))</f>
        <v/>
      </c>
      <c r="BL4" s="192" t="str">
        <f>IF(J4="---","",IF(J4="","",(VLOOKUP(J4,List16786[],2,FALSE))))</f>
        <v/>
      </c>
      <c r="BM4" s="192" t="str">
        <f>IF(K4="---","",IF(K4="","",(VLOOKUP(K4,List16786[],2,FALSE))))</f>
        <v/>
      </c>
      <c r="BN4" s="192" t="str">
        <f>IF(L4="---","",IF(L4="","",(VLOOKUP(L4,List16786[],2,FALSE))))</f>
        <v/>
      </c>
      <c r="BO4" s="192" t="str">
        <f>IF(M4="---","",IF(M4="","",(VLOOKUP(M4,List16786[],2,FALSE))))</f>
        <v/>
      </c>
      <c r="BP4" s="192" t="str">
        <f>IF(N4="---","",IF(N4="","",(VLOOKUP(N4,List16786[],2,FALSE))))</f>
        <v/>
      </c>
      <c r="BQ4" s="192" t="str">
        <f>IF(O4="---","",IF(O4="","",(VLOOKUP(O4,List16786[],2,FALSE))))</f>
        <v/>
      </c>
      <c r="BR4" s="192" t="str">
        <f>IF(P4="---","",IF(P4="","",(VLOOKUP(P4,List16786[],2,FALSE))))</f>
        <v/>
      </c>
      <c r="BS4" s="192" t="str">
        <f>IF(Q4="---","",IF(Q4="","",(VLOOKUP(Q4,List16786[],2,FALSE))))</f>
        <v/>
      </c>
      <c r="BT4" s="192" t="str">
        <f>IF(R4="---","",IF(R4="","",(VLOOKUP(R4,List16786[],2,FALSE))))</f>
        <v/>
      </c>
      <c r="BU4" s="16" t="s">
        <v>94</v>
      </c>
      <c r="BV4" s="192" t="str">
        <f>IF(Y4="---","",IF(Y4="","",VLOOKUP(Y4,List16786[],2,FALSE)))</f>
        <v/>
      </c>
      <c r="BW4" s="192" t="str">
        <f>IF(Z4="---","",IF(Z4="","",VLOOKUP(Z4,List16786[],2,FALSE)))</f>
        <v/>
      </c>
      <c r="BX4" s="192" t="str">
        <f>IF(AA4="---","",IF(AA4="","",VLOOKUP(AA4,List16786[],2,FALSE)))</f>
        <v/>
      </c>
      <c r="BY4" s="192" t="str">
        <f>IF(AB4="---","",IF(AB4="","",VLOOKUP(AB4,List16786[],2,FALSE)))</f>
        <v/>
      </c>
      <c r="BZ4" s="192" t="str">
        <f>IF(AC4="---","",IF(AC4="","",VLOOKUP(AC4,List16786[],2,FALSE)))</f>
        <v/>
      </c>
      <c r="CA4" s="192" t="str">
        <f>IF(AD4="---","",IF(AD4="","",VLOOKUP(AD4,List16786[],2,FALSE)))</f>
        <v/>
      </c>
      <c r="CB4" s="192" t="str">
        <f>IF(AE4="---","",IF(AE4="","",VLOOKUP(AE4,List16786[],2,FALSE)))</f>
        <v/>
      </c>
      <c r="CC4" s="192" t="str">
        <f>IF(AF4="---","",IF(AF4="","",VLOOKUP(AF4,List16786[],2,FALSE)))</f>
        <v/>
      </c>
      <c r="CD4" s="192" t="str">
        <f>IF(AG4="---","",IF(AG4="","",VLOOKUP(AG4,List16786[],2,FALSE)))</f>
        <v/>
      </c>
      <c r="CE4" s="192" t="str">
        <f>IF(AH4="---","",IF(AH4="","",VLOOKUP(AH4,List16786[],2,FALSE)))</f>
        <v/>
      </c>
      <c r="CF4" s="16" t="s">
        <v>94</v>
      </c>
      <c r="CG4" s="192" t="str">
        <f t="shared" ref="CG4:CG30" si="7">IFERROR(
    IF(H4="---", "NA",
        IF(Y4="---", "NA",
            IF(BJ4 &gt; BK4,
                IF(BV4 &gt; BJ4, 1.1, 0.1),
                IF(BV4 &gt; BJ4, 1, 0)
            )
        )
    ),
    -1
)</f>
        <v>NA</v>
      </c>
      <c r="CH4" s="192" t="str">
        <f t="shared" si="5"/>
        <v>NA</v>
      </c>
      <c r="CI4" s="192" t="str">
        <f t="shared" si="5"/>
        <v>NA</v>
      </c>
      <c r="CJ4" s="192" t="str">
        <f t="shared" si="5"/>
        <v>NA</v>
      </c>
      <c r="CK4" s="192" t="str">
        <f t="shared" si="5"/>
        <v>NA</v>
      </c>
      <c r="CL4" s="192" t="str">
        <f t="shared" si="5"/>
        <v>NA</v>
      </c>
      <c r="CM4" s="192" t="str">
        <f t="shared" si="5"/>
        <v>NA</v>
      </c>
      <c r="CN4" s="192" t="str">
        <f t="shared" si="5"/>
        <v>NA</v>
      </c>
      <c r="CO4" s="192" t="str">
        <f t="shared" si="5"/>
        <v>NA</v>
      </c>
      <c r="CP4" s="192" t="str">
        <f t="shared" si="5"/>
        <v>NA</v>
      </c>
      <c r="CQ4" s="16" t="s">
        <v>94</v>
      </c>
      <c r="CR4" s="192" t="str">
        <f t="shared" ref="CR4:CR30" si="8">IF(BK4="", "NA", IF(AND(OR(CG4=1, CG4=1.1),BK4&gt;=BV4),"Achieved",IF(AND(OR(CG4=1, CG4=1.1),BK4&lt;BV4),"Not Achieved","NA")))</f>
        <v>NA</v>
      </c>
      <c r="CS4" s="192" t="str">
        <f t="shared" si="6"/>
        <v>NA</v>
      </c>
      <c r="CT4" s="192" t="str">
        <f t="shared" si="6"/>
        <v>NA</v>
      </c>
      <c r="CU4" s="192" t="str">
        <f t="shared" si="6"/>
        <v>NA</v>
      </c>
      <c r="CV4" s="192" t="str">
        <f t="shared" si="6"/>
        <v>NA</v>
      </c>
      <c r="CW4" s="192" t="str">
        <f t="shared" si="6"/>
        <v>NA</v>
      </c>
      <c r="CX4" s="192" t="str">
        <f t="shared" si="6"/>
        <v>NA</v>
      </c>
      <c r="CY4" s="192" t="str">
        <f t="shared" si="6"/>
        <v>NA</v>
      </c>
      <c r="CZ4" s="192" t="str">
        <f t="shared" si="6"/>
        <v>NA</v>
      </c>
      <c r="DA4" s="192" t="str">
        <f t="shared" si="6"/>
        <v>NA</v>
      </c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</row>
    <row r="5" spans="2:127" ht="13.7" customHeight="1" thickBot="1">
      <c r="B5" s="304"/>
      <c r="C5" s="308" t="s">
        <v>187</v>
      </c>
      <c r="D5" s="309"/>
      <c r="E5" s="174" t="s">
        <v>196</v>
      </c>
      <c r="F5" s="175"/>
      <c r="G5" s="176"/>
      <c r="H5" s="13" t="s">
        <v>92</v>
      </c>
      <c r="I5" s="13" t="s">
        <v>92</v>
      </c>
      <c r="J5" s="13" t="s">
        <v>92</v>
      </c>
      <c r="K5" s="13" t="s">
        <v>92</v>
      </c>
      <c r="L5" s="13" t="s">
        <v>92</v>
      </c>
      <c r="M5" s="13" t="s">
        <v>92</v>
      </c>
      <c r="N5" s="13" t="s">
        <v>92</v>
      </c>
      <c r="O5" s="13" t="s">
        <v>92</v>
      </c>
      <c r="P5" s="13" t="s">
        <v>92</v>
      </c>
      <c r="Q5" s="13" t="s">
        <v>92</v>
      </c>
      <c r="R5" s="170" t="s">
        <v>92</v>
      </c>
      <c r="Y5" s="13" t="s">
        <v>92</v>
      </c>
      <c r="Z5" s="13" t="s">
        <v>92</v>
      </c>
      <c r="AA5" s="13" t="s">
        <v>92</v>
      </c>
      <c r="AB5" s="13" t="s">
        <v>92</v>
      </c>
      <c r="AC5" s="170" t="s">
        <v>92</v>
      </c>
      <c r="AD5" s="13" t="s">
        <v>92</v>
      </c>
      <c r="AE5" s="13" t="s">
        <v>92</v>
      </c>
      <c r="AF5" s="13" t="s">
        <v>92</v>
      </c>
      <c r="AG5" s="13" t="s">
        <v>92</v>
      </c>
      <c r="AH5" s="18" t="s">
        <v>92</v>
      </c>
      <c r="AK5" s="14" t="str">
        <f t="shared" si="0"/>
        <v/>
      </c>
      <c r="AL5" s="14" t="str">
        <f t="shared" si="0"/>
        <v/>
      </c>
      <c r="AM5" s="14" t="str">
        <f t="shared" si="0"/>
        <v/>
      </c>
      <c r="AN5" s="14" t="str">
        <f t="shared" si="0"/>
        <v/>
      </c>
      <c r="AO5" s="14" t="str">
        <f t="shared" si="0"/>
        <v/>
      </c>
      <c r="AP5" s="14" t="str">
        <f t="shared" si="0"/>
        <v/>
      </c>
      <c r="AQ5" s="14" t="str">
        <f t="shared" si="0"/>
        <v/>
      </c>
      <c r="AR5" s="14" t="str">
        <f t="shared" si="0"/>
        <v/>
      </c>
      <c r="AS5" s="14" t="str">
        <f t="shared" si="0"/>
        <v/>
      </c>
      <c r="AT5" s="14" t="str">
        <f t="shared" si="0"/>
        <v/>
      </c>
      <c r="AV5" s="15"/>
      <c r="AW5" s="16" t="s">
        <v>96</v>
      </c>
      <c r="AX5" s="192" t="str">
        <f t="shared" si="1"/>
        <v>---</v>
      </c>
      <c r="AY5" s="192" t="e">
        <f>VALUE(IF(AX5="---","",VLOOKUP(AX5,List16786[],2,FALSE)))</f>
        <v>#VALUE!</v>
      </c>
      <c r="AZ5" s="192" t="str">
        <f t="shared" si="2"/>
        <v>---</v>
      </c>
      <c r="BA5" s="192" t="e">
        <f>VALUE(IF(AZ5="---","",VLOOKUP(AZ5,List16786[],2,FALSE)))</f>
        <v>#VALUE!</v>
      </c>
      <c r="BB5" s="192" t="str">
        <f t="shared" si="3"/>
        <v>---</v>
      </c>
      <c r="BC5" s="192" t="str">
        <f t="shared" si="4"/>
        <v>---</v>
      </c>
      <c r="BE5" s="20" t="s">
        <v>97</v>
      </c>
      <c r="BF5" s="1">
        <v>0.5</v>
      </c>
      <c r="BI5" s="16" t="s">
        <v>96</v>
      </c>
      <c r="BJ5" s="192" t="str">
        <f>IF(H5="---","",IF(H5="","",(VLOOKUP(H5,List16786[],2,FALSE))))</f>
        <v/>
      </c>
      <c r="BK5" s="192" t="str">
        <f>IF(I5="---","",IF(I5="","",(VLOOKUP(I5,List16786[],2,FALSE))))</f>
        <v/>
      </c>
      <c r="BL5" s="192" t="str">
        <f>IF(J5="---","",IF(J5="","",(VLOOKUP(J5,List16786[],2,FALSE))))</f>
        <v/>
      </c>
      <c r="BM5" s="192" t="str">
        <f>IF(K5="---","",IF(K5="","",(VLOOKUP(K5,List16786[],2,FALSE))))</f>
        <v/>
      </c>
      <c r="BN5" s="192" t="str">
        <f>IF(L5="---","",IF(L5="","",(VLOOKUP(L5,List16786[],2,FALSE))))</f>
        <v/>
      </c>
      <c r="BO5" s="192" t="str">
        <f>IF(M5="---","",IF(M5="","",(VLOOKUP(M5,List16786[],2,FALSE))))</f>
        <v/>
      </c>
      <c r="BP5" s="192" t="str">
        <f>IF(N5="---","",IF(N5="","",(VLOOKUP(N5,List16786[],2,FALSE))))</f>
        <v/>
      </c>
      <c r="BQ5" s="192" t="str">
        <f>IF(O5="---","",IF(O5="","",(VLOOKUP(O5,List16786[],2,FALSE))))</f>
        <v/>
      </c>
      <c r="BR5" s="192" t="str">
        <f>IF(P5="---","",IF(P5="","",(VLOOKUP(P5,List16786[],2,FALSE))))</f>
        <v/>
      </c>
      <c r="BS5" s="192" t="str">
        <f>IF(Q5="---","",IF(Q5="","",(VLOOKUP(Q5,List16786[],2,FALSE))))</f>
        <v/>
      </c>
      <c r="BT5" s="192" t="str">
        <f>IF(R5="---","",IF(R5="","",(VLOOKUP(R5,List16786[],2,FALSE))))</f>
        <v/>
      </c>
      <c r="BU5" s="16" t="s">
        <v>96</v>
      </c>
      <c r="BV5" s="192" t="str">
        <f>IF(Y5="---","",IF(Y5="","",VLOOKUP(Y5,List16786[],2,FALSE)))</f>
        <v/>
      </c>
      <c r="BW5" s="192" t="str">
        <f>IF(Z5="---","",IF(Z5="","",VLOOKUP(Z5,List16786[],2,FALSE)))</f>
        <v/>
      </c>
      <c r="BX5" s="192" t="str">
        <f>IF(AA5="---","",IF(AA5="","",VLOOKUP(AA5,List16786[],2,FALSE)))</f>
        <v/>
      </c>
      <c r="BY5" s="192" t="str">
        <f>IF(AB5="---","",IF(AB5="","",VLOOKUP(AB5,List16786[],2,FALSE)))</f>
        <v/>
      </c>
      <c r="BZ5" s="192" t="str">
        <f>IF(AC5="---","",IF(AC5="","",VLOOKUP(AC5,List16786[],2,FALSE)))</f>
        <v/>
      </c>
      <c r="CA5" s="192" t="str">
        <f>IF(AD5="---","",IF(AD5="","",VLOOKUP(AD5,List16786[],2,FALSE)))</f>
        <v/>
      </c>
      <c r="CB5" s="192" t="str">
        <f>IF(AE5="---","",IF(AE5="","",VLOOKUP(AE5,List16786[],2,FALSE)))</f>
        <v/>
      </c>
      <c r="CC5" s="192" t="str">
        <f>IF(AF5="---","",IF(AF5="","",VLOOKUP(AF5,List16786[],2,FALSE)))</f>
        <v/>
      </c>
      <c r="CD5" s="192" t="str">
        <f>IF(AG5="---","",IF(AG5="","",VLOOKUP(AG5,List16786[],2,FALSE)))</f>
        <v/>
      </c>
      <c r="CE5" s="192" t="str">
        <f>IF(AH5="---","",IF(AH5="","",VLOOKUP(AH5,List16786[],2,FALSE)))</f>
        <v/>
      </c>
      <c r="CF5" s="16" t="s">
        <v>96</v>
      </c>
      <c r="CG5" s="192" t="str">
        <f t="shared" si="7"/>
        <v>NA</v>
      </c>
      <c r="CH5" s="192" t="str">
        <f t="shared" si="5"/>
        <v>NA</v>
      </c>
      <c r="CI5" s="192" t="str">
        <f t="shared" si="5"/>
        <v>NA</v>
      </c>
      <c r="CJ5" s="192" t="str">
        <f t="shared" si="5"/>
        <v>NA</v>
      </c>
      <c r="CK5" s="192" t="str">
        <f t="shared" si="5"/>
        <v>NA</v>
      </c>
      <c r="CL5" s="192" t="str">
        <f t="shared" si="5"/>
        <v>NA</v>
      </c>
      <c r="CM5" s="192" t="str">
        <f t="shared" si="5"/>
        <v>NA</v>
      </c>
      <c r="CN5" s="192" t="str">
        <f t="shared" si="5"/>
        <v>NA</v>
      </c>
      <c r="CO5" s="192" t="str">
        <f t="shared" si="5"/>
        <v>NA</v>
      </c>
      <c r="CP5" s="192" t="str">
        <f t="shared" si="5"/>
        <v>NA</v>
      </c>
      <c r="CQ5" s="16" t="s">
        <v>96</v>
      </c>
      <c r="CR5" s="192" t="str">
        <f t="shared" si="8"/>
        <v>NA</v>
      </c>
      <c r="CS5" s="192" t="str">
        <f t="shared" si="6"/>
        <v>NA</v>
      </c>
      <c r="CT5" s="192" t="str">
        <f t="shared" si="6"/>
        <v>NA</v>
      </c>
      <c r="CU5" s="192" t="str">
        <f t="shared" si="6"/>
        <v>NA</v>
      </c>
      <c r="CV5" s="192" t="str">
        <f t="shared" si="6"/>
        <v>NA</v>
      </c>
      <c r="CW5" s="192" t="str">
        <f t="shared" si="6"/>
        <v>NA</v>
      </c>
      <c r="CX5" s="192" t="str">
        <f t="shared" si="6"/>
        <v>NA</v>
      </c>
      <c r="CY5" s="192" t="str">
        <f t="shared" si="6"/>
        <v>NA</v>
      </c>
      <c r="CZ5" s="192" t="str">
        <f t="shared" si="6"/>
        <v>NA</v>
      </c>
      <c r="DA5" s="192" t="str">
        <f t="shared" si="6"/>
        <v>NA</v>
      </c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</row>
    <row r="6" spans="2:127" ht="13.7" customHeight="1" thickBot="1">
      <c r="B6" s="304"/>
      <c r="C6" s="308"/>
      <c r="D6" s="309"/>
      <c r="E6" s="174" t="s">
        <v>197</v>
      </c>
      <c r="F6" s="175"/>
      <c r="G6" s="176"/>
      <c r="H6" s="13" t="s">
        <v>92</v>
      </c>
      <c r="I6" s="13" t="s">
        <v>92</v>
      </c>
      <c r="J6" s="13" t="s">
        <v>92</v>
      </c>
      <c r="K6" s="13" t="s">
        <v>92</v>
      </c>
      <c r="L6" s="13" t="s">
        <v>92</v>
      </c>
      <c r="M6" s="13" t="s">
        <v>92</v>
      </c>
      <c r="N6" s="13" t="s">
        <v>92</v>
      </c>
      <c r="O6" s="13" t="s">
        <v>92</v>
      </c>
      <c r="P6" s="13" t="s">
        <v>92</v>
      </c>
      <c r="Q6" s="13" t="s">
        <v>92</v>
      </c>
      <c r="R6" s="170" t="s">
        <v>92</v>
      </c>
      <c r="Y6" s="13" t="s">
        <v>92</v>
      </c>
      <c r="Z6" s="13" t="s">
        <v>92</v>
      </c>
      <c r="AA6" s="13" t="s">
        <v>92</v>
      </c>
      <c r="AB6" s="13" t="s">
        <v>92</v>
      </c>
      <c r="AC6" s="170" t="s">
        <v>92</v>
      </c>
      <c r="AD6" s="13" t="s">
        <v>92</v>
      </c>
      <c r="AE6" s="13" t="s">
        <v>92</v>
      </c>
      <c r="AF6" s="13" t="s">
        <v>92</v>
      </c>
      <c r="AG6" s="13" t="s">
        <v>92</v>
      </c>
      <c r="AH6" s="18" t="s">
        <v>92</v>
      </c>
      <c r="AK6" s="14" t="str">
        <f t="shared" si="0"/>
        <v/>
      </c>
      <c r="AL6" s="14" t="str">
        <f t="shared" si="0"/>
        <v/>
      </c>
      <c r="AM6" s="14" t="str">
        <f t="shared" si="0"/>
        <v/>
      </c>
      <c r="AN6" s="14" t="str">
        <f t="shared" si="0"/>
        <v/>
      </c>
      <c r="AO6" s="14" t="str">
        <f t="shared" si="0"/>
        <v/>
      </c>
      <c r="AP6" s="14" t="str">
        <f t="shared" si="0"/>
        <v/>
      </c>
      <c r="AQ6" s="14" t="str">
        <f t="shared" si="0"/>
        <v/>
      </c>
      <c r="AR6" s="14" t="str">
        <f t="shared" si="0"/>
        <v/>
      </c>
      <c r="AS6" s="14" t="str">
        <f t="shared" si="0"/>
        <v/>
      </c>
      <c r="AT6" s="14" t="str">
        <f t="shared" si="0"/>
        <v/>
      </c>
      <c r="AV6" s="15"/>
      <c r="AW6" s="16" t="s">
        <v>98</v>
      </c>
      <c r="AX6" s="192" t="str">
        <f t="shared" si="1"/>
        <v>---</v>
      </c>
      <c r="AY6" s="192" t="e">
        <f>VALUE(IF(AX6="---","",VLOOKUP(AX6,List16786[],2,FALSE)))</f>
        <v>#VALUE!</v>
      </c>
      <c r="AZ6" s="192" t="str">
        <f t="shared" si="2"/>
        <v>---</v>
      </c>
      <c r="BA6" s="192" t="e">
        <f>VALUE(IF(AZ6="---","",VLOOKUP(AZ6,List16786[],2,FALSE)))</f>
        <v>#VALUE!</v>
      </c>
      <c r="BB6" s="192" t="str">
        <f t="shared" si="3"/>
        <v>---</v>
      </c>
      <c r="BC6" s="192" t="str">
        <f t="shared" si="4"/>
        <v>---</v>
      </c>
      <c r="BE6" s="21" t="s">
        <v>99</v>
      </c>
      <c r="BF6" s="1">
        <v>0</v>
      </c>
      <c r="BI6" s="16" t="s">
        <v>98</v>
      </c>
      <c r="BJ6" s="192" t="str">
        <f>IF(H6="---","",IF(H6="","",(VLOOKUP(H6,List16786[],2,FALSE))))</f>
        <v/>
      </c>
      <c r="BK6" s="192" t="str">
        <f>IF(I6="---","",IF(I6="","",(VLOOKUP(I6,List16786[],2,FALSE))))</f>
        <v/>
      </c>
      <c r="BL6" s="192" t="str">
        <f>IF(J6="---","",IF(J6="","",(VLOOKUP(J6,List16786[],2,FALSE))))</f>
        <v/>
      </c>
      <c r="BM6" s="192" t="str">
        <f>IF(K6="---","",IF(K6="","",(VLOOKUP(K6,List16786[],2,FALSE))))</f>
        <v/>
      </c>
      <c r="BN6" s="192" t="str">
        <f>IF(L6="---","",IF(L6="","",(VLOOKUP(L6,List16786[],2,FALSE))))</f>
        <v/>
      </c>
      <c r="BO6" s="192" t="str">
        <f>IF(M6="---","",IF(M6="","",(VLOOKUP(M6,List16786[],2,FALSE))))</f>
        <v/>
      </c>
      <c r="BP6" s="192" t="str">
        <f>IF(N6="---","",IF(N6="","",(VLOOKUP(N6,List16786[],2,FALSE))))</f>
        <v/>
      </c>
      <c r="BQ6" s="192" t="str">
        <f>IF(O6="---","",IF(O6="","",(VLOOKUP(O6,List16786[],2,FALSE))))</f>
        <v/>
      </c>
      <c r="BR6" s="192" t="str">
        <f>IF(P6="---","",IF(P6="","",(VLOOKUP(P6,List16786[],2,FALSE))))</f>
        <v/>
      </c>
      <c r="BS6" s="192" t="str">
        <f>IF(Q6="---","",IF(Q6="","",(VLOOKUP(Q6,List16786[],2,FALSE))))</f>
        <v/>
      </c>
      <c r="BT6" s="192" t="str">
        <f>IF(R6="---","",IF(R6="","",(VLOOKUP(R6,List16786[],2,FALSE))))</f>
        <v/>
      </c>
      <c r="BU6" s="16" t="s">
        <v>98</v>
      </c>
      <c r="BV6" s="192" t="str">
        <f>IF(Y6="---","",IF(Y6="","",VLOOKUP(Y6,List16786[],2,FALSE)))</f>
        <v/>
      </c>
      <c r="BW6" s="192" t="str">
        <f>IF(Z6="---","",IF(Z6="","",VLOOKUP(Z6,List16786[],2,FALSE)))</f>
        <v/>
      </c>
      <c r="BX6" s="192" t="str">
        <f>IF(AA6="---","",IF(AA6="","",VLOOKUP(AA6,List16786[],2,FALSE)))</f>
        <v/>
      </c>
      <c r="BY6" s="192" t="str">
        <f>IF(AB6="---","",IF(AB6="","",VLOOKUP(AB6,List16786[],2,FALSE)))</f>
        <v/>
      </c>
      <c r="BZ6" s="192" t="str">
        <f>IF(AC6="---","",IF(AC6="","",VLOOKUP(AC6,List16786[],2,FALSE)))</f>
        <v/>
      </c>
      <c r="CA6" s="192" t="str">
        <f>IF(AD6="---","",IF(AD6="","",VLOOKUP(AD6,List16786[],2,FALSE)))</f>
        <v/>
      </c>
      <c r="CB6" s="192" t="str">
        <f>IF(AE6="---","",IF(AE6="","",VLOOKUP(AE6,List16786[],2,FALSE)))</f>
        <v/>
      </c>
      <c r="CC6" s="192" t="str">
        <f>IF(AF6="---","",IF(AF6="","",VLOOKUP(AF6,List16786[],2,FALSE)))</f>
        <v/>
      </c>
      <c r="CD6" s="192" t="str">
        <f>IF(AG6="---","",IF(AG6="","",VLOOKUP(AG6,List16786[],2,FALSE)))</f>
        <v/>
      </c>
      <c r="CE6" s="192" t="str">
        <f>IF(AH6="---","",IF(AH6="","",VLOOKUP(AH6,List16786[],2,FALSE)))</f>
        <v/>
      </c>
      <c r="CF6" s="16" t="s">
        <v>98</v>
      </c>
      <c r="CG6" s="192" t="str">
        <f t="shared" si="7"/>
        <v>NA</v>
      </c>
      <c r="CH6" s="192" t="str">
        <f t="shared" si="5"/>
        <v>NA</v>
      </c>
      <c r="CI6" s="192" t="str">
        <f t="shared" si="5"/>
        <v>NA</v>
      </c>
      <c r="CJ6" s="192" t="str">
        <f t="shared" si="5"/>
        <v>NA</v>
      </c>
      <c r="CK6" s="192" t="str">
        <f t="shared" si="5"/>
        <v>NA</v>
      </c>
      <c r="CL6" s="192" t="str">
        <f t="shared" si="5"/>
        <v>NA</v>
      </c>
      <c r="CM6" s="192" t="str">
        <f t="shared" si="5"/>
        <v>NA</v>
      </c>
      <c r="CN6" s="192" t="str">
        <f t="shared" si="5"/>
        <v>NA</v>
      </c>
      <c r="CO6" s="192" t="str">
        <f t="shared" si="5"/>
        <v>NA</v>
      </c>
      <c r="CP6" s="192" t="str">
        <f t="shared" si="5"/>
        <v>NA</v>
      </c>
      <c r="CQ6" s="16" t="s">
        <v>98</v>
      </c>
      <c r="CR6" s="192" t="str">
        <f t="shared" si="8"/>
        <v>NA</v>
      </c>
      <c r="CS6" s="192" t="str">
        <f t="shared" si="6"/>
        <v>NA</v>
      </c>
      <c r="CT6" s="192" t="str">
        <f t="shared" si="6"/>
        <v>NA</v>
      </c>
      <c r="CU6" s="192" t="str">
        <f t="shared" si="6"/>
        <v>NA</v>
      </c>
      <c r="CV6" s="192" t="str">
        <f t="shared" si="6"/>
        <v>NA</v>
      </c>
      <c r="CW6" s="192" t="str">
        <f t="shared" si="6"/>
        <v>NA</v>
      </c>
      <c r="CX6" s="192" t="str">
        <f t="shared" si="6"/>
        <v>NA</v>
      </c>
      <c r="CY6" s="192" t="str">
        <f t="shared" si="6"/>
        <v>NA</v>
      </c>
      <c r="CZ6" s="192" t="str">
        <f t="shared" si="6"/>
        <v>NA</v>
      </c>
      <c r="DA6" s="192" t="str">
        <f t="shared" si="6"/>
        <v>NA</v>
      </c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</row>
    <row r="7" spans="2:127" ht="13.7" customHeight="1" thickBot="1">
      <c r="B7" s="304"/>
      <c r="C7" s="308"/>
      <c r="D7" s="309"/>
      <c r="E7" s="174" t="s">
        <v>198</v>
      </c>
      <c r="F7" s="175"/>
      <c r="G7" s="176"/>
      <c r="H7" s="13" t="s">
        <v>92</v>
      </c>
      <c r="I7" s="13" t="s">
        <v>92</v>
      </c>
      <c r="J7" s="13" t="s">
        <v>92</v>
      </c>
      <c r="K7" s="13" t="s">
        <v>92</v>
      </c>
      <c r="L7" s="13" t="s">
        <v>92</v>
      </c>
      <c r="M7" s="13" t="s">
        <v>92</v>
      </c>
      <c r="N7" s="13" t="s">
        <v>92</v>
      </c>
      <c r="O7" s="13" t="s">
        <v>92</v>
      </c>
      <c r="P7" s="13" t="s">
        <v>92</v>
      </c>
      <c r="Q7" s="13" t="s">
        <v>92</v>
      </c>
      <c r="R7" s="170" t="s">
        <v>92</v>
      </c>
      <c r="Y7" s="13" t="s">
        <v>92</v>
      </c>
      <c r="Z7" s="13" t="s">
        <v>92</v>
      </c>
      <c r="AA7" s="13" t="s">
        <v>92</v>
      </c>
      <c r="AB7" s="13" t="s">
        <v>92</v>
      </c>
      <c r="AC7" s="170" t="s">
        <v>92</v>
      </c>
      <c r="AD7" s="13" t="s">
        <v>92</v>
      </c>
      <c r="AE7" s="13" t="s">
        <v>92</v>
      </c>
      <c r="AF7" s="13" t="s">
        <v>92</v>
      </c>
      <c r="AG7" s="13" t="s">
        <v>92</v>
      </c>
      <c r="AH7" s="18" t="s">
        <v>92</v>
      </c>
      <c r="AK7" s="14" t="str">
        <f t="shared" si="0"/>
        <v/>
      </c>
      <c r="AL7" s="14" t="str">
        <f t="shared" si="0"/>
        <v/>
      </c>
      <c r="AM7" s="14" t="str">
        <f t="shared" si="0"/>
        <v/>
      </c>
      <c r="AN7" s="14" t="str">
        <f t="shared" si="0"/>
        <v/>
      </c>
      <c r="AO7" s="14" t="str">
        <f t="shared" si="0"/>
        <v/>
      </c>
      <c r="AP7" s="14" t="str">
        <f t="shared" si="0"/>
        <v/>
      </c>
      <c r="AQ7" s="14" t="str">
        <f t="shared" si="0"/>
        <v/>
      </c>
      <c r="AR7" s="14" t="str">
        <f t="shared" si="0"/>
        <v/>
      </c>
      <c r="AS7" s="14" t="str">
        <f t="shared" si="0"/>
        <v/>
      </c>
      <c r="AT7" s="14" t="str">
        <f t="shared" si="0"/>
        <v/>
      </c>
      <c r="AV7" s="15"/>
      <c r="AW7" s="16" t="s">
        <v>100</v>
      </c>
      <c r="AX7" s="192" t="str">
        <f t="shared" si="1"/>
        <v>---</v>
      </c>
      <c r="AY7" s="192" t="e">
        <f>VALUE(IF(AX7="---","",VLOOKUP(AX7,List16786[],2,FALSE)))</f>
        <v>#VALUE!</v>
      </c>
      <c r="AZ7" s="192" t="str">
        <f t="shared" si="2"/>
        <v>---</v>
      </c>
      <c r="BA7" s="192" t="e">
        <f>VALUE(IF(AZ7="---","",VLOOKUP(AZ7,List16786[],2,FALSE)))</f>
        <v>#VALUE!</v>
      </c>
      <c r="BB7" s="192" t="str">
        <f t="shared" si="3"/>
        <v>---</v>
      </c>
      <c r="BC7" s="192" t="str">
        <f t="shared" si="4"/>
        <v>---</v>
      </c>
      <c r="BI7" s="16" t="s">
        <v>100</v>
      </c>
      <c r="BJ7" s="192" t="str">
        <f>IF(H7="---","",IF(H7="","",(VLOOKUP(H7,List16786[],2,FALSE))))</f>
        <v/>
      </c>
      <c r="BK7" s="192" t="str">
        <f>IF(I7="---","",IF(I7="","",(VLOOKUP(I7,List16786[],2,FALSE))))</f>
        <v/>
      </c>
      <c r="BL7" s="192" t="str">
        <f>IF(J7="---","",IF(J7="","",(VLOOKUP(J7,List16786[],2,FALSE))))</f>
        <v/>
      </c>
      <c r="BM7" s="192" t="str">
        <f>IF(K7="---","",IF(K7="","",(VLOOKUP(K7,List16786[],2,FALSE))))</f>
        <v/>
      </c>
      <c r="BN7" s="192" t="str">
        <f>IF(L7="---","",IF(L7="","",(VLOOKUP(L7,List16786[],2,FALSE))))</f>
        <v/>
      </c>
      <c r="BO7" s="192" t="str">
        <f>IF(M7="---","",IF(M7="","",(VLOOKUP(M7,List16786[],2,FALSE))))</f>
        <v/>
      </c>
      <c r="BP7" s="192" t="str">
        <f>IF(N7="---","",IF(N7="","",(VLOOKUP(N7,List16786[],2,FALSE))))</f>
        <v/>
      </c>
      <c r="BQ7" s="192" t="str">
        <f>IF(O7="---","",IF(O7="","",(VLOOKUP(O7,List16786[],2,FALSE))))</f>
        <v/>
      </c>
      <c r="BR7" s="192" t="str">
        <f>IF(P7="---","",IF(P7="","",(VLOOKUP(P7,List16786[],2,FALSE))))</f>
        <v/>
      </c>
      <c r="BS7" s="192" t="str">
        <f>IF(Q7="---","",IF(Q7="","",(VLOOKUP(Q7,List16786[],2,FALSE))))</f>
        <v/>
      </c>
      <c r="BT7" s="192" t="str">
        <f>IF(R7="---","",IF(R7="","",(VLOOKUP(R7,List16786[],2,FALSE))))</f>
        <v/>
      </c>
      <c r="BU7" s="16" t="s">
        <v>100</v>
      </c>
      <c r="BV7" s="192" t="str">
        <f>IF(Y7="---","",IF(Y7="","",VLOOKUP(Y7,List16786[],2,FALSE)))</f>
        <v/>
      </c>
      <c r="BW7" s="192" t="str">
        <f>IF(Z7="---","",IF(Z7="","",VLOOKUP(Z7,List16786[],2,FALSE)))</f>
        <v/>
      </c>
      <c r="BX7" s="192" t="str">
        <f>IF(AA7="---","",IF(AA7="","",VLOOKUP(AA7,List16786[],2,FALSE)))</f>
        <v/>
      </c>
      <c r="BY7" s="192" t="str">
        <f>IF(AB7="---","",IF(AB7="","",VLOOKUP(AB7,List16786[],2,FALSE)))</f>
        <v/>
      </c>
      <c r="BZ7" s="192" t="str">
        <f>IF(AC7="---","",IF(AC7="","",VLOOKUP(AC7,List16786[],2,FALSE)))</f>
        <v/>
      </c>
      <c r="CA7" s="192" t="str">
        <f>IF(AD7="---","",IF(AD7="","",VLOOKUP(AD7,List16786[],2,FALSE)))</f>
        <v/>
      </c>
      <c r="CB7" s="192" t="str">
        <f>IF(AE7="---","",IF(AE7="","",VLOOKUP(AE7,List16786[],2,FALSE)))</f>
        <v/>
      </c>
      <c r="CC7" s="192" t="str">
        <f>IF(AF7="---","",IF(AF7="","",VLOOKUP(AF7,List16786[],2,FALSE)))</f>
        <v/>
      </c>
      <c r="CD7" s="192" t="str">
        <f>IF(AG7="---","",IF(AG7="","",VLOOKUP(AG7,List16786[],2,FALSE)))</f>
        <v/>
      </c>
      <c r="CE7" s="192" t="str">
        <f>IF(AH7="---","",IF(AH7="","",VLOOKUP(AH7,List16786[],2,FALSE)))</f>
        <v/>
      </c>
      <c r="CF7" s="16" t="s">
        <v>100</v>
      </c>
      <c r="CG7" s="192" t="str">
        <f t="shared" si="7"/>
        <v>NA</v>
      </c>
      <c r="CH7" s="192" t="str">
        <f t="shared" si="5"/>
        <v>NA</v>
      </c>
      <c r="CI7" s="192" t="str">
        <f t="shared" si="5"/>
        <v>NA</v>
      </c>
      <c r="CJ7" s="192" t="str">
        <f t="shared" si="5"/>
        <v>NA</v>
      </c>
      <c r="CK7" s="192" t="str">
        <f t="shared" si="5"/>
        <v>NA</v>
      </c>
      <c r="CL7" s="192" t="str">
        <f t="shared" si="5"/>
        <v>NA</v>
      </c>
      <c r="CM7" s="192" t="str">
        <f t="shared" si="5"/>
        <v>NA</v>
      </c>
      <c r="CN7" s="192" t="str">
        <f t="shared" si="5"/>
        <v>NA</v>
      </c>
      <c r="CO7" s="192" t="str">
        <f t="shared" si="5"/>
        <v>NA</v>
      </c>
      <c r="CP7" s="192" t="str">
        <f t="shared" si="5"/>
        <v>NA</v>
      </c>
      <c r="CQ7" s="16" t="s">
        <v>100</v>
      </c>
      <c r="CR7" s="192" t="str">
        <f t="shared" si="8"/>
        <v>NA</v>
      </c>
      <c r="CS7" s="192" t="str">
        <f t="shared" si="6"/>
        <v>NA</v>
      </c>
      <c r="CT7" s="192" t="str">
        <f t="shared" si="6"/>
        <v>NA</v>
      </c>
      <c r="CU7" s="192" t="str">
        <f t="shared" si="6"/>
        <v>NA</v>
      </c>
      <c r="CV7" s="192" t="str">
        <f t="shared" si="6"/>
        <v>NA</v>
      </c>
      <c r="CW7" s="192" t="str">
        <f t="shared" si="6"/>
        <v>NA</v>
      </c>
      <c r="CX7" s="192" t="str">
        <f t="shared" si="6"/>
        <v>NA</v>
      </c>
      <c r="CY7" s="192" t="str">
        <f t="shared" si="6"/>
        <v>NA</v>
      </c>
      <c r="CZ7" s="192" t="str">
        <f t="shared" si="6"/>
        <v>NA</v>
      </c>
      <c r="DA7" s="192" t="str">
        <f t="shared" si="6"/>
        <v>NA</v>
      </c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</row>
    <row r="8" spans="2:127" ht="13.7" customHeight="1" thickBot="1">
      <c r="B8" s="305"/>
      <c r="C8" s="308"/>
      <c r="D8" s="309"/>
      <c r="E8" s="174" t="s">
        <v>199</v>
      </c>
      <c r="F8" s="175"/>
      <c r="G8" s="176"/>
      <c r="H8" s="13" t="s">
        <v>92</v>
      </c>
      <c r="I8" s="13" t="s">
        <v>92</v>
      </c>
      <c r="J8" s="13" t="s">
        <v>92</v>
      </c>
      <c r="K8" s="13" t="s">
        <v>92</v>
      </c>
      <c r="L8" s="13" t="s">
        <v>92</v>
      </c>
      <c r="M8" s="13" t="s">
        <v>92</v>
      </c>
      <c r="N8" s="13" t="s">
        <v>92</v>
      </c>
      <c r="O8" s="13" t="s">
        <v>92</v>
      </c>
      <c r="P8" s="13" t="s">
        <v>92</v>
      </c>
      <c r="Q8" s="13" t="s">
        <v>92</v>
      </c>
      <c r="R8" s="170" t="s">
        <v>92</v>
      </c>
      <c r="Y8" s="13" t="s">
        <v>92</v>
      </c>
      <c r="Z8" s="13" t="s">
        <v>92</v>
      </c>
      <c r="AA8" s="13" t="s">
        <v>92</v>
      </c>
      <c r="AB8" s="13" t="s">
        <v>92</v>
      </c>
      <c r="AC8" s="170" t="s">
        <v>92</v>
      </c>
      <c r="AD8" s="13" t="s">
        <v>92</v>
      </c>
      <c r="AE8" s="13" t="s">
        <v>92</v>
      </c>
      <c r="AF8" s="13" t="s">
        <v>92</v>
      </c>
      <c r="AG8" s="13" t="s">
        <v>92</v>
      </c>
      <c r="AH8" s="18" t="s">
        <v>92</v>
      </c>
      <c r="AK8" s="14" t="str">
        <f t="shared" si="0"/>
        <v/>
      </c>
      <c r="AL8" s="14" t="str">
        <f t="shared" si="0"/>
        <v/>
      </c>
      <c r="AM8" s="14" t="str">
        <f t="shared" si="0"/>
        <v/>
      </c>
      <c r="AN8" s="14" t="str">
        <f t="shared" si="0"/>
        <v/>
      </c>
      <c r="AO8" s="14" t="str">
        <f t="shared" si="0"/>
        <v/>
      </c>
      <c r="AP8" s="14" t="str">
        <f t="shared" si="0"/>
        <v/>
      </c>
      <c r="AQ8" s="14" t="str">
        <f t="shared" si="0"/>
        <v/>
      </c>
      <c r="AR8" s="14" t="str">
        <f t="shared" si="0"/>
        <v/>
      </c>
      <c r="AS8" s="14" t="str">
        <f t="shared" si="0"/>
        <v/>
      </c>
      <c r="AT8" s="14" t="str">
        <f t="shared" si="0"/>
        <v/>
      </c>
      <c r="AV8" s="15"/>
      <c r="AW8" s="16" t="s">
        <v>101</v>
      </c>
      <c r="AX8" s="192" t="str">
        <f t="shared" si="1"/>
        <v>---</v>
      </c>
      <c r="AY8" s="192" t="e">
        <f>VALUE(IF(AX8="---","",VLOOKUP(AX8,List16786[],2,FALSE)))</f>
        <v>#VALUE!</v>
      </c>
      <c r="AZ8" s="192" t="str">
        <f t="shared" si="2"/>
        <v>---</v>
      </c>
      <c r="BA8" s="192" t="e">
        <f>VALUE(IF(AZ8="---","",VLOOKUP(AZ8,List16786[],2,FALSE)))</f>
        <v>#VALUE!</v>
      </c>
      <c r="BB8" s="192" t="str">
        <f t="shared" si="3"/>
        <v>---</v>
      </c>
      <c r="BC8" s="192" t="str">
        <f t="shared" si="4"/>
        <v>---</v>
      </c>
      <c r="BI8" s="16" t="s">
        <v>101</v>
      </c>
      <c r="BJ8" s="192" t="str">
        <f>IF(H8="---","",IF(H8="","",(VLOOKUP(H8,List16786[],2,FALSE))))</f>
        <v/>
      </c>
      <c r="BK8" s="192" t="str">
        <f>IF(I8="---","",IF(I8="","",(VLOOKUP(I8,List16786[],2,FALSE))))</f>
        <v/>
      </c>
      <c r="BL8" s="192" t="str">
        <f>IF(J8="---","",IF(J8="","",(VLOOKUP(J8,List16786[],2,FALSE))))</f>
        <v/>
      </c>
      <c r="BM8" s="192" t="str">
        <f>IF(K8="---","",IF(K8="","",(VLOOKUP(K8,List16786[],2,FALSE))))</f>
        <v/>
      </c>
      <c r="BN8" s="192" t="str">
        <f>IF(L8="---","",IF(L8="","",(VLOOKUP(L8,List16786[],2,FALSE))))</f>
        <v/>
      </c>
      <c r="BO8" s="192" t="str">
        <f>IF(M8="---","",IF(M8="","",(VLOOKUP(M8,List16786[],2,FALSE))))</f>
        <v/>
      </c>
      <c r="BP8" s="192" t="str">
        <f>IF(N8="---","",IF(N8="","",(VLOOKUP(N8,List16786[],2,FALSE))))</f>
        <v/>
      </c>
      <c r="BQ8" s="192" t="str">
        <f>IF(O8="---","",IF(O8="","",(VLOOKUP(O8,List16786[],2,FALSE))))</f>
        <v/>
      </c>
      <c r="BR8" s="192" t="str">
        <f>IF(P8="---","",IF(P8="","",(VLOOKUP(P8,List16786[],2,FALSE))))</f>
        <v/>
      </c>
      <c r="BS8" s="192" t="str">
        <f>IF(Q8="---","",IF(Q8="","",(VLOOKUP(Q8,List16786[],2,FALSE))))</f>
        <v/>
      </c>
      <c r="BT8" s="192" t="str">
        <f>IF(R8="---","",IF(R8="","",(VLOOKUP(R8,List16786[],2,FALSE))))</f>
        <v/>
      </c>
      <c r="BU8" s="16" t="s">
        <v>101</v>
      </c>
      <c r="BV8" s="192" t="str">
        <f>IF(Y8="---","",IF(Y8="","",VLOOKUP(Y8,List16786[],2,FALSE)))</f>
        <v/>
      </c>
      <c r="BW8" s="192" t="str">
        <f>IF(Z8="---","",IF(Z8="","",VLOOKUP(Z8,List16786[],2,FALSE)))</f>
        <v/>
      </c>
      <c r="BX8" s="192" t="str">
        <f>IF(AA8="---","",IF(AA8="","",VLOOKUP(AA8,List16786[],2,FALSE)))</f>
        <v/>
      </c>
      <c r="BY8" s="192" t="str">
        <f>IF(AB8="---","",IF(AB8="","",VLOOKUP(AB8,List16786[],2,FALSE)))</f>
        <v/>
      </c>
      <c r="BZ8" s="192" t="str">
        <f>IF(AC8="---","",IF(AC8="","",VLOOKUP(AC8,List16786[],2,FALSE)))</f>
        <v/>
      </c>
      <c r="CA8" s="192" t="str">
        <f>IF(AD8="---","",IF(AD8="","",VLOOKUP(AD8,List16786[],2,FALSE)))</f>
        <v/>
      </c>
      <c r="CB8" s="192" t="str">
        <f>IF(AE8="---","",IF(AE8="","",VLOOKUP(AE8,List16786[],2,FALSE)))</f>
        <v/>
      </c>
      <c r="CC8" s="192" t="str">
        <f>IF(AF8="---","",IF(AF8="","",VLOOKUP(AF8,List16786[],2,FALSE)))</f>
        <v/>
      </c>
      <c r="CD8" s="192" t="str">
        <f>IF(AG8="---","",IF(AG8="","",VLOOKUP(AG8,List16786[],2,FALSE)))</f>
        <v/>
      </c>
      <c r="CE8" s="192" t="str">
        <f>IF(AH8="---","",IF(AH8="","",VLOOKUP(AH8,List16786[],2,FALSE)))</f>
        <v/>
      </c>
      <c r="CF8" s="16" t="s">
        <v>101</v>
      </c>
      <c r="CG8" s="192" t="str">
        <f t="shared" si="7"/>
        <v>NA</v>
      </c>
      <c r="CH8" s="192" t="str">
        <f t="shared" si="5"/>
        <v>NA</v>
      </c>
      <c r="CI8" s="192" t="str">
        <f t="shared" si="5"/>
        <v>NA</v>
      </c>
      <c r="CJ8" s="192" t="str">
        <f t="shared" si="5"/>
        <v>NA</v>
      </c>
      <c r="CK8" s="192" t="str">
        <f t="shared" si="5"/>
        <v>NA</v>
      </c>
      <c r="CL8" s="192" t="str">
        <f t="shared" si="5"/>
        <v>NA</v>
      </c>
      <c r="CM8" s="192" t="str">
        <f t="shared" si="5"/>
        <v>NA</v>
      </c>
      <c r="CN8" s="192" t="str">
        <f t="shared" si="5"/>
        <v>NA</v>
      </c>
      <c r="CO8" s="192" t="str">
        <f t="shared" si="5"/>
        <v>NA</v>
      </c>
      <c r="CP8" s="192" t="str">
        <f t="shared" si="5"/>
        <v>NA</v>
      </c>
      <c r="CQ8" s="16" t="s">
        <v>101</v>
      </c>
      <c r="CR8" s="192" t="str">
        <f t="shared" si="8"/>
        <v>NA</v>
      </c>
      <c r="CS8" s="192" t="str">
        <f t="shared" si="6"/>
        <v>NA</v>
      </c>
      <c r="CT8" s="192" t="str">
        <f t="shared" si="6"/>
        <v>NA</v>
      </c>
      <c r="CU8" s="192" t="str">
        <f t="shared" si="6"/>
        <v>NA</v>
      </c>
      <c r="CV8" s="192" t="str">
        <f t="shared" si="6"/>
        <v>NA</v>
      </c>
      <c r="CW8" s="192" t="str">
        <f t="shared" si="6"/>
        <v>NA</v>
      </c>
      <c r="CX8" s="192" t="str">
        <f t="shared" si="6"/>
        <v>NA</v>
      </c>
      <c r="CY8" s="192" t="str">
        <f t="shared" si="6"/>
        <v>NA</v>
      </c>
      <c r="CZ8" s="192" t="str">
        <f t="shared" si="6"/>
        <v>NA</v>
      </c>
      <c r="DA8" s="192" t="str">
        <f t="shared" si="6"/>
        <v>NA</v>
      </c>
      <c r="DI8" s="30"/>
      <c r="DJ8" s="30"/>
      <c r="DK8" s="30"/>
      <c r="DL8" s="30"/>
      <c r="DM8" s="30"/>
      <c r="DN8" s="30"/>
      <c r="DO8" s="30"/>
      <c r="DP8" s="30"/>
      <c r="DQ8" s="30"/>
      <c r="DR8" s="30"/>
      <c r="DS8" s="30"/>
      <c r="DT8" s="30"/>
      <c r="DU8" s="30"/>
      <c r="DV8" s="30"/>
      <c r="DW8" s="30"/>
    </row>
    <row r="9" spans="2:127" ht="13.7" customHeight="1" thickBot="1">
      <c r="B9" s="303">
        <v>2</v>
      </c>
      <c r="C9" s="308" t="s">
        <v>188</v>
      </c>
      <c r="D9" s="309"/>
      <c r="E9" s="174" t="s">
        <v>200</v>
      </c>
      <c r="F9" s="175"/>
      <c r="G9" s="176"/>
      <c r="H9" s="13" t="s">
        <v>92</v>
      </c>
      <c r="I9" s="13" t="s">
        <v>92</v>
      </c>
      <c r="J9" s="13" t="s">
        <v>92</v>
      </c>
      <c r="K9" s="13" t="s">
        <v>92</v>
      </c>
      <c r="L9" s="13" t="s">
        <v>92</v>
      </c>
      <c r="M9" s="13" t="s">
        <v>92</v>
      </c>
      <c r="N9" s="13" t="s">
        <v>92</v>
      </c>
      <c r="O9" s="13" t="s">
        <v>92</v>
      </c>
      <c r="P9" s="13" t="s">
        <v>92</v>
      </c>
      <c r="Q9" s="13" t="s">
        <v>92</v>
      </c>
      <c r="R9" s="170" t="s">
        <v>92</v>
      </c>
      <c r="Y9" s="13" t="s">
        <v>92</v>
      </c>
      <c r="Z9" s="13" t="s">
        <v>92</v>
      </c>
      <c r="AA9" s="13" t="s">
        <v>92</v>
      </c>
      <c r="AB9" s="13" t="s">
        <v>92</v>
      </c>
      <c r="AC9" s="170" t="s">
        <v>92</v>
      </c>
      <c r="AD9" s="13" t="s">
        <v>92</v>
      </c>
      <c r="AE9" s="13" t="s">
        <v>92</v>
      </c>
      <c r="AF9" s="13" t="s">
        <v>92</v>
      </c>
      <c r="AG9" s="13" t="s">
        <v>92</v>
      </c>
      <c r="AH9" s="18" t="s">
        <v>92</v>
      </c>
      <c r="AK9" s="14" t="str">
        <f t="shared" si="0"/>
        <v/>
      </c>
      <c r="AL9" s="14" t="str">
        <f t="shared" si="0"/>
        <v/>
      </c>
      <c r="AM9" s="14" t="str">
        <f t="shared" si="0"/>
        <v/>
      </c>
      <c r="AN9" s="14" t="str">
        <f t="shared" si="0"/>
        <v/>
      </c>
      <c r="AO9" s="14" t="str">
        <f t="shared" si="0"/>
        <v/>
      </c>
      <c r="AP9" s="14" t="str">
        <f t="shared" si="0"/>
        <v/>
      </c>
      <c r="AQ9" s="14" t="str">
        <f t="shared" si="0"/>
        <v/>
      </c>
      <c r="AR9" s="14" t="str">
        <f t="shared" si="0"/>
        <v/>
      </c>
      <c r="AS9" s="14" t="str">
        <f t="shared" si="0"/>
        <v/>
      </c>
      <c r="AT9" s="14" t="str">
        <f t="shared" si="0"/>
        <v/>
      </c>
      <c r="AV9" s="15"/>
      <c r="AW9" s="16" t="s">
        <v>102</v>
      </c>
      <c r="AX9" s="193" t="str">
        <f t="shared" si="1"/>
        <v>---</v>
      </c>
      <c r="AY9" s="193" t="e">
        <f>VALUE(IF(AX9="---","",VLOOKUP(AX9,List16786[],2,FALSE)))</f>
        <v>#VALUE!</v>
      </c>
      <c r="AZ9" s="193" t="str">
        <f t="shared" si="2"/>
        <v>---</v>
      </c>
      <c r="BA9" s="193" t="e">
        <f>VALUE(IF(AZ9="---","",VLOOKUP(AZ9,List16786[],2,FALSE)))</f>
        <v>#VALUE!</v>
      </c>
      <c r="BB9" s="193" t="str">
        <f t="shared" si="3"/>
        <v>---</v>
      </c>
      <c r="BC9" s="193" t="str">
        <f t="shared" si="4"/>
        <v>---</v>
      </c>
      <c r="BE9" s="1" t="s">
        <v>103</v>
      </c>
      <c r="BI9" s="16" t="s">
        <v>102</v>
      </c>
      <c r="BJ9" s="193" t="str">
        <f>IF(H9="---","",IF(H9="","",(VLOOKUP(H9,List16786[],2,FALSE))))</f>
        <v/>
      </c>
      <c r="BK9" s="193" t="str">
        <f>IF(I9="---","",IF(I9="","",(VLOOKUP(I9,List16786[],2,FALSE))))</f>
        <v/>
      </c>
      <c r="BL9" s="193" t="str">
        <f>IF(J9="---","",IF(J9="","",(VLOOKUP(J9,List16786[],2,FALSE))))</f>
        <v/>
      </c>
      <c r="BM9" s="193" t="str">
        <f>IF(K9="---","",IF(K9="","",(VLOOKUP(K9,List16786[],2,FALSE))))</f>
        <v/>
      </c>
      <c r="BN9" s="193" t="str">
        <f>IF(L9="---","",IF(L9="","",(VLOOKUP(L9,List16786[],2,FALSE))))</f>
        <v/>
      </c>
      <c r="BO9" s="193" t="str">
        <f>IF(M9="---","",IF(M9="","",(VLOOKUP(M9,List16786[],2,FALSE))))</f>
        <v/>
      </c>
      <c r="BP9" s="193" t="str">
        <f>IF(N9="---","",IF(N9="","",(VLOOKUP(N9,List16786[],2,FALSE))))</f>
        <v/>
      </c>
      <c r="BQ9" s="193" t="str">
        <f>IF(O9="---","",IF(O9="","",(VLOOKUP(O9,List16786[],2,FALSE))))</f>
        <v/>
      </c>
      <c r="BR9" s="193" t="str">
        <f>IF(P9="---","",IF(P9="","",(VLOOKUP(P9,List16786[],2,FALSE))))</f>
        <v/>
      </c>
      <c r="BS9" s="193" t="str">
        <f>IF(Q9="---","",IF(Q9="","",(VLOOKUP(Q9,List16786[],2,FALSE))))</f>
        <v/>
      </c>
      <c r="BT9" s="193" t="str">
        <f>IF(R9="---","",IF(R9="","",(VLOOKUP(R9,List16786[],2,FALSE))))</f>
        <v/>
      </c>
      <c r="BU9" s="16" t="s">
        <v>102</v>
      </c>
      <c r="BV9" s="193" t="str">
        <f>IF(Y9="---","",IF(Y9="","",VLOOKUP(Y9,List16786[],2,FALSE)))</f>
        <v/>
      </c>
      <c r="BW9" s="193" t="str">
        <f>IF(Z9="---","",IF(Z9="","",VLOOKUP(Z9,List16786[],2,FALSE)))</f>
        <v/>
      </c>
      <c r="BX9" s="193" t="str">
        <f>IF(AA9="---","",IF(AA9="","",VLOOKUP(AA9,List16786[],2,FALSE)))</f>
        <v/>
      </c>
      <c r="BY9" s="193" t="str">
        <f>IF(AB9="---","",IF(AB9="","",VLOOKUP(AB9,List16786[],2,FALSE)))</f>
        <v/>
      </c>
      <c r="BZ9" s="193" t="str">
        <f>IF(AC9="---","",IF(AC9="","",VLOOKUP(AC9,List16786[],2,FALSE)))</f>
        <v/>
      </c>
      <c r="CA9" s="193" t="str">
        <f>IF(AD9="---","",IF(AD9="","",VLOOKUP(AD9,List16786[],2,FALSE)))</f>
        <v/>
      </c>
      <c r="CB9" s="193" t="str">
        <f>IF(AE9="---","",IF(AE9="","",VLOOKUP(AE9,List16786[],2,FALSE)))</f>
        <v/>
      </c>
      <c r="CC9" s="193" t="str">
        <f>IF(AF9="---","",IF(AF9="","",VLOOKUP(AF9,List16786[],2,FALSE)))</f>
        <v/>
      </c>
      <c r="CD9" s="193" t="str">
        <f>IF(AG9="---","",IF(AG9="","",VLOOKUP(AG9,List16786[],2,FALSE)))</f>
        <v/>
      </c>
      <c r="CE9" s="193" t="str">
        <f>IF(AH9="---","",IF(AH9="","",VLOOKUP(AH9,List16786[],2,FALSE)))</f>
        <v/>
      </c>
      <c r="CF9" s="16" t="s">
        <v>102</v>
      </c>
      <c r="CG9" s="193" t="str">
        <f t="shared" si="7"/>
        <v>NA</v>
      </c>
      <c r="CH9" s="193" t="str">
        <f t="shared" si="5"/>
        <v>NA</v>
      </c>
      <c r="CI9" s="193" t="str">
        <f t="shared" si="5"/>
        <v>NA</v>
      </c>
      <c r="CJ9" s="193" t="str">
        <f t="shared" si="5"/>
        <v>NA</v>
      </c>
      <c r="CK9" s="193" t="str">
        <f t="shared" si="5"/>
        <v>NA</v>
      </c>
      <c r="CL9" s="193" t="str">
        <f t="shared" si="5"/>
        <v>NA</v>
      </c>
      <c r="CM9" s="193" t="str">
        <f t="shared" si="5"/>
        <v>NA</v>
      </c>
      <c r="CN9" s="193" t="str">
        <f t="shared" si="5"/>
        <v>NA</v>
      </c>
      <c r="CO9" s="193" t="str">
        <f t="shared" si="5"/>
        <v>NA</v>
      </c>
      <c r="CP9" s="193" t="str">
        <f t="shared" si="5"/>
        <v>NA</v>
      </c>
      <c r="CQ9" s="16" t="s">
        <v>102</v>
      </c>
      <c r="CR9" s="193" t="str">
        <f t="shared" si="8"/>
        <v>NA</v>
      </c>
      <c r="CS9" s="193" t="str">
        <f t="shared" si="6"/>
        <v>NA</v>
      </c>
      <c r="CT9" s="193" t="str">
        <f t="shared" si="6"/>
        <v>NA</v>
      </c>
      <c r="CU9" s="193" t="str">
        <f t="shared" si="6"/>
        <v>NA</v>
      </c>
      <c r="CV9" s="193" t="str">
        <f t="shared" si="6"/>
        <v>NA</v>
      </c>
      <c r="CW9" s="193" t="str">
        <f t="shared" si="6"/>
        <v>NA</v>
      </c>
      <c r="CX9" s="193" t="str">
        <f t="shared" si="6"/>
        <v>NA</v>
      </c>
      <c r="CY9" s="193" t="str">
        <f t="shared" si="6"/>
        <v>NA</v>
      </c>
      <c r="CZ9" s="193" t="str">
        <f t="shared" si="6"/>
        <v>NA</v>
      </c>
      <c r="DA9" s="193" t="str">
        <f t="shared" si="6"/>
        <v>NA</v>
      </c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</row>
    <row r="10" spans="2:127" ht="13.7" customHeight="1" thickBot="1">
      <c r="B10" s="304"/>
      <c r="C10" s="308"/>
      <c r="D10" s="309"/>
      <c r="E10" s="174" t="s">
        <v>205</v>
      </c>
      <c r="F10" s="175"/>
      <c r="G10" s="176"/>
      <c r="H10" s="13" t="s">
        <v>92</v>
      </c>
      <c r="I10" s="13" t="s">
        <v>92</v>
      </c>
      <c r="J10" s="13" t="s">
        <v>92</v>
      </c>
      <c r="K10" s="13" t="s">
        <v>92</v>
      </c>
      <c r="L10" s="13" t="s">
        <v>92</v>
      </c>
      <c r="M10" s="13" t="s">
        <v>92</v>
      </c>
      <c r="N10" s="13" t="s">
        <v>92</v>
      </c>
      <c r="O10" s="13" t="s">
        <v>92</v>
      </c>
      <c r="P10" s="13" t="s">
        <v>92</v>
      </c>
      <c r="Q10" s="13" t="s">
        <v>92</v>
      </c>
      <c r="R10" s="170" t="s">
        <v>92</v>
      </c>
      <c r="Y10" s="13" t="s">
        <v>92</v>
      </c>
      <c r="Z10" s="13" t="s">
        <v>92</v>
      </c>
      <c r="AA10" s="13" t="s">
        <v>92</v>
      </c>
      <c r="AB10" s="13" t="s">
        <v>92</v>
      </c>
      <c r="AC10" s="170" t="s">
        <v>92</v>
      </c>
      <c r="AD10" s="13" t="s">
        <v>92</v>
      </c>
      <c r="AE10" s="13" t="s">
        <v>92</v>
      </c>
      <c r="AF10" s="13" t="s">
        <v>92</v>
      </c>
      <c r="AG10" s="13" t="s">
        <v>92</v>
      </c>
      <c r="AH10" s="18" t="s">
        <v>92</v>
      </c>
      <c r="AK10" s="14" t="str">
        <f t="shared" si="0"/>
        <v/>
      </c>
      <c r="AL10" s="14" t="str">
        <f t="shared" si="0"/>
        <v/>
      </c>
      <c r="AM10" s="14" t="str">
        <f t="shared" si="0"/>
        <v/>
      </c>
      <c r="AN10" s="14" t="str">
        <f t="shared" si="0"/>
        <v/>
      </c>
      <c r="AO10" s="14" t="str">
        <f t="shared" si="0"/>
        <v/>
      </c>
      <c r="AP10" s="14" t="str">
        <f t="shared" si="0"/>
        <v/>
      </c>
      <c r="AQ10" s="14" t="str">
        <f t="shared" si="0"/>
        <v/>
      </c>
      <c r="AR10" s="14" t="str">
        <f t="shared" si="0"/>
        <v/>
      </c>
      <c r="AS10" s="14" t="str">
        <f t="shared" si="0"/>
        <v/>
      </c>
      <c r="AT10" s="14" t="str">
        <f t="shared" si="0"/>
        <v/>
      </c>
      <c r="AV10" s="15"/>
      <c r="AW10" s="16" t="s">
        <v>104</v>
      </c>
      <c r="AX10" s="193" t="str">
        <f t="shared" si="1"/>
        <v>---</v>
      </c>
      <c r="AY10" s="193" t="e">
        <f>VALUE(IF(AX10="---","",VLOOKUP(AX10,List16786[],2,FALSE)))</f>
        <v>#VALUE!</v>
      </c>
      <c r="AZ10" s="193" t="str">
        <f t="shared" si="2"/>
        <v>---</v>
      </c>
      <c r="BA10" s="193" t="e">
        <f>VALUE(IF(AZ10="---","",VLOOKUP(AZ10,List16786[],2,FALSE)))</f>
        <v>#VALUE!</v>
      </c>
      <c r="BB10" s="193" t="str">
        <f t="shared" si="3"/>
        <v>---</v>
      </c>
      <c r="BC10" s="193" t="str">
        <f t="shared" si="4"/>
        <v>---</v>
      </c>
      <c r="BE10" s="17" t="s">
        <v>92</v>
      </c>
      <c r="BI10" s="16" t="s">
        <v>104</v>
      </c>
      <c r="BJ10" s="193" t="str">
        <f>IF(H10="---","",IF(H10="","",(VLOOKUP(H10,List16786[],2,FALSE))))</f>
        <v/>
      </c>
      <c r="BK10" s="193" t="str">
        <f>IF(I10="---","",IF(I10="","",(VLOOKUP(I10,List16786[],2,FALSE))))</f>
        <v/>
      </c>
      <c r="BL10" s="193" t="str">
        <f>IF(J10="---","",IF(J10="","",(VLOOKUP(J10,List16786[],2,FALSE))))</f>
        <v/>
      </c>
      <c r="BM10" s="193" t="str">
        <f>IF(K10="---","",IF(K10="","",(VLOOKUP(K10,List16786[],2,FALSE))))</f>
        <v/>
      </c>
      <c r="BN10" s="193" t="str">
        <f>IF(L10="---","",IF(L10="","",(VLOOKUP(L10,List16786[],2,FALSE))))</f>
        <v/>
      </c>
      <c r="BO10" s="193" t="str">
        <f>IF(M10="---","",IF(M10="","",(VLOOKUP(M10,List16786[],2,FALSE))))</f>
        <v/>
      </c>
      <c r="BP10" s="193" t="str">
        <f>IF(N10="---","",IF(N10="","",(VLOOKUP(N10,List16786[],2,FALSE))))</f>
        <v/>
      </c>
      <c r="BQ10" s="193" t="str">
        <f>IF(O10="---","",IF(O10="","",(VLOOKUP(O10,List16786[],2,FALSE))))</f>
        <v/>
      </c>
      <c r="BR10" s="193" t="str">
        <f>IF(P10="---","",IF(P10="","",(VLOOKUP(P10,List16786[],2,FALSE))))</f>
        <v/>
      </c>
      <c r="BS10" s="193" t="str">
        <f>IF(Q10="---","",IF(Q10="","",(VLOOKUP(Q10,List16786[],2,FALSE))))</f>
        <v/>
      </c>
      <c r="BT10" s="193" t="str">
        <f>IF(R10="---","",IF(R10="","",(VLOOKUP(R10,List16786[],2,FALSE))))</f>
        <v/>
      </c>
      <c r="BU10" s="16" t="s">
        <v>104</v>
      </c>
      <c r="BV10" s="193" t="str">
        <f>IF(Y10="---","",IF(Y10="","",VLOOKUP(Y10,List16786[],2,FALSE)))</f>
        <v/>
      </c>
      <c r="BW10" s="193" t="str">
        <f>IF(Z10="---","",IF(Z10="","",VLOOKUP(Z10,List16786[],2,FALSE)))</f>
        <v/>
      </c>
      <c r="BX10" s="193" t="str">
        <f>IF(AA10="---","",IF(AA10="","",VLOOKUP(AA10,List16786[],2,FALSE)))</f>
        <v/>
      </c>
      <c r="BY10" s="193" t="str">
        <f>IF(AB10="---","",IF(AB10="","",VLOOKUP(AB10,List16786[],2,FALSE)))</f>
        <v/>
      </c>
      <c r="BZ10" s="193" t="str">
        <f>IF(AC10="---","",IF(AC10="","",VLOOKUP(AC10,List16786[],2,FALSE)))</f>
        <v/>
      </c>
      <c r="CA10" s="193" t="str">
        <f>IF(AD10="---","",IF(AD10="","",VLOOKUP(AD10,List16786[],2,FALSE)))</f>
        <v/>
      </c>
      <c r="CB10" s="193" t="str">
        <f>IF(AE10="---","",IF(AE10="","",VLOOKUP(AE10,List16786[],2,FALSE)))</f>
        <v/>
      </c>
      <c r="CC10" s="193" t="str">
        <f>IF(AF10="---","",IF(AF10="","",VLOOKUP(AF10,List16786[],2,FALSE)))</f>
        <v/>
      </c>
      <c r="CD10" s="193" t="str">
        <f>IF(AG10="---","",IF(AG10="","",VLOOKUP(AG10,List16786[],2,FALSE)))</f>
        <v/>
      </c>
      <c r="CE10" s="193" t="str">
        <f>IF(AH10="---","",IF(AH10="","",VLOOKUP(AH10,List16786[],2,FALSE)))</f>
        <v/>
      </c>
      <c r="CF10" s="16" t="s">
        <v>104</v>
      </c>
      <c r="CG10" s="193" t="str">
        <f t="shared" si="7"/>
        <v>NA</v>
      </c>
      <c r="CH10" s="193" t="str">
        <f t="shared" si="5"/>
        <v>NA</v>
      </c>
      <c r="CI10" s="193" t="str">
        <f t="shared" si="5"/>
        <v>NA</v>
      </c>
      <c r="CJ10" s="193" t="str">
        <f t="shared" si="5"/>
        <v>NA</v>
      </c>
      <c r="CK10" s="193" t="str">
        <f t="shared" si="5"/>
        <v>NA</v>
      </c>
      <c r="CL10" s="193" t="str">
        <f t="shared" si="5"/>
        <v>NA</v>
      </c>
      <c r="CM10" s="193" t="str">
        <f t="shared" si="5"/>
        <v>NA</v>
      </c>
      <c r="CN10" s="193" t="str">
        <f t="shared" si="5"/>
        <v>NA</v>
      </c>
      <c r="CO10" s="193" t="str">
        <f t="shared" si="5"/>
        <v>NA</v>
      </c>
      <c r="CP10" s="193" t="str">
        <f t="shared" si="5"/>
        <v>NA</v>
      </c>
      <c r="CQ10" s="16" t="s">
        <v>104</v>
      </c>
      <c r="CR10" s="193" t="str">
        <f t="shared" si="8"/>
        <v>NA</v>
      </c>
      <c r="CS10" s="193" t="str">
        <f t="shared" si="6"/>
        <v>NA</v>
      </c>
      <c r="CT10" s="193" t="str">
        <f t="shared" si="6"/>
        <v>NA</v>
      </c>
      <c r="CU10" s="193" t="str">
        <f t="shared" si="6"/>
        <v>NA</v>
      </c>
      <c r="CV10" s="193" t="str">
        <f t="shared" si="6"/>
        <v>NA</v>
      </c>
      <c r="CW10" s="193" t="str">
        <f t="shared" si="6"/>
        <v>NA</v>
      </c>
      <c r="CX10" s="193" t="str">
        <f t="shared" si="6"/>
        <v>NA</v>
      </c>
      <c r="CY10" s="193" t="str">
        <f t="shared" si="6"/>
        <v>NA</v>
      </c>
      <c r="CZ10" s="193" t="str">
        <f t="shared" si="6"/>
        <v>NA</v>
      </c>
      <c r="DA10" s="193" t="str">
        <f t="shared" si="6"/>
        <v>NA</v>
      </c>
      <c r="DI10" s="30"/>
      <c r="DJ10" s="30"/>
      <c r="DK10" s="30"/>
      <c r="DL10" s="30"/>
      <c r="DM10" s="30"/>
      <c r="DN10" s="30"/>
      <c r="DO10" s="30"/>
      <c r="DP10" s="30"/>
      <c r="DQ10" s="30"/>
      <c r="DR10" s="30"/>
      <c r="DS10" s="30"/>
      <c r="DT10" s="30"/>
      <c r="DU10" s="30"/>
      <c r="DV10" s="30"/>
      <c r="DW10" s="30"/>
    </row>
    <row r="11" spans="2:127" ht="13.7" customHeight="1" thickBot="1">
      <c r="B11" s="304"/>
      <c r="C11" s="308"/>
      <c r="D11" s="309"/>
      <c r="E11" s="174" t="s">
        <v>210</v>
      </c>
      <c r="F11" s="175"/>
      <c r="G11" s="176"/>
      <c r="H11" s="13" t="s">
        <v>92</v>
      </c>
      <c r="I11" s="13" t="s">
        <v>92</v>
      </c>
      <c r="J11" s="13" t="s">
        <v>92</v>
      </c>
      <c r="K11" s="13" t="s">
        <v>92</v>
      </c>
      <c r="L11" s="13" t="s">
        <v>92</v>
      </c>
      <c r="M11" s="13" t="s">
        <v>92</v>
      </c>
      <c r="N11" s="13" t="s">
        <v>92</v>
      </c>
      <c r="O11" s="13" t="s">
        <v>92</v>
      </c>
      <c r="P11" s="13" t="s">
        <v>92</v>
      </c>
      <c r="Q11" s="13" t="s">
        <v>92</v>
      </c>
      <c r="R11" s="170" t="s">
        <v>92</v>
      </c>
      <c r="Y11" s="13" t="s">
        <v>92</v>
      </c>
      <c r="Z11" s="13" t="s">
        <v>92</v>
      </c>
      <c r="AA11" s="13" t="s">
        <v>92</v>
      </c>
      <c r="AB11" s="13" t="s">
        <v>92</v>
      </c>
      <c r="AC11" s="170" t="s">
        <v>92</v>
      </c>
      <c r="AD11" s="13" t="s">
        <v>92</v>
      </c>
      <c r="AE11" s="13" t="s">
        <v>92</v>
      </c>
      <c r="AF11" s="13" t="s">
        <v>92</v>
      </c>
      <c r="AG11" s="13" t="s">
        <v>92</v>
      </c>
      <c r="AH11" s="18" t="s">
        <v>92</v>
      </c>
      <c r="AK11" s="14" t="str">
        <f t="shared" si="0"/>
        <v/>
      </c>
      <c r="AL11" s="14" t="str">
        <f t="shared" si="0"/>
        <v/>
      </c>
      <c r="AM11" s="14" t="str">
        <f t="shared" si="0"/>
        <v/>
      </c>
      <c r="AN11" s="14" t="str">
        <f t="shared" si="0"/>
        <v/>
      </c>
      <c r="AO11" s="14" t="str">
        <f t="shared" si="0"/>
        <v/>
      </c>
      <c r="AP11" s="14" t="str">
        <f t="shared" si="0"/>
        <v/>
      </c>
      <c r="AQ11" s="14" t="str">
        <f t="shared" si="0"/>
        <v/>
      </c>
      <c r="AR11" s="14" t="str">
        <f t="shared" si="0"/>
        <v/>
      </c>
      <c r="AS11" s="14" t="str">
        <f t="shared" si="0"/>
        <v/>
      </c>
      <c r="AT11" s="14" t="str">
        <f t="shared" si="0"/>
        <v/>
      </c>
      <c r="AV11" s="15"/>
      <c r="AW11" s="16" t="s">
        <v>105</v>
      </c>
      <c r="AX11" s="193" t="str">
        <f t="shared" si="1"/>
        <v>---</v>
      </c>
      <c r="AY11" s="193" t="e">
        <f>VALUE(IF(AX11="---","",VLOOKUP(AX11,List16786[],2,FALSE)))</f>
        <v>#VALUE!</v>
      </c>
      <c r="AZ11" s="193" t="str">
        <f t="shared" si="2"/>
        <v>---</v>
      </c>
      <c r="BA11" s="193" t="e">
        <f>VALUE(IF(AZ11="---","",VLOOKUP(AZ11,List16786[],2,FALSE)))</f>
        <v>#VALUE!</v>
      </c>
      <c r="BB11" s="193" t="str">
        <f t="shared" si="3"/>
        <v>---</v>
      </c>
      <c r="BC11" s="193" t="str">
        <f t="shared" si="4"/>
        <v>---</v>
      </c>
      <c r="BE11" s="1" t="s">
        <v>106</v>
      </c>
      <c r="BI11" s="16" t="s">
        <v>105</v>
      </c>
      <c r="BJ11" s="193" t="str">
        <f>IF(H11="---","",IF(H11="","",(VLOOKUP(H11,List16786[],2,FALSE))))</f>
        <v/>
      </c>
      <c r="BK11" s="193" t="str">
        <f>IF(I11="---","",IF(I11="","",(VLOOKUP(I11,List16786[],2,FALSE))))</f>
        <v/>
      </c>
      <c r="BL11" s="193" t="str">
        <f>IF(J11="---","",IF(J11="","",(VLOOKUP(J11,List16786[],2,FALSE))))</f>
        <v/>
      </c>
      <c r="BM11" s="193" t="str">
        <f>IF(K11="---","",IF(K11="","",(VLOOKUP(K11,List16786[],2,FALSE))))</f>
        <v/>
      </c>
      <c r="BN11" s="193" t="str">
        <f>IF(L11="---","",IF(L11="","",(VLOOKUP(L11,List16786[],2,FALSE))))</f>
        <v/>
      </c>
      <c r="BO11" s="193" t="str">
        <f>IF(M11="---","",IF(M11="","",(VLOOKUP(M11,List16786[],2,FALSE))))</f>
        <v/>
      </c>
      <c r="BP11" s="193" t="str">
        <f>IF(N11="---","",IF(N11="","",(VLOOKUP(N11,List16786[],2,FALSE))))</f>
        <v/>
      </c>
      <c r="BQ11" s="193" t="str">
        <f>IF(O11="---","",IF(O11="","",(VLOOKUP(O11,List16786[],2,FALSE))))</f>
        <v/>
      </c>
      <c r="BR11" s="193" t="str">
        <f>IF(P11="---","",IF(P11="","",(VLOOKUP(P11,List16786[],2,FALSE))))</f>
        <v/>
      </c>
      <c r="BS11" s="193" t="str">
        <f>IF(Q11="---","",IF(Q11="","",(VLOOKUP(Q11,List16786[],2,FALSE))))</f>
        <v/>
      </c>
      <c r="BT11" s="193" t="str">
        <f>IF(R11="---","",IF(R11="","",(VLOOKUP(R11,List16786[],2,FALSE))))</f>
        <v/>
      </c>
      <c r="BU11" s="16" t="s">
        <v>105</v>
      </c>
      <c r="BV11" s="193" t="str">
        <f>IF(Y11="---","",IF(Y11="","",VLOOKUP(Y11,List16786[],2,FALSE)))</f>
        <v/>
      </c>
      <c r="BW11" s="193" t="str">
        <f>IF(Z11="---","",IF(Z11="","",VLOOKUP(Z11,List16786[],2,FALSE)))</f>
        <v/>
      </c>
      <c r="BX11" s="193" t="str">
        <f>IF(AA11="---","",IF(AA11="","",VLOOKUP(AA11,List16786[],2,FALSE)))</f>
        <v/>
      </c>
      <c r="BY11" s="193" t="str">
        <f>IF(AB11="---","",IF(AB11="","",VLOOKUP(AB11,List16786[],2,FALSE)))</f>
        <v/>
      </c>
      <c r="BZ11" s="193" t="str">
        <f>IF(AC11="---","",IF(AC11="","",VLOOKUP(AC11,List16786[],2,FALSE)))</f>
        <v/>
      </c>
      <c r="CA11" s="193" t="str">
        <f>IF(AD11="---","",IF(AD11="","",VLOOKUP(AD11,List16786[],2,FALSE)))</f>
        <v/>
      </c>
      <c r="CB11" s="193" t="str">
        <f>IF(AE11="---","",IF(AE11="","",VLOOKUP(AE11,List16786[],2,FALSE)))</f>
        <v/>
      </c>
      <c r="CC11" s="193" t="str">
        <f>IF(AF11="---","",IF(AF11="","",VLOOKUP(AF11,List16786[],2,FALSE)))</f>
        <v/>
      </c>
      <c r="CD11" s="193" t="str">
        <f>IF(AG11="---","",IF(AG11="","",VLOOKUP(AG11,List16786[],2,FALSE)))</f>
        <v/>
      </c>
      <c r="CE11" s="193" t="str">
        <f>IF(AH11="---","",IF(AH11="","",VLOOKUP(AH11,List16786[],2,FALSE)))</f>
        <v/>
      </c>
      <c r="CF11" s="16" t="s">
        <v>105</v>
      </c>
      <c r="CG11" s="193" t="str">
        <f t="shared" si="7"/>
        <v>NA</v>
      </c>
      <c r="CH11" s="193" t="str">
        <f t="shared" si="5"/>
        <v>NA</v>
      </c>
      <c r="CI11" s="193" t="str">
        <f t="shared" si="5"/>
        <v>NA</v>
      </c>
      <c r="CJ11" s="193" t="str">
        <f t="shared" si="5"/>
        <v>NA</v>
      </c>
      <c r="CK11" s="193" t="str">
        <f t="shared" si="5"/>
        <v>NA</v>
      </c>
      <c r="CL11" s="193" t="str">
        <f t="shared" si="5"/>
        <v>NA</v>
      </c>
      <c r="CM11" s="193" t="str">
        <f t="shared" si="5"/>
        <v>NA</v>
      </c>
      <c r="CN11" s="193" t="str">
        <f t="shared" si="5"/>
        <v>NA</v>
      </c>
      <c r="CO11" s="193" t="str">
        <f t="shared" si="5"/>
        <v>NA</v>
      </c>
      <c r="CP11" s="193" t="str">
        <f t="shared" si="5"/>
        <v>NA</v>
      </c>
      <c r="CQ11" s="16" t="s">
        <v>105</v>
      </c>
      <c r="CR11" s="193" t="str">
        <f t="shared" si="8"/>
        <v>NA</v>
      </c>
      <c r="CS11" s="193" t="str">
        <f t="shared" si="6"/>
        <v>NA</v>
      </c>
      <c r="CT11" s="193" t="str">
        <f t="shared" si="6"/>
        <v>NA</v>
      </c>
      <c r="CU11" s="193" t="str">
        <f t="shared" si="6"/>
        <v>NA</v>
      </c>
      <c r="CV11" s="193" t="str">
        <f t="shared" si="6"/>
        <v>NA</v>
      </c>
      <c r="CW11" s="193" t="str">
        <f t="shared" si="6"/>
        <v>NA</v>
      </c>
      <c r="CX11" s="193" t="str">
        <f t="shared" si="6"/>
        <v>NA</v>
      </c>
      <c r="CY11" s="193" t="str">
        <f t="shared" si="6"/>
        <v>NA</v>
      </c>
      <c r="CZ11" s="193" t="str">
        <f t="shared" si="6"/>
        <v>NA</v>
      </c>
      <c r="DA11" s="193" t="str">
        <f t="shared" si="6"/>
        <v>NA</v>
      </c>
      <c r="DI11" s="30"/>
      <c r="DJ11" s="30"/>
      <c r="DK11" s="30"/>
      <c r="DL11" s="30"/>
      <c r="DM11" s="30"/>
      <c r="DN11" s="30"/>
      <c r="DO11" s="30"/>
      <c r="DP11" s="30"/>
      <c r="DQ11" s="30"/>
      <c r="DR11" s="30"/>
      <c r="DS11" s="30"/>
      <c r="DT11" s="30"/>
      <c r="DU11" s="30"/>
      <c r="DV11" s="30"/>
      <c r="DW11" s="30"/>
    </row>
    <row r="12" spans="2:127" ht="13.7" customHeight="1" thickBot="1">
      <c r="B12" s="304"/>
      <c r="C12" s="308" t="s">
        <v>189</v>
      </c>
      <c r="D12" s="309"/>
      <c r="E12" s="174" t="s">
        <v>201</v>
      </c>
      <c r="F12" s="175"/>
      <c r="G12" s="176"/>
      <c r="H12" s="13" t="s">
        <v>92</v>
      </c>
      <c r="I12" s="13" t="s">
        <v>92</v>
      </c>
      <c r="J12" s="13" t="s">
        <v>92</v>
      </c>
      <c r="K12" s="13" t="s">
        <v>92</v>
      </c>
      <c r="L12" s="13" t="s">
        <v>92</v>
      </c>
      <c r="M12" s="13" t="s">
        <v>92</v>
      </c>
      <c r="N12" s="13" t="s">
        <v>92</v>
      </c>
      <c r="O12" s="13" t="s">
        <v>92</v>
      </c>
      <c r="P12" s="13" t="s">
        <v>92</v>
      </c>
      <c r="Q12" s="13" t="s">
        <v>92</v>
      </c>
      <c r="R12" s="170" t="s">
        <v>92</v>
      </c>
      <c r="Y12" s="13" t="s">
        <v>92</v>
      </c>
      <c r="Z12" s="13" t="s">
        <v>92</v>
      </c>
      <c r="AA12" s="13" t="s">
        <v>92</v>
      </c>
      <c r="AB12" s="13" t="s">
        <v>92</v>
      </c>
      <c r="AC12" s="170" t="s">
        <v>92</v>
      </c>
      <c r="AD12" s="13" t="s">
        <v>92</v>
      </c>
      <c r="AE12" s="13" t="s">
        <v>92</v>
      </c>
      <c r="AF12" s="13" t="s">
        <v>92</v>
      </c>
      <c r="AG12" s="13" t="s">
        <v>92</v>
      </c>
      <c r="AH12" s="18" t="s">
        <v>92</v>
      </c>
      <c r="AK12" s="14" t="str">
        <f t="shared" si="0"/>
        <v/>
      </c>
      <c r="AL12" s="14" t="str">
        <f t="shared" si="0"/>
        <v/>
      </c>
      <c r="AM12" s="14" t="str">
        <f t="shared" si="0"/>
        <v/>
      </c>
      <c r="AN12" s="14" t="str">
        <f t="shared" si="0"/>
        <v/>
      </c>
      <c r="AO12" s="14" t="str">
        <f t="shared" si="0"/>
        <v/>
      </c>
      <c r="AP12" s="14" t="str">
        <f t="shared" si="0"/>
        <v/>
      </c>
      <c r="AQ12" s="14" t="str">
        <f t="shared" si="0"/>
        <v/>
      </c>
      <c r="AR12" s="14" t="str">
        <f t="shared" si="0"/>
        <v/>
      </c>
      <c r="AS12" s="14" t="str">
        <f t="shared" si="0"/>
        <v/>
      </c>
      <c r="AT12" s="14" t="str">
        <f t="shared" si="0"/>
        <v/>
      </c>
      <c r="AV12" s="15"/>
      <c r="AW12" s="16" t="s">
        <v>107</v>
      </c>
      <c r="AX12" s="193" t="str">
        <f t="shared" si="1"/>
        <v>---</v>
      </c>
      <c r="AY12" s="193" t="e">
        <f>VALUE(IF(AX12="---","",VLOOKUP(AX12,List16786[],2,FALSE)))</f>
        <v>#VALUE!</v>
      </c>
      <c r="AZ12" s="193" t="str">
        <f t="shared" si="2"/>
        <v>---</v>
      </c>
      <c r="BA12" s="193" t="e">
        <f>VALUE(IF(AZ12="---","",VLOOKUP(AZ12,List16786[],2,FALSE)))</f>
        <v>#VALUE!</v>
      </c>
      <c r="BB12" s="193" t="str">
        <f t="shared" si="3"/>
        <v>---</v>
      </c>
      <c r="BC12" s="193" t="str">
        <f t="shared" si="4"/>
        <v>---</v>
      </c>
      <c r="BE12" s="1" t="s">
        <v>108</v>
      </c>
      <c r="BI12" s="16" t="s">
        <v>107</v>
      </c>
      <c r="BJ12" s="193" t="str">
        <f>IF(H12="---","",IF(H12="","",(VLOOKUP(H12,List16786[],2,FALSE))))</f>
        <v/>
      </c>
      <c r="BK12" s="193" t="str">
        <f>IF(I12="---","",IF(I12="","",(VLOOKUP(I12,List16786[],2,FALSE))))</f>
        <v/>
      </c>
      <c r="BL12" s="193" t="str">
        <f>IF(J12="---","",IF(J12="","",(VLOOKUP(J12,List16786[],2,FALSE))))</f>
        <v/>
      </c>
      <c r="BM12" s="193" t="str">
        <f>IF(K12="---","",IF(K12="","",(VLOOKUP(K12,List16786[],2,FALSE))))</f>
        <v/>
      </c>
      <c r="BN12" s="193" t="str">
        <f>IF(L12="---","",IF(L12="","",(VLOOKUP(L12,List16786[],2,FALSE))))</f>
        <v/>
      </c>
      <c r="BO12" s="193" t="str">
        <f>IF(M12="---","",IF(M12="","",(VLOOKUP(M12,List16786[],2,FALSE))))</f>
        <v/>
      </c>
      <c r="BP12" s="193" t="str">
        <f>IF(N12="---","",IF(N12="","",(VLOOKUP(N12,List16786[],2,FALSE))))</f>
        <v/>
      </c>
      <c r="BQ12" s="193" t="str">
        <f>IF(O12="---","",IF(O12="","",(VLOOKUP(O12,List16786[],2,FALSE))))</f>
        <v/>
      </c>
      <c r="BR12" s="193" t="str">
        <f>IF(P12="---","",IF(P12="","",(VLOOKUP(P12,List16786[],2,FALSE))))</f>
        <v/>
      </c>
      <c r="BS12" s="193" t="str">
        <f>IF(Q12="---","",IF(Q12="","",(VLOOKUP(Q12,List16786[],2,FALSE))))</f>
        <v/>
      </c>
      <c r="BT12" s="193" t="str">
        <f>IF(R12="---","",IF(R12="","",(VLOOKUP(R12,List16786[],2,FALSE))))</f>
        <v/>
      </c>
      <c r="BU12" s="16" t="s">
        <v>107</v>
      </c>
      <c r="BV12" s="193" t="str">
        <f>IF(Y12="---","",IF(Y12="","",VLOOKUP(Y12,List16786[],2,FALSE)))</f>
        <v/>
      </c>
      <c r="BW12" s="193" t="str">
        <f>IF(Z12="---","",IF(Z12="","",VLOOKUP(Z12,List16786[],2,FALSE)))</f>
        <v/>
      </c>
      <c r="BX12" s="193" t="str">
        <f>IF(AA12="---","",IF(AA12="","",VLOOKUP(AA12,List16786[],2,FALSE)))</f>
        <v/>
      </c>
      <c r="BY12" s="193" t="str">
        <f>IF(AB12="---","",IF(AB12="","",VLOOKUP(AB12,List16786[],2,FALSE)))</f>
        <v/>
      </c>
      <c r="BZ12" s="193" t="str">
        <f>IF(AC12="---","",IF(AC12="","",VLOOKUP(AC12,List16786[],2,FALSE)))</f>
        <v/>
      </c>
      <c r="CA12" s="193" t="str">
        <f>IF(AD12="---","",IF(AD12="","",VLOOKUP(AD12,List16786[],2,FALSE)))</f>
        <v/>
      </c>
      <c r="CB12" s="193" t="str">
        <f>IF(AE12="---","",IF(AE12="","",VLOOKUP(AE12,List16786[],2,FALSE)))</f>
        <v/>
      </c>
      <c r="CC12" s="193" t="str">
        <f>IF(AF12="---","",IF(AF12="","",VLOOKUP(AF12,List16786[],2,FALSE)))</f>
        <v/>
      </c>
      <c r="CD12" s="193" t="str">
        <f>IF(AG12="---","",IF(AG12="","",VLOOKUP(AG12,List16786[],2,FALSE)))</f>
        <v/>
      </c>
      <c r="CE12" s="193" t="str">
        <f>IF(AH12="---","",IF(AH12="","",VLOOKUP(AH12,List16786[],2,FALSE)))</f>
        <v/>
      </c>
      <c r="CF12" s="16" t="s">
        <v>107</v>
      </c>
      <c r="CG12" s="193" t="str">
        <f t="shared" si="7"/>
        <v>NA</v>
      </c>
      <c r="CH12" s="193" t="str">
        <f t="shared" si="5"/>
        <v>NA</v>
      </c>
      <c r="CI12" s="193" t="str">
        <f t="shared" si="5"/>
        <v>NA</v>
      </c>
      <c r="CJ12" s="193" t="str">
        <f t="shared" si="5"/>
        <v>NA</v>
      </c>
      <c r="CK12" s="193" t="str">
        <f t="shared" si="5"/>
        <v>NA</v>
      </c>
      <c r="CL12" s="193" t="str">
        <f t="shared" si="5"/>
        <v>NA</v>
      </c>
      <c r="CM12" s="193" t="str">
        <f t="shared" si="5"/>
        <v>NA</v>
      </c>
      <c r="CN12" s="193" t="str">
        <f t="shared" si="5"/>
        <v>NA</v>
      </c>
      <c r="CO12" s="193" t="str">
        <f t="shared" si="5"/>
        <v>NA</v>
      </c>
      <c r="CP12" s="193" t="str">
        <f t="shared" si="5"/>
        <v>NA</v>
      </c>
      <c r="CQ12" s="16" t="s">
        <v>107</v>
      </c>
      <c r="CR12" s="193" t="str">
        <f t="shared" si="8"/>
        <v>NA</v>
      </c>
      <c r="CS12" s="193" t="str">
        <f t="shared" si="6"/>
        <v>NA</v>
      </c>
      <c r="CT12" s="193" t="str">
        <f t="shared" si="6"/>
        <v>NA</v>
      </c>
      <c r="CU12" s="193" t="str">
        <f t="shared" si="6"/>
        <v>NA</v>
      </c>
      <c r="CV12" s="193" t="str">
        <f t="shared" si="6"/>
        <v>NA</v>
      </c>
      <c r="CW12" s="193" t="str">
        <f t="shared" si="6"/>
        <v>NA</v>
      </c>
      <c r="CX12" s="193" t="str">
        <f t="shared" si="6"/>
        <v>NA</v>
      </c>
      <c r="CY12" s="193" t="str">
        <f t="shared" si="6"/>
        <v>NA</v>
      </c>
      <c r="CZ12" s="193" t="str">
        <f t="shared" si="6"/>
        <v>NA</v>
      </c>
      <c r="DA12" s="193" t="str">
        <f t="shared" si="6"/>
        <v>NA</v>
      </c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</row>
    <row r="13" spans="2:127" ht="13.7" customHeight="1" thickBot="1">
      <c r="B13" s="304"/>
      <c r="C13" s="308"/>
      <c r="D13" s="309"/>
      <c r="E13" s="174" t="s">
        <v>206</v>
      </c>
      <c r="F13" s="175"/>
      <c r="G13" s="176"/>
      <c r="H13" s="13" t="s">
        <v>92</v>
      </c>
      <c r="I13" s="13" t="s">
        <v>92</v>
      </c>
      <c r="J13" s="13" t="s">
        <v>92</v>
      </c>
      <c r="K13" s="13" t="s">
        <v>92</v>
      </c>
      <c r="L13" s="13" t="s">
        <v>92</v>
      </c>
      <c r="M13" s="13" t="s">
        <v>92</v>
      </c>
      <c r="N13" s="13" t="s">
        <v>92</v>
      </c>
      <c r="O13" s="13" t="s">
        <v>92</v>
      </c>
      <c r="P13" s="13" t="s">
        <v>92</v>
      </c>
      <c r="Q13" s="13" t="s">
        <v>92</v>
      </c>
      <c r="R13" s="170" t="s">
        <v>92</v>
      </c>
      <c r="Y13" s="13" t="s">
        <v>92</v>
      </c>
      <c r="Z13" s="13" t="s">
        <v>92</v>
      </c>
      <c r="AA13" s="13" t="s">
        <v>92</v>
      </c>
      <c r="AB13" s="13" t="s">
        <v>92</v>
      </c>
      <c r="AC13" s="170" t="s">
        <v>92</v>
      </c>
      <c r="AD13" s="13" t="s">
        <v>92</v>
      </c>
      <c r="AE13" s="13" t="s">
        <v>92</v>
      </c>
      <c r="AF13" s="13" t="s">
        <v>92</v>
      </c>
      <c r="AG13" s="13" t="s">
        <v>92</v>
      </c>
      <c r="AH13" s="18" t="s">
        <v>92</v>
      </c>
      <c r="AK13" s="14" t="str">
        <f t="shared" si="0"/>
        <v/>
      </c>
      <c r="AL13" s="14" t="str">
        <f t="shared" si="0"/>
        <v/>
      </c>
      <c r="AM13" s="14" t="str">
        <f t="shared" si="0"/>
        <v/>
      </c>
      <c r="AN13" s="14" t="str">
        <f t="shared" si="0"/>
        <v/>
      </c>
      <c r="AO13" s="14" t="str">
        <f t="shared" si="0"/>
        <v/>
      </c>
      <c r="AP13" s="14" t="str">
        <f t="shared" si="0"/>
        <v/>
      </c>
      <c r="AQ13" s="14" t="str">
        <f t="shared" si="0"/>
        <v/>
      </c>
      <c r="AR13" s="14" t="str">
        <f t="shared" si="0"/>
        <v/>
      </c>
      <c r="AS13" s="14" t="str">
        <f t="shared" si="0"/>
        <v/>
      </c>
      <c r="AT13" s="14" t="str">
        <f t="shared" si="0"/>
        <v/>
      </c>
      <c r="AV13" s="15"/>
      <c r="AW13" s="16" t="s">
        <v>109</v>
      </c>
      <c r="AX13" s="193" t="str">
        <f t="shared" si="1"/>
        <v>---</v>
      </c>
      <c r="AY13" s="193" t="e">
        <f>VALUE(IF(AX13="---","",VLOOKUP(AX13,List16786[],2,FALSE)))</f>
        <v>#VALUE!</v>
      </c>
      <c r="AZ13" s="193" t="str">
        <f t="shared" si="2"/>
        <v>---</v>
      </c>
      <c r="BA13" s="193" t="e">
        <f>VALUE(IF(AZ13="---","",VLOOKUP(AZ13,List16786[],2,FALSE)))</f>
        <v>#VALUE!</v>
      </c>
      <c r="BB13" s="193" t="str">
        <f t="shared" si="3"/>
        <v>---</v>
      </c>
      <c r="BC13" s="193" t="str">
        <f t="shared" si="4"/>
        <v>---</v>
      </c>
      <c r="BI13" s="16" t="s">
        <v>109</v>
      </c>
      <c r="BJ13" s="193" t="str">
        <f>IF(H13="---","",IF(H13="","",(VLOOKUP(H13,List16786[],2,FALSE))))</f>
        <v/>
      </c>
      <c r="BK13" s="193" t="str">
        <f>IF(I13="---","",IF(I13="","",(VLOOKUP(I13,List16786[],2,FALSE))))</f>
        <v/>
      </c>
      <c r="BL13" s="193" t="str">
        <f>IF(J13="---","",IF(J13="","",(VLOOKUP(J13,List16786[],2,FALSE))))</f>
        <v/>
      </c>
      <c r="BM13" s="193" t="str">
        <f>IF(K13="---","",IF(K13="","",(VLOOKUP(K13,List16786[],2,FALSE))))</f>
        <v/>
      </c>
      <c r="BN13" s="193" t="str">
        <f>IF(L13="---","",IF(L13="","",(VLOOKUP(L13,List16786[],2,FALSE))))</f>
        <v/>
      </c>
      <c r="BO13" s="193" t="str">
        <f>IF(M13="---","",IF(M13="","",(VLOOKUP(M13,List16786[],2,FALSE))))</f>
        <v/>
      </c>
      <c r="BP13" s="193" t="str">
        <f>IF(N13="---","",IF(N13="","",(VLOOKUP(N13,List16786[],2,FALSE))))</f>
        <v/>
      </c>
      <c r="BQ13" s="193" t="str">
        <f>IF(O13="---","",IF(O13="","",(VLOOKUP(O13,List16786[],2,FALSE))))</f>
        <v/>
      </c>
      <c r="BR13" s="193" t="str">
        <f>IF(P13="---","",IF(P13="","",(VLOOKUP(P13,List16786[],2,FALSE))))</f>
        <v/>
      </c>
      <c r="BS13" s="193" t="str">
        <f>IF(Q13="---","",IF(Q13="","",(VLOOKUP(Q13,List16786[],2,FALSE))))</f>
        <v/>
      </c>
      <c r="BT13" s="193" t="str">
        <f>IF(R13="---","",IF(R13="","",(VLOOKUP(R13,List16786[],2,FALSE))))</f>
        <v/>
      </c>
      <c r="BU13" s="16" t="s">
        <v>109</v>
      </c>
      <c r="BV13" s="193" t="str">
        <f>IF(Y13="---","",IF(Y13="","",VLOOKUP(Y13,List16786[],2,FALSE)))</f>
        <v/>
      </c>
      <c r="BW13" s="193" t="str">
        <f>IF(Z13="---","",IF(Z13="","",VLOOKUP(Z13,List16786[],2,FALSE)))</f>
        <v/>
      </c>
      <c r="BX13" s="193" t="str">
        <f>IF(AA13="---","",IF(AA13="","",VLOOKUP(AA13,List16786[],2,FALSE)))</f>
        <v/>
      </c>
      <c r="BY13" s="193" t="str">
        <f>IF(AB13="---","",IF(AB13="","",VLOOKUP(AB13,List16786[],2,FALSE)))</f>
        <v/>
      </c>
      <c r="BZ13" s="193" t="str">
        <f>IF(AC13="---","",IF(AC13="","",VLOOKUP(AC13,List16786[],2,FALSE)))</f>
        <v/>
      </c>
      <c r="CA13" s="193" t="str">
        <f>IF(AD13="---","",IF(AD13="","",VLOOKUP(AD13,List16786[],2,FALSE)))</f>
        <v/>
      </c>
      <c r="CB13" s="193" t="str">
        <f>IF(AE13="---","",IF(AE13="","",VLOOKUP(AE13,List16786[],2,FALSE)))</f>
        <v/>
      </c>
      <c r="CC13" s="193" t="str">
        <f>IF(AF13="---","",IF(AF13="","",VLOOKUP(AF13,List16786[],2,FALSE)))</f>
        <v/>
      </c>
      <c r="CD13" s="193" t="str">
        <f>IF(AG13="---","",IF(AG13="","",VLOOKUP(AG13,List16786[],2,FALSE)))</f>
        <v/>
      </c>
      <c r="CE13" s="193" t="str">
        <f>IF(AH13="---","",IF(AH13="","",VLOOKUP(AH13,List16786[],2,FALSE)))</f>
        <v/>
      </c>
      <c r="CF13" s="16" t="s">
        <v>109</v>
      </c>
      <c r="CG13" s="193" t="str">
        <f t="shared" si="7"/>
        <v>NA</v>
      </c>
      <c r="CH13" s="193" t="str">
        <f t="shared" si="5"/>
        <v>NA</v>
      </c>
      <c r="CI13" s="193" t="str">
        <f t="shared" si="5"/>
        <v>NA</v>
      </c>
      <c r="CJ13" s="193" t="str">
        <f t="shared" si="5"/>
        <v>NA</v>
      </c>
      <c r="CK13" s="193" t="str">
        <f t="shared" si="5"/>
        <v>NA</v>
      </c>
      <c r="CL13" s="193" t="str">
        <f t="shared" si="5"/>
        <v>NA</v>
      </c>
      <c r="CM13" s="193" t="str">
        <f t="shared" si="5"/>
        <v>NA</v>
      </c>
      <c r="CN13" s="193" t="str">
        <f t="shared" si="5"/>
        <v>NA</v>
      </c>
      <c r="CO13" s="193" t="str">
        <f t="shared" si="5"/>
        <v>NA</v>
      </c>
      <c r="CP13" s="193" t="str">
        <f t="shared" si="5"/>
        <v>NA</v>
      </c>
      <c r="CQ13" s="16" t="s">
        <v>109</v>
      </c>
      <c r="CR13" s="193" t="str">
        <f t="shared" si="8"/>
        <v>NA</v>
      </c>
      <c r="CS13" s="193" t="str">
        <f t="shared" si="6"/>
        <v>NA</v>
      </c>
      <c r="CT13" s="193" t="str">
        <f t="shared" si="6"/>
        <v>NA</v>
      </c>
      <c r="CU13" s="193" t="str">
        <f t="shared" si="6"/>
        <v>NA</v>
      </c>
      <c r="CV13" s="193" t="str">
        <f t="shared" si="6"/>
        <v>NA</v>
      </c>
      <c r="CW13" s="193" t="str">
        <f t="shared" si="6"/>
        <v>NA</v>
      </c>
      <c r="CX13" s="193" t="str">
        <f t="shared" si="6"/>
        <v>NA</v>
      </c>
      <c r="CY13" s="193" t="str">
        <f t="shared" si="6"/>
        <v>NA</v>
      </c>
      <c r="CZ13" s="193" t="str">
        <f t="shared" si="6"/>
        <v>NA</v>
      </c>
      <c r="DA13" s="193" t="str">
        <f t="shared" si="6"/>
        <v>NA</v>
      </c>
      <c r="DI13" s="30"/>
      <c r="DJ13" s="30"/>
      <c r="DK13" s="30"/>
      <c r="DL13" s="30"/>
      <c r="DM13" s="30"/>
      <c r="DN13" s="30"/>
      <c r="DO13" s="30"/>
      <c r="DP13" s="30"/>
      <c r="DQ13" s="30"/>
      <c r="DR13" s="30"/>
      <c r="DS13" s="30"/>
      <c r="DT13" s="30"/>
      <c r="DU13" s="30"/>
      <c r="DV13" s="30"/>
      <c r="DW13" s="30"/>
    </row>
    <row r="14" spans="2:127" ht="13.7" customHeight="1" thickBot="1">
      <c r="B14" s="304"/>
      <c r="C14" s="308"/>
      <c r="D14" s="309"/>
      <c r="E14" s="174" t="s">
        <v>211</v>
      </c>
      <c r="F14" s="175"/>
      <c r="G14" s="176"/>
      <c r="H14" s="13" t="s">
        <v>92</v>
      </c>
      <c r="I14" s="13" t="s">
        <v>92</v>
      </c>
      <c r="J14" s="13" t="s">
        <v>92</v>
      </c>
      <c r="K14" s="13" t="s">
        <v>92</v>
      </c>
      <c r="L14" s="13" t="s">
        <v>92</v>
      </c>
      <c r="M14" s="13" t="s">
        <v>92</v>
      </c>
      <c r="N14" s="13" t="s">
        <v>92</v>
      </c>
      <c r="O14" s="13" t="s">
        <v>92</v>
      </c>
      <c r="P14" s="13" t="s">
        <v>92</v>
      </c>
      <c r="Q14" s="13" t="s">
        <v>92</v>
      </c>
      <c r="R14" s="170" t="s">
        <v>92</v>
      </c>
      <c r="Y14" s="13" t="s">
        <v>92</v>
      </c>
      <c r="Z14" s="13" t="s">
        <v>92</v>
      </c>
      <c r="AA14" s="13" t="s">
        <v>92</v>
      </c>
      <c r="AB14" s="13" t="s">
        <v>92</v>
      </c>
      <c r="AC14" s="170" t="s">
        <v>92</v>
      </c>
      <c r="AD14" s="13" t="s">
        <v>92</v>
      </c>
      <c r="AE14" s="13" t="s">
        <v>92</v>
      </c>
      <c r="AF14" s="13" t="s">
        <v>92</v>
      </c>
      <c r="AG14" s="13" t="s">
        <v>92</v>
      </c>
      <c r="AH14" s="18" t="s">
        <v>92</v>
      </c>
      <c r="AK14" s="14" t="str">
        <f t="shared" si="0"/>
        <v/>
      </c>
      <c r="AL14" s="14" t="str">
        <f t="shared" si="0"/>
        <v/>
      </c>
      <c r="AM14" s="14" t="str">
        <f t="shared" si="0"/>
        <v/>
      </c>
      <c r="AN14" s="14" t="str">
        <f t="shared" si="0"/>
        <v/>
      </c>
      <c r="AO14" s="14" t="str">
        <f t="shared" si="0"/>
        <v/>
      </c>
      <c r="AP14" s="14" t="str">
        <f t="shared" si="0"/>
        <v/>
      </c>
      <c r="AQ14" s="14" t="str">
        <f t="shared" si="0"/>
        <v/>
      </c>
      <c r="AR14" s="14" t="str">
        <f t="shared" si="0"/>
        <v/>
      </c>
      <c r="AS14" s="14" t="str">
        <f t="shared" si="0"/>
        <v/>
      </c>
      <c r="AT14" s="14" t="str">
        <f t="shared" si="0"/>
        <v/>
      </c>
      <c r="AV14" s="15"/>
      <c r="AW14" s="16" t="s">
        <v>110</v>
      </c>
      <c r="AX14" s="193" t="str">
        <f t="shared" si="1"/>
        <v>---</v>
      </c>
      <c r="AY14" s="193" t="e">
        <f>VALUE(IF(AX14="---","",VLOOKUP(AX14,List16786[],2,FALSE)))</f>
        <v>#VALUE!</v>
      </c>
      <c r="AZ14" s="193" t="str">
        <f t="shared" si="2"/>
        <v>---</v>
      </c>
      <c r="BA14" s="193" t="e">
        <f>VALUE(IF(AZ14="---","",VLOOKUP(AZ14,List16786[],2,FALSE)))</f>
        <v>#VALUE!</v>
      </c>
      <c r="BB14" s="193" t="str">
        <f t="shared" si="3"/>
        <v>---</v>
      </c>
      <c r="BC14" s="193" t="str">
        <f t="shared" si="4"/>
        <v>---</v>
      </c>
      <c r="BI14" s="16" t="s">
        <v>110</v>
      </c>
      <c r="BJ14" s="193" t="str">
        <f>IF(H14="---","",IF(H14="","",(VLOOKUP(H14,List16786[],2,FALSE))))</f>
        <v/>
      </c>
      <c r="BK14" s="193" t="str">
        <f>IF(I14="---","",IF(I14="","",(VLOOKUP(I14,List16786[],2,FALSE))))</f>
        <v/>
      </c>
      <c r="BL14" s="193" t="str">
        <f>IF(J14="---","",IF(J14="","",(VLOOKUP(J14,List16786[],2,FALSE))))</f>
        <v/>
      </c>
      <c r="BM14" s="193" t="str">
        <f>IF(K14="---","",IF(K14="","",(VLOOKUP(K14,List16786[],2,FALSE))))</f>
        <v/>
      </c>
      <c r="BN14" s="193" t="str">
        <f>IF(L14="---","",IF(L14="","",(VLOOKUP(L14,List16786[],2,FALSE))))</f>
        <v/>
      </c>
      <c r="BO14" s="193" t="str">
        <f>IF(M14="---","",IF(M14="","",(VLOOKUP(M14,List16786[],2,FALSE))))</f>
        <v/>
      </c>
      <c r="BP14" s="193" t="str">
        <f>IF(N14="---","",IF(N14="","",(VLOOKUP(N14,List16786[],2,FALSE))))</f>
        <v/>
      </c>
      <c r="BQ14" s="193" t="str">
        <f>IF(O14="---","",IF(O14="","",(VLOOKUP(O14,List16786[],2,FALSE))))</f>
        <v/>
      </c>
      <c r="BR14" s="193" t="str">
        <f>IF(P14="---","",IF(P14="","",(VLOOKUP(P14,List16786[],2,FALSE))))</f>
        <v/>
      </c>
      <c r="BS14" s="193" t="str">
        <f>IF(Q14="---","",IF(Q14="","",(VLOOKUP(Q14,List16786[],2,FALSE))))</f>
        <v/>
      </c>
      <c r="BT14" s="193" t="str">
        <f>IF(R14="---","",IF(R14="","",(VLOOKUP(R14,List16786[],2,FALSE))))</f>
        <v/>
      </c>
      <c r="BU14" s="16" t="s">
        <v>110</v>
      </c>
      <c r="BV14" s="193" t="str">
        <f>IF(Y14="---","",IF(Y14="","",VLOOKUP(Y14,List16786[],2,FALSE)))</f>
        <v/>
      </c>
      <c r="BW14" s="193" t="str">
        <f>IF(Z14="---","",IF(Z14="","",VLOOKUP(Z14,List16786[],2,FALSE)))</f>
        <v/>
      </c>
      <c r="BX14" s="193" t="str">
        <f>IF(AA14="---","",IF(AA14="","",VLOOKUP(AA14,List16786[],2,FALSE)))</f>
        <v/>
      </c>
      <c r="BY14" s="193" t="str">
        <f>IF(AB14="---","",IF(AB14="","",VLOOKUP(AB14,List16786[],2,FALSE)))</f>
        <v/>
      </c>
      <c r="BZ14" s="193" t="str">
        <f>IF(AC14="---","",IF(AC14="","",VLOOKUP(AC14,List16786[],2,FALSE)))</f>
        <v/>
      </c>
      <c r="CA14" s="193" t="str">
        <f>IF(AD14="---","",IF(AD14="","",VLOOKUP(AD14,List16786[],2,FALSE)))</f>
        <v/>
      </c>
      <c r="CB14" s="193" t="str">
        <f>IF(AE14="---","",IF(AE14="","",VLOOKUP(AE14,List16786[],2,FALSE)))</f>
        <v/>
      </c>
      <c r="CC14" s="193" t="str">
        <f>IF(AF14="---","",IF(AF14="","",VLOOKUP(AF14,List16786[],2,FALSE)))</f>
        <v/>
      </c>
      <c r="CD14" s="193" t="str">
        <f>IF(AG14="---","",IF(AG14="","",VLOOKUP(AG14,List16786[],2,FALSE)))</f>
        <v/>
      </c>
      <c r="CE14" s="193" t="str">
        <f>IF(AH14="---","",IF(AH14="","",VLOOKUP(AH14,List16786[],2,FALSE)))</f>
        <v/>
      </c>
      <c r="CF14" s="16" t="s">
        <v>110</v>
      </c>
      <c r="CG14" s="193" t="str">
        <f t="shared" si="7"/>
        <v>NA</v>
      </c>
      <c r="CH14" s="193" t="str">
        <f t="shared" si="5"/>
        <v>NA</v>
      </c>
      <c r="CI14" s="193" t="str">
        <f t="shared" si="5"/>
        <v>NA</v>
      </c>
      <c r="CJ14" s="193" t="str">
        <f t="shared" si="5"/>
        <v>NA</v>
      </c>
      <c r="CK14" s="193" t="str">
        <f t="shared" si="5"/>
        <v>NA</v>
      </c>
      <c r="CL14" s="193" t="str">
        <f t="shared" si="5"/>
        <v>NA</v>
      </c>
      <c r="CM14" s="193" t="str">
        <f t="shared" si="5"/>
        <v>NA</v>
      </c>
      <c r="CN14" s="193" t="str">
        <f t="shared" si="5"/>
        <v>NA</v>
      </c>
      <c r="CO14" s="193" t="str">
        <f t="shared" si="5"/>
        <v>NA</v>
      </c>
      <c r="CP14" s="193" t="str">
        <f t="shared" si="5"/>
        <v>NA</v>
      </c>
      <c r="CQ14" s="16" t="s">
        <v>110</v>
      </c>
      <c r="CR14" s="193" t="str">
        <f t="shared" si="8"/>
        <v>NA</v>
      </c>
      <c r="CS14" s="193" t="str">
        <f t="shared" si="6"/>
        <v>NA</v>
      </c>
      <c r="CT14" s="193" t="str">
        <f t="shared" si="6"/>
        <v>NA</v>
      </c>
      <c r="CU14" s="193" t="str">
        <f t="shared" si="6"/>
        <v>NA</v>
      </c>
      <c r="CV14" s="193" t="str">
        <f t="shared" si="6"/>
        <v>NA</v>
      </c>
      <c r="CW14" s="193" t="str">
        <f t="shared" si="6"/>
        <v>NA</v>
      </c>
      <c r="CX14" s="193" t="str">
        <f t="shared" si="6"/>
        <v>NA</v>
      </c>
      <c r="CY14" s="193" t="str">
        <f t="shared" si="6"/>
        <v>NA</v>
      </c>
      <c r="CZ14" s="193" t="str">
        <f t="shared" si="6"/>
        <v>NA</v>
      </c>
      <c r="DA14" s="193" t="str">
        <f t="shared" si="6"/>
        <v>NA</v>
      </c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0"/>
      <c r="DT14" s="30"/>
      <c r="DU14" s="30"/>
      <c r="DV14" s="30"/>
      <c r="DW14" s="30"/>
    </row>
    <row r="15" spans="2:127" ht="13.7" customHeight="1" thickBot="1">
      <c r="B15" s="304"/>
      <c r="C15" s="308" t="s">
        <v>190</v>
      </c>
      <c r="D15" s="309"/>
      <c r="E15" s="174" t="s">
        <v>202</v>
      </c>
      <c r="F15" s="175"/>
      <c r="G15" s="176"/>
      <c r="H15" s="13" t="s">
        <v>92</v>
      </c>
      <c r="I15" s="13" t="s">
        <v>92</v>
      </c>
      <c r="J15" s="13" t="s">
        <v>92</v>
      </c>
      <c r="K15" s="13" t="s">
        <v>92</v>
      </c>
      <c r="L15" s="13" t="s">
        <v>92</v>
      </c>
      <c r="M15" s="13" t="s">
        <v>92</v>
      </c>
      <c r="N15" s="13" t="s">
        <v>92</v>
      </c>
      <c r="O15" s="13" t="s">
        <v>92</v>
      </c>
      <c r="P15" s="13" t="s">
        <v>92</v>
      </c>
      <c r="Q15" s="13" t="s">
        <v>92</v>
      </c>
      <c r="R15" s="170" t="s">
        <v>92</v>
      </c>
      <c r="Y15" s="13" t="s">
        <v>92</v>
      </c>
      <c r="Z15" s="13" t="s">
        <v>92</v>
      </c>
      <c r="AA15" s="13" t="s">
        <v>92</v>
      </c>
      <c r="AB15" s="13" t="s">
        <v>92</v>
      </c>
      <c r="AC15" s="170" t="s">
        <v>92</v>
      </c>
      <c r="AD15" s="13" t="s">
        <v>92</v>
      </c>
      <c r="AE15" s="13" t="s">
        <v>92</v>
      </c>
      <c r="AF15" s="13" t="s">
        <v>92</v>
      </c>
      <c r="AG15" s="13" t="s">
        <v>92</v>
      </c>
      <c r="AH15" s="18" t="s">
        <v>92</v>
      </c>
      <c r="AK15" s="14" t="str">
        <f t="shared" si="0"/>
        <v/>
      </c>
      <c r="AL15" s="14" t="str">
        <f t="shared" si="0"/>
        <v/>
      </c>
      <c r="AM15" s="14" t="str">
        <f t="shared" si="0"/>
        <v/>
      </c>
      <c r="AN15" s="14" t="str">
        <f t="shared" si="0"/>
        <v/>
      </c>
      <c r="AO15" s="14" t="str">
        <f t="shared" si="0"/>
        <v/>
      </c>
      <c r="AP15" s="14" t="str">
        <f t="shared" si="0"/>
        <v/>
      </c>
      <c r="AQ15" s="14" t="str">
        <f t="shared" si="0"/>
        <v/>
      </c>
      <c r="AR15" s="14" t="str">
        <f t="shared" si="0"/>
        <v/>
      </c>
      <c r="AS15" s="14" t="str">
        <f t="shared" si="0"/>
        <v/>
      </c>
      <c r="AT15" s="14" t="str">
        <f t="shared" si="0"/>
        <v/>
      </c>
      <c r="AV15" s="15"/>
      <c r="AW15" s="16" t="s">
        <v>111</v>
      </c>
      <c r="AX15" s="193" t="str">
        <f t="shared" si="1"/>
        <v>---</v>
      </c>
      <c r="AY15" s="193" t="e">
        <f>VALUE(IF(AX15="---","",VLOOKUP(AX15,List16786[],2,FALSE)))</f>
        <v>#VALUE!</v>
      </c>
      <c r="AZ15" s="193" t="str">
        <f t="shared" si="2"/>
        <v>---</v>
      </c>
      <c r="BA15" s="193" t="e">
        <f>VALUE(IF(AZ15="---","",VLOOKUP(AZ15,List16786[],2,FALSE)))</f>
        <v>#VALUE!</v>
      </c>
      <c r="BB15" s="193" t="str">
        <f t="shared" si="3"/>
        <v>---</v>
      </c>
      <c r="BC15" s="193" t="str">
        <f t="shared" si="4"/>
        <v>---</v>
      </c>
      <c r="BI15" s="16" t="s">
        <v>111</v>
      </c>
      <c r="BJ15" s="193" t="str">
        <f>IF(H15="---","",IF(H15="","",(VLOOKUP(H15,List16786[],2,FALSE))))</f>
        <v/>
      </c>
      <c r="BK15" s="193" t="str">
        <f>IF(I15="---","",IF(I15="","",(VLOOKUP(I15,List16786[],2,FALSE))))</f>
        <v/>
      </c>
      <c r="BL15" s="193" t="str">
        <f>IF(J15="---","",IF(J15="","",(VLOOKUP(J15,List16786[],2,FALSE))))</f>
        <v/>
      </c>
      <c r="BM15" s="193" t="str">
        <f>IF(K15="---","",IF(K15="","",(VLOOKUP(K15,List16786[],2,FALSE))))</f>
        <v/>
      </c>
      <c r="BN15" s="193" t="str">
        <f>IF(L15="---","",IF(L15="","",(VLOOKUP(L15,List16786[],2,FALSE))))</f>
        <v/>
      </c>
      <c r="BO15" s="193" t="str">
        <f>IF(M15="---","",IF(M15="","",(VLOOKUP(M15,List16786[],2,FALSE))))</f>
        <v/>
      </c>
      <c r="BP15" s="193" t="str">
        <f>IF(N15="---","",IF(N15="","",(VLOOKUP(N15,List16786[],2,FALSE))))</f>
        <v/>
      </c>
      <c r="BQ15" s="193" t="str">
        <f>IF(O15="---","",IF(O15="","",(VLOOKUP(O15,List16786[],2,FALSE))))</f>
        <v/>
      </c>
      <c r="BR15" s="193" t="str">
        <f>IF(P15="---","",IF(P15="","",(VLOOKUP(P15,List16786[],2,FALSE))))</f>
        <v/>
      </c>
      <c r="BS15" s="193" t="str">
        <f>IF(Q15="---","",IF(Q15="","",(VLOOKUP(Q15,List16786[],2,FALSE))))</f>
        <v/>
      </c>
      <c r="BT15" s="193" t="str">
        <f>IF(R15="---","",IF(R15="","",(VLOOKUP(R15,List16786[],2,FALSE))))</f>
        <v/>
      </c>
      <c r="BU15" s="16" t="s">
        <v>111</v>
      </c>
      <c r="BV15" s="193" t="str">
        <f>IF(Y15="---","",IF(Y15="","",VLOOKUP(Y15,List16786[],2,FALSE)))</f>
        <v/>
      </c>
      <c r="BW15" s="193" t="str">
        <f>IF(Z15="---","",IF(Z15="","",VLOOKUP(Z15,List16786[],2,FALSE)))</f>
        <v/>
      </c>
      <c r="BX15" s="193" t="str">
        <f>IF(AA15="---","",IF(AA15="","",VLOOKUP(AA15,List16786[],2,FALSE)))</f>
        <v/>
      </c>
      <c r="BY15" s="193" t="str">
        <f>IF(AB15="---","",IF(AB15="","",VLOOKUP(AB15,List16786[],2,FALSE)))</f>
        <v/>
      </c>
      <c r="BZ15" s="193" t="str">
        <f>IF(AC15="---","",IF(AC15="","",VLOOKUP(AC15,List16786[],2,FALSE)))</f>
        <v/>
      </c>
      <c r="CA15" s="193" t="str">
        <f>IF(AD15="---","",IF(AD15="","",VLOOKUP(AD15,List16786[],2,FALSE)))</f>
        <v/>
      </c>
      <c r="CB15" s="193" t="str">
        <f>IF(AE15="---","",IF(AE15="","",VLOOKUP(AE15,List16786[],2,FALSE)))</f>
        <v/>
      </c>
      <c r="CC15" s="193" t="str">
        <f>IF(AF15="---","",IF(AF15="","",VLOOKUP(AF15,List16786[],2,FALSE)))</f>
        <v/>
      </c>
      <c r="CD15" s="193" t="str">
        <f>IF(AG15="---","",IF(AG15="","",VLOOKUP(AG15,List16786[],2,FALSE)))</f>
        <v/>
      </c>
      <c r="CE15" s="193" t="str">
        <f>IF(AH15="---","",IF(AH15="","",VLOOKUP(AH15,List16786[],2,FALSE)))</f>
        <v/>
      </c>
      <c r="CF15" s="16" t="s">
        <v>111</v>
      </c>
      <c r="CG15" s="193" t="str">
        <f t="shared" si="7"/>
        <v>NA</v>
      </c>
      <c r="CH15" s="193" t="str">
        <f t="shared" si="5"/>
        <v>NA</v>
      </c>
      <c r="CI15" s="193" t="str">
        <f t="shared" si="5"/>
        <v>NA</v>
      </c>
      <c r="CJ15" s="193" t="str">
        <f t="shared" si="5"/>
        <v>NA</v>
      </c>
      <c r="CK15" s="193" t="str">
        <f t="shared" si="5"/>
        <v>NA</v>
      </c>
      <c r="CL15" s="193" t="str">
        <f t="shared" si="5"/>
        <v>NA</v>
      </c>
      <c r="CM15" s="193" t="str">
        <f t="shared" si="5"/>
        <v>NA</v>
      </c>
      <c r="CN15" s="193" t="str">
        <f t="shared" si="5"/>
        <v>NA</v>
      </c>
      <c r="CO15" s="193" t="str">
        <f t="shared" si="5"/>
        <v>NA</v>
      </c>
      <c r="CP15" s="193" t="str">
        <f t="shared" si="5"/>
        <v>NA</v>
      </c>
      <c r="CQ15" s="16" t="s">
        <v>111</v>
      </c>
      <c r="CR15" s="193" t="str">
        <f t="shared" si="8"/>
        <v>NA</v>
      </c>
      <c r="CS15" s="193" t="str">
        <f t="shared" si="6"/>
        <v>NA</v>
      </c>
      <c r="CT15" s="193" t="str">
        <f t="shared" si="6"/>
        <v>NA</v>
      </c>
      <c r="CU15" s="193" t="str">
        <f t="shared" si="6"/>
        <v>NA</v>
      </c>
      <c r="CV15" s="193" t="str">
        <f t="shared" si="6"/>
        <v>NA</v>
      </c>
      <c r="CW15" s="193" t="str">
        <f t="shared" si="6"/>
        <v>NA</v>
      </c>
      <c r="CX15" s="193" t="str">
        <f t="shared" si="6"/>
        <v>NA</v>
      </c>
      <c r="CY15" s="193" t="str">
        <f t="shared" si="6"/>
        <v>NA</v>
      </c>
      <c r="CZ15" s="193" t="str">
        <f t="shared" si="6"/>
        <v>NA</v>
      </c>
      <c r="DA15" s="193" t="str">
        <f t="shared" si="6"/>
        <v>NA</v>
      </c>
      <c r="DI15" s="30"/>
      <c r="DJ15" s="30"/>
      <c r="DK15" s="30"/>
      <c r="DL15" s="30"/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</row>
    <row r="16" spans="2:127" ht="13.7" customHeight="1" thickBot="1">
      <c r="B16" s="304"/>
      <c r="C16" s="308"/>
      <c r="D16" s="309"/>
      <c r="E16" s="174" t="s">
        <v>207</v>
      </c>
      <c r="F16" s="175"/>
      <c r="G16" s="176"/>
      <c r="H16" s="13" t="s">
        <v>92</v>
      </c>
      <c r="I16" s="13" t="s">
        <v>92</v>
      </c>
      <c r="J16" s="13" t="s">
        <v>92</v>
      </c>
      <c r="K16" s="13" t="s">
        <v>92</v>
      </c>
      <c r="L16" s="13" t="s">
        <v>92</v>
      </c>
      <c r="M16" s="13" t="s">
        <v>92</v>
      </c>
      <c r="N16" s="13" t="s">
        <v>92</v>
      </c>
      <c r="O16" s="13" t="s">
        <v>92</v>
      </c>
      <c r="P16" s="13" t="s">
        <v>92</v>
      </c>
      <c r="Q16" s="13" t="s">
        <v>92</v>
      </c>
      <c r="R16" s="170" t="s">
        <v>92</v>
      </c>
      <c r="Y16" s="13" t="s">
        <v>92</v>
      </c>
      <c r="Z16" s="13" t="s">
        <v>92</v>
      </c>
      <c r="AA16" s="13" t="s">
        <v>92</v>
      </c>
      <c r="AB16" s="13" t="s">
        <v>92</v>
      </c>
      <c r="AC16" s="170" t="s">
        <v>92</v>
      </c>
      <c r="AD16" s="13" t="s">
        <v>92</v>
      </c>
      <c r="AE16" s="13" t="s">
        <v>92</v>
      </c>
      <c r="AF16" s="13" t="s">
        <v>92</v>
      </c>
      <c r="AG16" s="13" t="s">
        <v>92</v>
      </c>
      <c r="AH16" s="18" t="s">
        <v>92</v>
      </c>
      <c r="AK16" s="14" t="str">
        <f t="shared" si="0"/>
        <v/>
      </c>
      <c r="AL16" s="14" t="str">
        <f t="shared" si="0"/>
        <v/>
      </c>
      <c r="AM16" s="14" t="str">
        <f t="shared" si="0"/>
        <v/>
      </c>
      <c r="AN16" s="14" t="str">
        <f t="shared" si="0"/>
        <v/>
      </c>
      <c r="AO16" s="14" t="str">
        <f t="shared" si="0"/>
        <v/>
      </c>
      <c r="AP16" s="14" t="str">
        <f t="shared" si="0"/>
        <v/>
      </c>
      <c r="AQ16" s="14" t="str">
        <f t="shared" si="0"/>
        <v/>
      </c>
      <c r="AR16" s="14" t="str">
        <f t="shared" si="0"/>
        <v/>
      </c>
      <c r="AS16" s="14" t="str">
        <f t="shared" si="0"/>
        <v/>
      </c>
      <c r="AT16" s="14" t="str">
        <f t="shared" si="0"/>
        <v/>
      </c>
      <c r="AV16" s="15"/>
      <c r="AW16" s="16" t="s">
        <v>112</v>
      </c>
      <c r="AX16" s="193" t="str">
        <f t="shared" si="1"/>
        <v>---</v>
      </c>
      <c r="AY16" s="193" t="e">
        <f>VALUE(IF(AX16="---","",VLOOKUP(AX16,List16786[],2,FALSE)))</f>
        <v>#VALUE!</v>
      </c>
      <c r="AZ16" s="193" t="str">
        <f t="shared" si="2"/>
        <v>---</v>
      </c>
      <c r="BA16" s="193" t="e">
        <f>VALUE(IF(AZ16="---","",VLOOKUP(AZ16,List16786[],2,FALSE)))</f>
        <v>#VALUE!</v>
      </c>
      <c r="BB16" s="193" t="str">
        <f t="shared" si="3"/>
        <v>---</v>
      </c>
      <c r="BC16" s="193" t="str">
        <f t="shared" si="4"/>
        <v>---</v>
      </c>
      <c r="BI16" s="16" t="s">
        <v>112</v>
      </c>
      <c r="BJ16" s="193" t="str">
        <f>IF(H16="---","",IF(H16="","",(VLOOKUP(H16,List16786[],2,FALSE))))</f>
        <v/>
      </c>
      <c r="BK16" s="193" t="str">
        <f>IF(I16="---","",IF(I16="","",(VLOOKUP(I16,List16786[],2,FALSE))))</f>
        <v/>
      </c>
      <c r="BL16" s="193" t="str">
        <f>IF(J16="---","",IF(J16="","",(VLOOKUP(J16,List16786[],2,FALSE))))</f>
        <v/>
      </c>
      <c r="BM16" s="193" t="str">
        <f>IF(K16="---","",IF(K16="","",(VLOOKUP(K16,List16786[],2,FALSE))))</f>
        <v/>
      </c>
      <c r="BN16" s="193" t="str">
        <f>IF(L16="---","",IF(L16="","",(VLOOKUP(L16,List16786[],2,FALSE))))</f>
        <v/>
      </c>
      <c r="BO16" s="193" t="str">
        <f>IF(M16="---","",IF(M16="","",(VLOOKUP(M16,List16786[],2,FALSE))))</f>
        <v/>
      </c>
      <c r="BP16" s="193" t="str">
        <f>IF(N16="---","",IF(N16="","",(VLOOKUP(N16,List16786[],2,FALSE))))</f>
        <v/>
      </c>
      <c r="BQ16" s="193" t="str">
        <f>IF(O16="---","",IF(O16="","",(VLOOKUP(O16,List16786[],2,FALSE))))</f>
        <v/>
      </c>
      <c r="BR16" s="193" t="str">
        <f>IF(P16="---","",IF(P16="","",(VLOOKUP(P16,List16786[],2,FALSE))))</f>
        <v/>
      </c>
      <c r="BS16" s="193" t="str">
        <f>IF(Q16="---","",IF(Q16="","",(VLOOKUP(Q16,List16786[],2,FALSE))))</f>
        <v/>
      </c>
      <c r="BT16" s="193" t="str">
        <f>IF(R16="---","",IF(R16="","",(VLOOKUP(R16,List16786[],2,FALSE))))</f>
        <v/>
      </c>
      <c r="BU16" s="16" t="s">
        <v>112</v>
      </c>
      <c r="BV16" s="193" t="str">
        <f>IF(Y16="---","",IF(Y16="","",VLOOKUP(Y16,List16786[],2,FALSE)))</f>
        <v/>
      </c>
      <c r="BW16" s="193" t="str">
        <f>IF(Z16="---","",IF(Z16="","",VLOOKUP(Z16,List16786[],2,FALSE)))</f>
        <v/>
      </c>
      <c r="BX16" s="193" t="str">
        <f>IF(AA16="---","",IF(AA16="","",VLOOKUP(AA16,List16786[],2,FALSE)))</f>
        <v/>
      </c>
      <c r="BY16" s="193" t="str">
        <f>IF(AB16="---","",IF(AB16="","",VLOOKUP(AB16,List16786[],2,FALSE)))</f>
        <v/>
      </c>
      <c r="BZ16" s="193" t="str">
        <f>IF(AC16="---","",IF(AC16="","",VLOOKUP(AC16,List16786[],2,FALSE)))</f>
        <v/>
      </c>
      <c r="CA16" s="193" t="str">
        <f>IF(AD16="---","",IF(AD16="","",VLOOKUP(AD16,List16786[],2,FALSE)))</f>
        <v/>
      </c>
      <c r="CB16" s="193" t="str">
        <f>IF(AE16="---","",IF(AE16="","",VLOOKUP(AE16,List16786[],2,FALSE)))</f>
        <v/>
      </c>
      <c r="CC16" s="193" t="str">
        <f>IF(AF16="---","",IF(AF16="","",VLOOKUP(AF16,List16786[],2,FALSE)))</f>
        <v/>
      </c>
      <c r="CD16" s="193" t="str">
        <f>IF(AG16="---","",IF(AG16="","",VLOOKUP(AG16,List16786[],2,FALSE)))</f>
        <v/>
      </c>
      <c r="CE16" s="193" t="str">
        <f>IF(AH16="---","",IF(AH16="","",VLOOKUP(AH16,List16786[],2,FALSE)))</f>
        <v/>
      </c>
      <c r="CF16" s="16" t="s">
        <v>112</v>
      </c>
      <c r="CG16" s="193" t="str">
        <f t="shared" si="7"/>
        <v>NA</v>
      </c>
      <c r="CH16" s="193" t="str">
        <f t="shared" si="5"/>
        <v>NA</v>
      </c>
      <c r="CI16" s="193" t="str">
        <f t="shared" si="5"/>
        <v>NA</v>
      </c>
      <c r="CJ16" s="193" t="str">
        <f t="shared" si="5"/>
        <v>NA</v>
      </c>
      <c r="CK16" s="193" t="str">
        <f t="shared" si="5"/>
        <v>NA</v>
      </c>
      <c r="CL16" s="193" t="str">
        <f t="shared" si="5"/>
        <v>NA</v>
      </c>
      <c r="CM16" s="193" t="str">
        <f t="shared" si="5"/>
        <v>NA</v>
      </c>
      <c r="CN16" s="193" t="str">
        <f t="shared" si="5"/>
        <v>NA</v>
      </c>
      <c r="CO16" s="193" t="str">
        <f t="shared" si="5"/>
        <v>NA</v>
      </c>
      <c r="CP16" s="193" t="str">
        <f t="shared" si="5"/>
        <v>NA</v>
      </c>
      <c r="CQ16" s="16" t="s">
        <v>112</v>
      </c>
      <c r="CR16" s="193" t="str">
        <f t="shared" si="8"/>
        <v>NA</v>
      </c>
      <c r="CS16" s="193" t="str">
        <f t="shared" si="6"/>
        <v>NA</v>
      </c>
      <c r="CT16" s="193" t="str">
        <f t="shared" si="6"/>
        <v>NA</v>
      </c>
      <c r="CU16" s="193" t="str">
        <f t="shared" si="6"/>
        <v>NA</v>
      </c>
      <c r="CV16" s="193" t="str">
        <f t="shared" si="6"/>
        <v>NA</v>
      </c>
      <c r="CW16" s="193" t="str">
        <f t="shared" si="6"/>
        <v>NA</v>
      </c>
      <c r="CX16" s="193" t="str">
        <f t="shared" si="6"/>
        <v>NA</v>
      </c>
      <c r="CY16" s="193" t="str">
        <f t="shared" si="6"/>
        <v>NA</v>
      </c>
      <c r="CZ16" s="193" t="str">
        <f t="shared" si="6"/>
        <v>NA</v>
      </c>
      <c r="DA16" s="193" t="str">
        <f t="shared" si="6"/>
        <v>NA</v>
      </c>
      <c r="DI16" s="30"/>
      <c r="DJ16" s="30"/>
      <c r="DK16" s="30"/>
      <c r="DL16" s="30"/>
      <c r="DM16" s="30"/>
      <c r="DN16" s="30"/>
      <c r="DO16" s="30"/>
      <c r="DP16" s="30"/>
      <c r="DQ16" s="30"/>
      <c r="DR16" s="30"/>
      <c r="DS16" s="30"/>
      <c r="DT16" s="30"/>
      <c r="DU16" s="30"/>
      <c r="DV16" s="30"/>
      <c r="DW16" s="30"/>
    </row>
    <row r="17" spans="2:127" s="7" customFormat="1" ht="13.7" customHeight="1" thickBot="1">
      <c r="B17" s="304"/>
      <c r="C17" s="308"/>
      <c r="D17" s="309"/>
      <c r="E17" s="174" t="s">
        <v>212</v>
      </c>
      <c r="F17" s="175"/>
      <c r="G17" s="176"/>
      <c r="H17" s="13" t="s">
        <v>92</v>
      </c>
      <c r="I17" s="13" t="s">
        <v>92</v>
      </c>
      <c r="J17" s="13" t="s">
        <v>92</v>
      </c>
      <c r="K17" s="13" t="s">
        <v>92</v>
      </c>
      <c r="L17" s="13" t="s">
        <v>92</v>
      </c>
      <c r="M17" s="13" t="s">
        <v>92</v>
      </c>
      <c r="N17" s="13" t="s">
        <v>92</v>
      </c>
      <c r="O17" s="13" t="s">
        <v>92</v>
      </c>
      <c r="P17" s="13" t="s">
        <v>92</v>
      </c>
      <c r="Q17" s="13" t="s">
        <v>92</v>
      </c>
      <c r="R17" s="170" t="s">
        <v>92</v>
      </c>
      <c r="S17" s="1"/>
      <c r="T17" s="1"/>
      <c r="U17" s="1"/>
      <c r="V17" s="1"/>
      <c r="W17" s="1"/>
      <c r="X17" s="1"/>
      <c r="Y17" s="13" t="s">
        <v>92</v>
      </c>
      <c r="Z17" s="13" t="s">
        <v>92</v>
      </c>
      <c r="AA17" s="13" t="s">
        <v>92</v>
      </c>
      <c r="AB17" s="13" t="s">
        <v>92</v>
      </c>
      <c r="AC17" s="170" t="s">
        <v>92</v>
      </c>
      <c r="AD17" s="13" t="s">
        <v>92</v>
      </c>
      <c r="AE17" s="13" t="s">
        <v>92</v>
      </c>
      <c r="AF17" s="13" t="s">
        <v>92</v>
      </c>
      <c r="AG17" s="13" t="s">
        <v>92</v>
      </c>
      <c r="AH17" s="18" t="s">
        <v>92</v>
      </c>
      <c r="AK17" s="14" t="str">
        <f t="shared" si="0"/>
        <v/>
      </c>
      <c r="AL17" s="14" t="str">
        <f t="shared" si="0"/>
        <v/>
      </c>
      <c r="AM17" s="14" t="str">
        <f t="shared" si="0"/>
        <v/>
      </c>
      <c r="AN17" s="14" t="str">
        <f t="shared" si="0"/>
        <v/>
      </c>
      <c r="AO17" s="14" t="str">
        <f t="shared" si="0"/>
        <v/>
      </c>
      <c r="AP17" s="14" t="str">
        <f t="shared" si="0"/>
        <v/>
      </c>
      <c r="AQ17" s="14" t="str">
        <f t="shared" si="0"/>
        <v/>
      </c>
      <c r="AR17" s="14" t="str">
        <f t="shared" si="0"/>
        <v/>
      </c>
      <c r="AS17" s="14" t="str">
        <f t="shared" si="0"/>
        <v/>
      </c>
      <c r="AT17" s="14" t="str">
        <f t="shared" si="0"/>
        <v/>
      </c>
      <c r="AU17" s="1"/>
      <c r="AV17" s="15"/>
      <c r="AW17" s="16" t="s">
        <v>113</v>
      </c>
      <c r="AX17" s="193" t="str">
        <f t="shared" si="1"/>
        <v>---</v>
      </c>
      <c r="AY17" s="193" t="e">
        <f>VALUE(IF(AX17="---","",VLOOKUP(AX17,List16786[],2,FALSE)))</f>
        <v>#VALUE!</v>
      </c>
      <c r="AZ17" s="193" t="str">
        <f t="shared" si="2"/>
        <v>---</v>
      </c>
      <c r="BA17" s="193" t="e">
        <f>VALUE(IF(AZ17="---","",VLOOKUP(AZ17,List16786[],2,FALSE)))</f>
        <v>#VALUE!</v>
      </c>
      <c r="BB17" s="193" t="str">
        <f t="shared" si="3"/>
        <v>---</v>
      </c>
      <c r="BC17" s="193" t="str">
        <f t="shared" si="4"/>
        <v>---</v>
      </c>
      <c r="BD17" s="1"/>
      <c r="BE17" s="1"/>
      <c r="BF17" s="1"/>
      <c r="BG17" s="1"/>
      <c r="BH17" s="1"/>
      <c r="BI17" s="16" t="s">
        <v>113</v>
      </c>
      <c r="BJ17" s="193" t="str">
        <f>IF(H17="---","",IF(H17="","",(VLOOKUP(H17,List16786[],2,FALSE))))</f>
        <v/>
      </c>
      <c r="BK17" s="193" t="str">
        <f>IF(I17="---","",IF(I17="","",(VLOOKUP(I17,List16786[],2,FALSE))))</f>
        <v/>
      </c>
      <c r="BL17" s="193" t="str">
        <f>IF(J17="---","",IF(J17="","",(VLOOKUP(J17,List16786[],2,FALSE))))</f>
        <v/>
      </c>
      <c r="BM17" s="193" t="str">
        <f>IF(K17="---","",IF(K17="","",(VLOOKUP(K17,List16786[],2,FALSE))))</f>
        <v/>
      </c>
      <c r="BN17" s="193" t="str">
        <f>IF(L17="---","",IF(L17="","",(VLOOKUP(L17,List16786[],2,FALSE))))</f>
        <v/>
      </c>
      <c r="BO17" s="193" t="str">
        <f>IF(M17="---","",IF(M17="","",(VLOOKUP(M17,List16786[],2,FALSE))))</f>
        <v/>
      </c>
      <c r="BP17" s="193" t="str">
        <f>IF(N17="---","",IF(N17="","",(VLOOKUP(N17,List16786[],2,FALSE))))</f>
        <v/>
      </c>
      <c r="BQ17" s="193" t="str">
        <f>IF(O17="---","",IF(O17="","",(VLOOKUP(O17,List16786[],2,FALSE))))</f>
        <v/>
      </c>
      <c r="BR17" s="193" t="str">
        <f>IF(P17="---","",IF(P17="","",(VLOOKUP(P17,List16786[],2,FALSE))))</f>
        <v/>
      </c>
      <c r="BS17" s="193" t="str">
        <f>IF(Q17="---","",IF(Q17="","",(VLOOKUP(Q17,List16786[],2,FALSE))))</f>
        <v/>
      </c>
      <c r="BT17" s="193" t="str">
        <f>IF(R17="---","",IF(R17="","",(VLOOKUP(R17,List16786[],2,FALSE))))</f>
        <v/>
      </c>
      <c r="BU17" s="16" t="s">
        <v>113</v>
      </c>
      <c r="BV17" s="193" t="str">
        <f>IF(Y17="---","",IF(Y17="","",VLOOKUP(Y17,List16786[],2,FALSE)))</f>
        <v/>
      </c>
      <c r="BW17" s="193" t="str">
        <f>IF(Z17="---","",IF(Z17="","",VLOOKUP(Z17,List16786[],2,FALSE)))</f>
        <v/>
      </c>
      <c r="BX17" s="193" t="str">
        <f>IF(AA17="---","",IF(AA17="","",VLOOKUP(AA17,List16786[],2,FALSE)))</f>
        <v/>
      </c>
      <c r="BY17" s="193" t="str">
        <f>IF(AB17="---","",IF(AB17="","",VLOOKUP(AB17,List16786[],2,FALSE)))</f>
        <v/>
      </c>
      <c r="BZ17" s="193" t="str">
        <f>IF(AC17="---","",IF(AC17="","",VLOOKUP(AC17,List16786[],2,FALSE)))</f>
        <v/>
      </c>
      <c r="CA17" s="193" t="str">
        <f>IF(AD17="---","",IF(AD17="","",VLOOKUP(AD17,List16786[],2,FALSE)))</f>
        <v/>
      </c>
      <c r="CB17" s="193" t="str">
        <f>IF(AE17="---","",IF(AE17="","",VLOOKUP(AE17,List16786[],2,FALSE)))</f>
        <v/>
      </c>
      <c r="CC17" s="193" t="str">
        <f>IF(AF17="---","",IF(AF17="","",VLOOKUP(AF17,List16786[],2,FALSE)))</f>
        <v/>
      </c>
      <c r="CD17" s="193" t="str">
        <f>IF(AG17="---","",IF(AG17="","",VLOOKUP(AG17,List16786[],2,FALSE)))</f>
        <v/>
      </c>
      <c r="CE17" s="193" t="str">
        <f>IF(AH17="---","",IF(AH17="","",VLOOKUP(AH17,List16786[],2,FALSE)))</f>
        <v/>
      </c>
      <c r="CF17" s="16" t="s">
        <v>113</v>
      </c>
      <c r="CG17" s="193" t="str">
        <f t="shared" si="7"/>
        <v>NA</v>
      </c>
      <c r="CH17" s="193" t="str">
        <f t="shared" si="5"/>
        <v>NA</v>
      </c>
      <c r="CI17" s="193" t="str">
        <f t="shared" si="5"/>
        <v>NA</v>
      </c>
      <c r="CJ17" s="193" t="str">
        <f t="shared" si="5"/>
        <v>NA</v>
      </c>
      <c r="CK17" s="193" t="str">
        <f t="shared" si="5"/>
        <v>NA</v>
      </c>
      <c r="CL17" s="193" t="str">
        <f t="shared" si="5"/>
        <v>NA</v>
      </c>
      <c r="CM17" s="193" t="str">
        <f t="shared" si="5"/>
        <v>NA</v>
      </c>
      <c r="CN17" s="193" t="str">
        <f t="shared" si="5"/>
        <v>NA</v>
      </c>
      <c r="CO17" s="193" t="str">
        <f t="shared" si="5"/>
        <v>NA</v>
      </c>
      <c r="CP17" s="193" t="str">
        <f t="shared" si="5"/>
        <v>NA</v>
      </c>
      <c r="CQ17" s="16" t="s">
        <v>113</v>
      </c>
      <c r="CR17" s="193" t="str">
        <f t="shared" si="8"/>
        <v>NA</v>
      </c>
      <c r="CS17" s="193" t="str">
        <f t="shared" si="6"/>
        <v>NA</v>
      </c>
      <c r="CT17" s="193" t="str">
        <f t="shared" si="6"/>
        <v>NA</v>
      </c>
      <c r="CU17" s="193" t="str">
        <f t="shared" si="6"/>
        <v>NA</v>
      </c>
      <c r="CV17" s="193" t="str">
        <f t="shared" si="6"/>
        <v>NA</v>
      </c>
      <c r="CW17" s="193" t="str">
        <f t="shared" si="6"/>
        <v>NA</v>
      </c>
      <c r="CX17" s="193" t="str">
        <f t="shared" si="6"/>
        <v>NA</v>
      </c>
      <c r="CY17" s="193" t="str">
        <f t="shared" si="6"/>
        <v>NA</v>
      </c>
      <c r="CZ17" s="193" t="str">
        <f t="shared" si="6"/>
        <v>NA</v>
      </c>
      <c r="DA17" s="193" t="str">
        <f t="shared" si="6"/>
        <v>NA</v>
      </c>
      <c r="DI17" s="177"/>
      <c r="DJ17" s="177"/>
      <c r="DK17" s="177"/>
      <c r="DL17" s="177"/>
      <c r="DM17" s="177"/>
      <c r="DN17" s="177"/>
      <c r="DO17" s="177"/>
      <c r="DP17" s="177"/>
      <c r="DQ17" s="177"/>
      <c r="DR17" s="177"/>
      <c r="DS17" s="177"/>
      <c r="DT17" s="177"/>
      <c r="DU17" s="177"/>
      <c r="DV17" s="177"/>
      <c r="DW17" s="177"/>
    </row>
    <row r="18" spans="2:127" s="7" customFormat="1" ht="13.7" customHeight="1" thickBot="1">
      <c r="B18" s="304"/>
      <c r="C18" s="308" t="s">
        <v>114</v>
      </c>
      <c r="D18" s="309"/>
      <c r="E18" s="174" t="s">
        <v>203</v>
      </c>
      <c r="F18" s="175"/>
      <c r="G18" s="176"/>
      <c r="H18" s="13" t="s">
        <v>92</v>
      </c>
      <c r="I18" s="13" t="s">
        <v>92</v>
      </c>
      <c r="J18" s="13" t="s">
        <v>92</v>
      </c>
      <c r="K18" s="13" t="s">
        <v>92</v>
      </c>
      <c r="L18" s="13" t="s">
        <v>92</v>
      </c>
      <c r="M18" s="13" t="s">
        <v>92</v>
      </c>
      <c r="N18" s="13" t="s">
        <v>92</v>
      </c>
      <c r="O18" s="13" t="s">
        <v>92</v>
      </c>
      <c r="P18" s="13" t="s">
        <v>92</v>
      </c>
      <c r="Q18" s="13" t="s">
        <v>92</v>
      </c>
      <c r="R18" s="170" t="s">
        <v>92</v>
      </c>
      <c r="S18" s="1"/>
      <c r="T18" s="1"/>
      <c r="U18" s="1"/>
      <c r="V18" s="1"/>
      <c r="W18" s="1"/>
      <c r="X18" s="1"/>
      <c r="Y18" s="13" t="s">
        <v>92</v>
      </c>
      <c r="Z18" s="13" t="s">
        <v>92</v>
      </c>
      <c r="AA18" s="13" t="s">
        <v>92</v>
      </c>
      <c r="AB18" s="13" t="s">
        <v>92</v>
      </c>
      <c r="AC18" s="170" t="s">
        <v>92</v>
      </c>
      <c r="AD18" s="13" t="s">
        <v>92</v>
      </c>
      <c r="AE18" s="13" t="s">
        <v>92</v>
      </c>
      <c r="AF18" s="13" t="s">
        <v>92</v>
      </c>
      <c r="AG18" s="13" t="s">
        <v>92</v>
      </c>
      <c r="AH18" s="18" t="s">
        <v>92</v>
      </c>
      <c r="AK18" s="14" t="str">
        <f t="shared" si="0"/>
        <v/>
      </c>
      <c r="AL18" s="14" t="str">
        <f t="shared" si="0"/>
        <v/>
      </c>
      <c r="AM18" s="14" t="str">
        <f t="shared" si="0"/>
        <v/>
      </c>
      <c r="AN18" s="14" t="str">
        <f t="shared" si="0"/>
        <v/>
      </c>
      <c r="AO18" s="14" t="str">
        <f t="shared" si="0"/>
        <v/>
      </c>
      <c r="AP18" s="14" t="str">
        <f t="shared" si="0"/>
        <v/>
      </c>
      <c r="AQ18" s="14" t="str">
        <f t="shared" si="0"/>
        <v/>
      </c>
      <c r="AR18" s="14" t="str">
        <f t="shared" si="0"/>
        <v/>
      </c>
      <c r="AS18" s="14" t="str">
        <f t="shared" si="0"/>
        <v/>
      </c>
      <c r="AT18" s="14" t="str">
        <f t="shared" si="0"/>
        <v/>
      </c>
      <c r="AU18" s="1"/>
      <c r="AV18" s="15"/>
      <c r="AW18" s="16" t="s">
        <v>115</v>
      </c>
      <c r="AX18" s="193" t="str">
        <f t="shared" si="1"/>
        <v>---</v>
      </c>
      <c r="AY18" s="193" t="e">
        <f>VALUE(IF(AX18="---","",VLOOKUP(AX18,List16786[],2,FALSE)))</f>
        <v>#VALUE!</v>
      </c>
      <c r="AZ18" s="193" t="str">
        <f t="shared" si="2"/>
        <v>---</v>
      </c>
      <c r="BA18" s="193" t="e">
        <f>VALUE(IF(AZ18="---","",VLOOKUP(AZ18,List16786[],2,FALSE)))</f>
        <v>#VALUE!</v>
      </c>
      <c r="BB18" s="193" t="str">
        <f t="shared" si="3"/>
        <v>---</v>
      </c>
      <c r="BC18" s="193" t="str">
        <f t="shared" si="4"/>
        <v>---</v>
      </c>
      <c r="BD18" s="1"/>
      <c r="BE18" s="1"/>
      <c r="BF18" s="1"/>
      <c r="BG18" s="1"/>
      <c r="BH18" s="1"/>
      <c r="BI18" s="16" t="s">
        <v>115</v>
      </c>
      <c r="BJ18" s="193" t="str">
        <f>IF(H18="---","",IF(H18="","",(VLOOKUP(H18,List16786[],2,FALSE))))</f>
        <v/>
      </c>
      <c r="BK18" s="193" t="str">
        <f>IF(I18="---","",IF(I18="","",(VLOOKUP(I18,List16786[],2,FALSE))))</f>
        <v/>
      </c>
      <c r="BL18" s="193" t="str">
        <f>IF(J18="---","",IF(J18="","",(VLOOKUP(J18,List16786[],2,FALSE))))</f>
        <v/>
      </c>
      <c r="BM18" s="193" t="str">
        <f>IF(K18="---","",IF(K18="","",(VLOOKUP(K18,List16786[],2,FALSE))))</f>
        <v/>
      </c>
      <c r="BN18" s="193" t="str">
        <f>IF(L18="---","",IF(L18="","",(VLOOKUP(L18,List16786[],2,FALSE))))</f>
        <v/>
      </c>
      <c r="BO18" s="193" t="str">
        <f>IF(M18="---","",IF(M18="","",(VLOOKUP(M18,List16786[],2,FALSE))))</f>
        <v/>
      </c>
      <c r="BP18" s="193" t="str">
        <f>IF(N18="---","",IF(N18="","",(VLOOKUP(N18,List16786[],2,FALSE))))</f>
        <v/>
      </c>
      <c r="BQ18" s="193" t="str">
        <f>IF(O18="---","",IF(O18="","",(VLOOKUP(O18,List16786[],2,FALSE))))</f>
        <v/>
      </c>
      <c r="BR18" s="193" t="str">
        <f>IF(P18="---","",IF(P18="","",(VLOOKUP(P18,List16786[],2,FALSE))))</f>
        <v/>
      </c>
      <c r="BS18" s="193" t="str">
        <f>IF(Q18="---","",IF(Q18="","",(VLOOKUP(Q18,List16786[],2,FALSE))))</f>
        <v/>
      </c>
      <c r="BT18" s="193" t="str">
        <f>IF(R18="---","",IF(R18="","",(VLOOKUP(R18,List16786[],2,FALSE))))</f>
        <v/>
      </c>
      <c r="BU18" s="16" t="s">
        <v>115</v>
      </c>
      <c r="BV18" s="193" t="str">
        <f>IF(Y18="---","",IF(Y18="","",VLOOKUP(Y18,List16786[],2,FALSE)))</f>
        <v/>
      </c>
      <c r="BW18" s="193" t="str">
        <f>IF(Z18="---","",IF(Z18="","",VLOOKUP(Z18,List16786[],2,FALSE)))</f>
        <v/>
      </c>
      <c r="BX18" s="193" t="str">
        <f>IF(AA18="---","",IF(AA18="","",VLOOKUP(AA18,List16786[],2,FALSE)))</f>
        <v/>
      </c>
      <c r="BY18" s="193" t="str">
        <f>IF(AB18="---","",IF(AB18="","",VLOOKUP(AB18,List16786[],2,FALSE)))</f>
        <v/>
      </c>
      <c r="BZ18" s="193" t="str">
        <f>IF(AC18="---","",IF(AC18="","",VLOOKUP(AC18,List16786[],2,FALSE)))</f>
        <v/>
      </c>
      <c r="CA18" s="193" t="str">
        <f>IF(AD18="---","",IF(AD18="","",VLOOKUP(AD18,List16786[],2,FALSE)))</f>
        <v/>
      </c>
      <c r="CB18" s="193" t="str">
        <f>IF(AE18="---","",IF(AE18="","",VLOOKUP(AE18,List16786[],2,FALSE)))</f>
        <v/>
      </c>
      <c r="CC18" s="193" t="str">
        <f>IF(AF18="---","",IF(AF18="","",VLOOKUP(AF18,List16786[],2,FALSE)))</f>
        <v/>
      </c>
      <c r="CD18" s="193" t="str">
        <f>IF(AG18="---","",IF(AG18="","",VLOOKUP(AG18,List16786[],2,FALSE)))</f>
        <v/>
      </c>
      <c r="CE18" s="193" t="str">
        <f>IF(AH18="---","",IF(AH18="","",VLOOKUP(AH18,List16786[],2,FALSE)))</f>
        <v/>
      </c>
      <c r="CF18" s="16" t="s">
        <v>115</v>
      </c>
      <c r="CG18" s="193" t="str">
        <f t="shared" si="7"/>
        <v>NA</v>
      </c>
      <c r="CH18" s="193" t="str">
        <f t="shared" si="5"/>
        <v>NA</v>
      </c>
      <c r="CI18" s="193" t="str">
        <f t="shared" si="5"/>
        <v>NA</v>
      </c>
      <c r="CJ18" s="193" t="str">
        <f t="shared" si="5"/>
        <v>NA</v>
      </c>
      <c r="CK18" s="193" t="str">
        <f t="shared" si="5"/>
        <v>NA</v>
      </c>
      <c r="CL18" s="193" t="str">
        <f t="shared" si="5"/>
        <v>NA</v>
      </c>
      <c r="CM18" s="193" t="str">
        <f t="shared" si="5"/>
        <v>NA</v>
      </c>
      <c r="CN18" s="193" t="str">
        <f t="shared" si="5"/>
        <v>NA</v>
      </c>
      <c r="CO18" s="193" t="str">
        <f t="shared" si="5"/>
        <v>NA</v>
      </c>
      <c r="CP18" s="193" t="str">
        <f t="shared" si="5"/>
        <v>NA</v>
      </c>
      <c r="CQ18" s="16" t="s">
        <v>115</v>
      </c>
      <c r="CR18" s="193" t="str">
        <f t="shared" si="8"/>
        <v>NA</v>
      </c>
      <c r="CS18" s="193" t="str">
        <f t="shared" si="6"/>
        <v>NA</v>
      </c>
      <c r="CT18" s="193" t="str">
        <f t="shared" si="6"/>
        <v>NA</v>
      </c>
      <c r="CU18" s="193" t="str">
        <f t="shared" si="6"/>
        <v>NA</v>
      </c>
      <c r="CV18" s="193" t="str">
        <f t="shared" si="6"/>
        <v>NA</v>
      </c>
      <c r="CW18" s="193" t="str">
        <f t="shared" si="6"/>
        <v>NA</v>
      </c>
      <c r="CX18" s="193" t="str">
        <f t="shared" si="6"/>
        <v>NA</v>
      </c>
      <c r="CY18" s="193" t="str">
        <f t="shared" si="6"/>
        <v>NA</v>
      </c>
      <c r="CZ18" s="193" t="str">
        <f t="shared" si="6"/>
        <v>NA</v>
      </c>
      <c r="DA18" s="193" t="str">
        <f t="shared" si="6"/>
        <v>NA</v>
      </c>
      <c r="DI18" s="177"/>
      <c r="DJ18" s="177"/>
      <c r="DK18" s="177"/>
      <c r="DL18" s="177"/>
      <c r="DM18" s="177"/>
      <c r="DN18" s="177"/>
      <c r="DO18" s="177"/>
      <c r="DP18" s="177"/>
      <c r="DQ18" s="177"/>
      <c r="DR18" s="177"/>
      <c r="DS18" s="177"/>
      <c r="DT18" s="177"/>
      <c r="DU18" s="177"/>
      <c r="DV18" s="177"/>
      <c r="DW18" s="177"/>
    </row>
    <row r="19" spans="2:127" s="7" customFormat="1" ht="13.7" customHeight="1" thickBot="1">
      <c r="B19" s="304"/>
      <c r="C19" s="308"/>
      <c r="D19" s="309"/>
      <c r="E19" s="174" t="s">
        <v>208</v>
      </c>
      <c r="F19" s="175"/>
      <c r="G19" s="176"/>
      <c r="H19" s="13" t="s">
        <v>92</v>
      </c>
      <c r="I19" s="13" t="s">
        <v>92</v>
      </c>
      <c r="J19" s="13" t="s">
        <v>92</v>
      </c>
      <c r="K19" s="13" t="s">
        <v>92</v>
      </c>
      <c r="L19" s="13" t="s">
        <v>92</v>
      </c>
      <c r="M19" s="13" t="s">
        <v>92</v>
      </c>
      <c r="N19" s="13" t="s">
        <v>92</v>
      </c>
      <c r="O19" s="13" t="s">
        <v>92</v>
      </c>
      <c r="P19" s="13" t="s">
        <v>92</v>
      </c>
      <c r="Q19" s="13" t="s">
        <v>92</v>
      </c>
      <c r="R19" s="170" t="s">
        <v>92</v>
      </c>
      <c r="S19" s="1"/>
      <c r="T19" s="1"/>
      <c r="U19" s="1"/>
      <c r="V19" s="1"/>
      <c r="W19" s="1"/>
      <c r="X19" s="1"/>
      <c r="Y19" s="13" t="s">
        <v>92</v>
      </c>
      <c r="Z19" s="13" t="s">
        <v>92</v>
      </c>
      <c r="AA19" s="13" t="s">
        <v>92</v>
      </c>
      <c r="AB19" s="13" t="s">
        <v>92</v>
      </c>
      <c r="AC19" s="170" t="s">
        <v>92</v>
      </c>
      <c r="AD19" s="13" t="s">
        <v>92</v>
      </c>
      <c r="AE19" s="13" t="s">
        <v>92</v>
      </c>
      <c r="AF19" s="13" t="s">
        <v>92</v>
      </c>
      <c r="AG19" s="13" t="s">
        <v>92</v>
      </c>
      <c r="AH19" s="18" t="s">
        <v>92</v>
      </c>
      <c r="AK19" s="14" t="str">
        <f t="shared" si="0"/>
        <v/>
      </c>
      <c r="AL19" s="14" t="str">
        <f t="shared" si="0"/>
        <v/>
      </c>
      <c r="AM19" s="14" t="str">
        <f t="shared" si="0"/>
        <v/>
      </c>
      <c r="AN19" s="14" t="str">
        <f t="shared" si="0"/>
        <v/>
      </c>
      <c r="AO19" s="14" t="str">
        <f t="shared" si="0"/>
        <v/>
      </c>
      <c r="AP19" s="14" t="str">
        <f t="shared" si="0"/>
        <v/>
      </c>
      <c r="AQ19" s="14" t="str">
        <f t="shared" si="0"/>
        <v/>
      </c>
      <c r="AR19" s="14" t="str">
        <f t="shared" si="0"/>
        <v/>
      </c>
      <c r="AS19" s="14" t="str">
        <f t="shared" si="0"/>
        <v/>
      </c>
      <c r="AT19" s="14" t="str">
        <f t="shared" si="0"/>
        <v/>
      </c>
      <c r="AU19" s="1"/>
      <c r="AV19" s="15"/>
      <c r="AW19" s="16" t="s">
        <v>116</v>
      </c>
      <c r="AX19" s="193" t="str">
        <f t="shared" si="1"/>
        <v>---</v>
      </c>
      <c r="AY19" s="193" t="e">
        <f>VALUE(IF(AX19="---","",VLOOKUP(AX19,List16786[],2,FALSE)))</f>
        <v>#VALUE!</v>
      </c>
      <c r="AZ19" s="193" t="str">
        <f t="shared" si="2"/>
        <v>---</v>
      </c>
      <c r="BA19" s="193" t="e">
        <f>VALUE(IF(AZ19="---","",VLOOKUP(AZ19,List16786[],2,FALSE)))</f>
        <v>#VALUE!</v>
      </c>
      <c r="BB19" s="193" t="str">
        <f t="shared" si="3"/>
        <v>---</v>
      </c>
      <c r="BC19" s="193" t="str">
        <f t="shared" si="4"/>
        <v>---</v>
      </c>
      <c r="BD19" s="1"/>
      <c r="BE19" s="1"/>
      <c r="BF19" s="1"/>
      <c r="BG19" s="1"/>
      <c r="BH19" s="1"/>
      <c r="BI19" s="16" t="s">
        <v>116</v>
      </c>
      <c r="BJ19" s="193" t="str">
        <f>IF(H19="---","",IF(H19="","",(VLOOKUP(H19,List16786[],2,FALSE))))</f>
        <v/>
      </c>
      <c r="BK19" s="193" t="str">
        <f>IF(I19="---","",IF(I19="","",(VLOOKUP(I19,List16786[],2,FALSE))))</f>
        <v/>
      </c>
      <c r="BL19" s="193" t="str">
        <f>IF(J19="---","",IF(J19="","",(VLOOKUP(J19,List16786[],2,FALSE))))</f>
        <v/>
      </c>
      <c r="BM19" s="193" t="str">
        <f>IF(K19="---","",IF(K19="","",(VLOOKUP(K19,List16786[],2,FALSE))))</f>
        <v/>
      </c>
      <c r="BN19" s="193" t="str">
        <f>IF(L19="---","",IF(L19="","",(VLOOKUP(L19,List16786[],2,FALSE))))</f>
        <v/>
      </c>
      <c r="BO19" s="193" t="str">
        <f>IF(M19="---","",IF(M19="","",(VLOOKUP(M19,List16786[],2,FALSE))))</f>
        <v/>
      </c>
      <c r="BP19" s="193" t="str">
        <f>IF(N19="---","",IF(N19="","",(VLOOKUP(N19,List16786[],2,FALSE))))</f>
        <v/>
      </c>
      <c r="BQ19" s="193" t="str">
        <f>IF(O19="---","",IF(O19="","",(VLOOKUP(O19,List16786[],2,FALSE))))</f>
        <v/>
      </c>
      <c r="BR19" s="193" t="str">
        <f>IF(P19="---","",IF(P19="","",(VLOOKUP(P19,List16786[],2,FALSE))))</f>
        <v/>
      </c>
      <c r="BS19" s="193" t="str">
        <f>IF(Q19="---","",IF(Q19="","",(VLOOKUP(Q19,List16786[],2,FALSE))))</f>
        <v/>
      </c>
      <c r="BT19" s="193" t="str">
        <f>IF(R19="---","",IF(R19="","",(VLOOKUP(R19,List16786[],2,FALSE))))</f>
        <v/>
      </c>
      <c r="BU19" s="16" t="s">
        <v>116</v>
      </c>
      <c r="BV19" s="193" t="str">
        <f>IF(Y19="---","",IF(Y19="","",VLOOKUP(Y19,List16786[],2,FALSE)))</f>
        <v/>
      </c>
      <c r="BW19" s="193" t="str">
        <f>IF(Z19="---","",IF(Z19="","",VLOOKUP(Z19,List16786[],2,FALSE)))</f>
        <v/>
      </c>
      <c r="BX19" s="193" t="str">
        <f>IF(AA19="---","",IF(AA19="","",VLOOKUP(AA19,List16786[],2,FALSE)))</f>
        <v/>
      </c>
      <c r="BY19" s="193" t="str">
        <f>IF(AB19="---","",IF(AB19="","",VLOOKUP(AB19,List16786[],2,FALSE)))</f>
        <v/>
      </c>
      <c r="BZ19" s="193" t="str">
        <f>IF(AC19="---","",IF(AC19="","",VLOOKUP(AC19,List16786[],2,FALSE)))</f>
        <v/>
      </c>
      <c r="CA19" s="193" t="str">
        <f>IF(AD19="---","",IF(AD19="","",VLOOKUP(AD19,List16786[],2,FALSE)))</f>
        <v/>
      </c>
      <c r="CB19" s="193" t="str">
        <f>IF(AE19="---","",IF(AE19="","",VLOOKUP(AE19,List16786[],2,FALSE)))</f>
        <v/>
      </c>
      <c r="CC19" s="193" t="str">
        <f>IF(AF19="---","",IF(AF19="","",VLOOKUP(AF19,List16786[],2,FALSE)))</f>
        <v/>
      </c>
      <c r="CD19" s="193" t="str">
        <f>IF(AG19="---","",IF(AG19="","",VLOOKUP(AG19,List16786[],2,FALSE)))</f>
        <v/>
      </c>
      <c r="CE19" s="193" t="str">
        <f>IF(AH19="---","",IF(AH19="","",VLOOKUP(AH19,List16786[],2,FALSE)))</f>
        <v/>
      </c>
      <c r="CF19" s="16" t="s">
        <v>116</v>
      </c>
      <c r="CG19" s="193" t="str">
        <f t="shared" si="7"/>
        <v>NA</v>
      </c>
      <c r="CH19" s="193" t="str">
        <f t="shared" si="5"/>
        <v>NA</v>
      </c>
      <c r="CI19" s="193" t="str">
        <f t="shared" si="5"/>
        <v>NA</v>
      </c>
      <c r="CJ19" s="193" t="str">
        <f t="shared" si="5"/>
        <v>NA</v>
      </c>
      <c r="CK19" s="193" t="str">
        <f t="shared" si="5"/>
        <v>NA</v>
      </c>
      <c r="CL19" s="193" t="str">
        <f t="shared" si="5"/>
        <v>NA</v>
      </c>
      <c r="CM19" s="193" t="str">
        <f t="shared" si="5"/>
        <v>NA</v>
      </c>
      <c r="CN19" s="193" t="str">
        <f t="shared" si="5"/>
        <v>NA</v>
      </c>
      <c r="CO19" s="193" t="str">
        <f t="shared" si="5"/>
        <v>NA</v>
      </c>
      <c r="CP19" s="193" t="str">
        <f t="shared" si="5"/>
        <v>NA</v>
      </c>
      <c r="CQ19" s="16" t="s">
        <v>116</v>
      </c>
      <c r="CR19" s="193" t="str">
        <f t="shared" si="8"/>
        <v>NA</v>
      </c>
      <c r="CS19" s="193" t="str">
        <f t="shared" ref="CS19:DA30" si="9">IF(AND(OR(CH19=1, CH19=1.1),BL19&gt;=BW19),"Achieved",IF(AND(OR(CH19=1, CH19=1.1),BL19&lt;BW19),"Not Achieved","NA"))</f>
        <v>NA</v>
      </c>
      <c r="CT19" s="193" t="str">
        <f t="shared" si="9"/>
        <v>NA</v>
      </c>
      <c r="CU19" s="193" t="str">
        <f t="shared" si="9"/>
        <v>NA</v>
      </c>
      <c r="CV19" s="193" t="str">
        <f t="shared" si="9"/>
        <v>NA</v>
      </c>
      <c r="CW19" s="193" t="str">
        <f t="shared" si="9"/>
        <v>NA</v>
      </c>
      <c r="CX19" s="193" t="str">
        <f t="shared" si="9"/>
        <v>NA</v>
      </c>
      <c r="CY19" s="193" t="str">
        <f t="shared" si="9"/>
        <v>NA</v>
      </c>
      <c r="CZ19" s="193" t="str">
        <f t="shared" si="9"/>
        <v>NA</v>
      </c>
      <c r="DA19" s="193" t="str">
        <f t="shared" si="9"/>
        <v>NA</v>
      </c>
      <c r="DI19" s="177"/>
      <c r="DJ19" s="177"/>
      <c r="DK19" s="177"/>
      <c r="DL19" s="177"/>
      <c r="DM19" s="177"/>
      <c r="DN19" s="177"/>
      <c r="DO19" s="177"/>
      <c r="DP19" s="177"/>
      <c r="DQ19" s="177"/>
      <c r="DR19" s="177"/>
      <c r="DS19" s="177"/>
      <c r="DT19" s="177"/>
      <c r="DU19" s="177"/>
      <c r="DV19" s="177"/>
      <c r="DW19" s="177"/>
    </row>
    <row r="20" spans="2:127" s="7" customFormat="1" ht="13.7" customHeight="1" thickBot="1">
      <c r="B20" s="304"/>
      <c r="C20" s="308"/>
      <c r="D20" s="309"/>
      <c r="E20" s="174" t="s">
        <v>213</v>
      </c>
      <c r="F20" s="175"/>
      <c r="G20" s="176"/>
      <c r="H20" s="13" t="s">
        <v>92</v>
      </c>
      <c r="I20" s="13" t="s">
        <v>92</v>
      </c>
      <c r="J20" s="13" t="s">
        <v>92</v>
      </c>
      <c r="K20" s="13" t="s">
        <v>92</v>
      </c>
      <c r="L20" s="13" t="s">
        <v>92</v>
      </c>
      <c r="M20" s="13" t="s">
        <v>92</v>
      </c>
      <c r="N20" s="13" t="s">
        <v>92</v>
      </c>
      <c r="O20" s="13" t="s">
        <v>92</v>
      </c>
      <c r="P20" s="13" t="s">
        <v>92</v>
      </c>
      <c r="Q20" s="13" t="s">
        <v>92</v>
      </c>
      <c r="R20" s="170" t="s">
        <v>92</v>
      </c>
      <c r="S20" s="1"/>
      <c r="T20" s="1"/>
      <c r="U20" s="1"/>
      <c r="V20" s="1"/>
      <c r="W20" s="1"/>
      <c r="X20" s="1"/>
      <c r="Y20" s="13" t="s">
        <v>92</v>
      </c>
      <c r="Z20" s="13" t="s">
        <v>92</v>
      </c>
      <c r="AA20" s="13" t="s">
        <v>92</v>
      </c>
      <c r="AB20" s="13" t="s">
        <v>92</v>
      </c>
      <c r="AC20" s="170" t="s">
        <v>92</v>
      </c>
      <c r="AD20" s="13" t="s">
        <v>92</v>
      </c>
      <c r="AE20" s="13" t="s">
        <v>92</v>
      </c>
      <c r="AF20" s="13" t="s">
        <v>92</v>
      </c>
      <c r="AG20" s="13" t="s">
        <v>92</v>
      </c>
      <c r="AH20" s="18" t="s">
        <v>92</v>
      </c>
      <c r="AK20" s="14" t="str">
        <f t="shared" si="0"/>
        <v/>
      </c>
      <c r="AL20" s="14" t="str">
        <f t="shared" si="0"/>
        <v/>
      </c>
      <c r="AM20" s="14" t="str">
        <f t="shared" si="0"/>
        <v/>
      </c>
      <c r="AN20" s="14" t="str">
        <f t="shared" si="0"/>
        <v/>
      </c>
      <c r="AO20" s="14" t="str">
        <f t="shared" si="0"/>
        <v/>
      </c>
      <c r="AP20" s="14" t="str">
        <f t="shared" si="0"/>
        <v/>
      </c>
      <c r="AQ20" s="14" t="str">
        <f t="shared" si="0"/>
        <v/>
      </c>
      <c r="AR20" s="14" t="str">
        <f t="shared" si="0"/>
        <v/>
      </c>
      <c r="AS20" s="14" t="str">
        <f t="shared" si="0"/>
        <v/>
      </c>
      <c r="AT20" s="14" t="str">
        <f t="shared" si="0"/>
        <v/>
      </c>
      <c r="AU20" s="1"/>
      <c r="AV20" s="15"/>
      <c r="AW20" s="16" t="s">
        <v>117</v>
      </c>
      <c r="AX20" s="193" t="str">
        <f t="shared" si="1"/>
        <v>---</v>
      </c>
      <c r="AY20" s="193" t="e">
        <f>VALUE(IF(AX20="---","",VLOOKUP(AX20,List16786[],2,FALSE)))</f>
        <v>#VALUE!</v>
      </c>
      <c r="AZ20" s="193" t="str">
        <f t="shared" si="2"/>
        <v>---</v>
      </c>
      <c r="BA20" s="193" t="e">
        <f>VALUE(IF(AZ20="---","",VLOOKUP(AZ20,List16786[],2,FALSE)))</f>
        <v>#VALUE!</v>
      </c>
      <c r="BB20" s="193" t="str">
        <f t="shared" si="3"/>
        <v>---</v>
      </c>
      <c r="BC20" s="193" t="str">
        <f t="shared" si="4"/>
        <v>---</v>
      </c>
      <c r="BD20" s="1"/>
      <c r="BE20" s="1"/>
      <c r="BF20" s="1"/>
      <c r="BG20" s="1"/>
      <c r="BH20" s="1"/>
      <c r="BI20" s="16" t="s">
        <v>117</v>
      </c>
      <c r="BJ20" s="193" t="str">
        <f>IF(H20="---","",IF(H20="","",(VLOOKUP(H20,List16786[],2,FALSE))))</f>
        <v/>
      </c>
      <c r="BK20" s="193" t="str">
        <f>IF(I20="---","",IF(I20="","",(VLOOKUP(I20,List16786[],2,FALSE))))</f>
        <v/>
      </c>
      <c r="BL20" s="193" t="str">
        <f>IF(J20="---","",IF(J20="","",(VLOOKUP(J20,List16786[],2,FALSE))))</f>
        <v/>
      </c>
      <c r="BM20" s="193" t="str">
        <f>IF(K20="---","",IF(K20="","",(VLOOKUP(K20,List16786[],2,FALSE))))</f>
        <v/>
      </c>
      <c r="BN20" s="193" t="str">
        <f>IF(L20="---","",IF(L20="","",(VLOOKUP(L20,List16786[],2,FALSE))))</f>
        <v/>
      </c>
      <c r="BO20" s="193" t="str">
        <f>IF(M20="---","",IF(M20="","",(VLOOKUP(M20,List16786[],2,FALSE))))</f>
        <v/>
      </c>
      <c r="BP20" s="193" t="str">
        <f>IF(N20="---","",IF(N20="","",(VLOOKUP(N20,List16786[],2,FALSE))))</f>
        <v/>
      </c>
      <c r="BQ20" s="193" t="str">
        <f>IF(O20="---","",IF(O20="","",(VLOOKUP(O20,List16786[],2,FALSE))))</f>
        <v/>
      </c>
      <c r="BR20" s="193" t="str">
        <f>IF(P20="---","",IF(P20="","",(VLOOKUP(P20,List16786[],2,FALSE))))</f>
        <v/>
      </c>
      <c r="BS20" s="193" t="str">
        <f>IF(Q20="---","",IF(Q20="","",(VLOOKUP(Q20,List16786[],2,FALSE))))</f>
        <v/>
      </c>
      <c r="BT20" s="193" t="str">
        <f>IF(R20="---","",IF(R20="","",(VLOOKUP(R20,List16786[],2,FALSE))))</f>
        <v/>
      </c>
      <c r="BU20" s="16" t="s">
        <v>117</v>
      </c>
      <c r="BV20" s="193" t="str">
        <f>IF(Y20="---","",IF(Y20="","",VLOOKUP(Y20,List16786[],2,FALSE)))</f>
        <v/>
      </c>
      <c r="BW20" s="193" t="str">
        <f>IF(Z20="---","",IF(Z20="","",VLOOKUP(Z20,List16786[],2,FALSE)))</f>
        <v/>
      </c>
      <c r="BX20" s="193" t="str">
        <f>IF(AA20="---","",IF(AA20="","",VLOOKUP(AA20,List16786[],2,FALSE)))</f>
        <v/>
      </c>
      <c r="BY20" s="193" t="str">
        <f>IF(AB20="---","",IF(AB20="","",VLOOKUP(AB20,List16786[],2,FALSE)))</f>
        <v/>
      </c>
      <c r="BZ20" s="193" t="str">
        <f>IF(AC20="---","",IF(AC20="","",VLOOKUP(AC20,List16786[],2,FALSE)))</f>
        <v/>
      </c>
      <c r="CA20" s="193" t="str">
        <f>IF(AD20="---","",IF(AD20="","",VLOOKUP(AD20,List16786[],2,FALSE)))</f>
        <v/>
      </c>
      <c r="CB20" s="193" t="str">
        <f>IF(AE20="---","",IF(AE20="","",VLOOKUP(AE20,List16786[],2,FALSE)))</f>
        <v/>
      </c>
      <c r="CC20" s="193" t="str">
        <f>IF(AF20="---","",IF(AF20="","",VLOOKUP(AF20,List16786[],2,FALSE)))</f>
        <v/>
      </c>
      <c r="CD20" s="193" t="str">
        <f>IF(AG20="---","",IF(AG20="","",VLOOKUP(AG20,List16786[],2,FALSE)))</f>
        <v/>
      </c>
      <c r="CE20" s="193" t="str">
        <f>IF(AH20="---","",IF(AH20="","",VLOOKUP(AH20,List16786[],2,FALSE)))</f>
        <v/>
      </c>
      <c r="CF20" s="16" t="s">
        <v>117</v>
      </c>
      <c r="CG20" s="193" t="str">
        <f t="shared" si="7"/>
        <v>NA</v>
      </c>
      <c r="CH20" s="193" t="str">
        <f t="shared" si="5"/>
        <v>NA</v>
      </c>
      <c r="CI20" s="193" t="str">
        <f t="shared" si="5"/>
        <v>NA</v>
      </c>
      <c r="CJ20" s="193" t="str">
        <f t="shared" si="5"/>
        <v>NA</v>
      </c>
      <c r="CK20" s="193" t="str">
        <f t="shared" si="5"/>
        <v>NA</v>
      </c>
      <c r="CL20" s="193" t="str">
        <f t="shared" si="5"/>
        <v>NA</v>
      </c>
      <c r="CM20" s="193" t="str">
        <f t="shared" si="5"/>
        <v>NA</v>
      </c>
      <c r="CN20" s="193" t="str">
        <f t="shared" si="5"/>
        <v>NA</v>
      </c>
      <c r="CO20" s="193" t="str">
        <f t="shared" si="5"/>
        <v>NA</v>
      </c>
      <c r="CP20" s="193" t="str">
        <f t="shared" si="5"/>
        <v>NA</v>
      </c>
      <c r="CQ20" s="16" t="s">
        <v>117</v>
      </c>
      <c r="CR20" s="193" t="str">
        <f t="shared" si="8"/>
        <v>NA</v>
      </c>
      <c r="CS20" s="193" t="str">
        <f t="shared" si="9"/>
        <v>NA</v>
      </c>
      <c r="CT20" s="193" t="str">
        <f t="shared" si="9"/>
        <v>NA</v>
      </c>
      <c r="CU20" s="193" t="str">
        <f t="shared" si="9"/>
        <v>NA</v>
      </c>
      <c r="CV20" s="193" t="str">
        <f t="shared" si="9"/>
        <v>NA</v>
      </c>
      <c r="CW20" s="193" t="str">
        <f t="shared" si="9"/>
        <v>NA</v>
      </c>
      <c r="CX20" s="193" t="str">
        <f t="shared" si="9"/>
        <v>NA</v>
      </c>
      <c r="CY20" s="193" t="str">
        <f t="shared" si="9"/>
        <v>NA</v>
      </c>
      <c r="CZ20" s="193" t="str">
        <f t="shared" si="9"/>
        <v>NA</v>
      </c>
      <c r="DA20" s="193" t="str">
        <f t="shared" si="9"/>
        <v>NA</v>
      </c>
      <c r="DI20" s="177"/>
      <c r="DJ20" s="177"/>
      <c r="DK20" s="177"/>
      <c r="DL20" s="177"/>
      <c r="DM20" s="177"/>
      <c r="DN20" s="177"/>
      <c r="DO20" s="177"/>
      <c r="DP20" s="177"/>
      <c r="DQ20" s="177"/>
      <c r="DR20" s="177"/>
      <c r="DS20" s="177"/>
      <c r="DT20" s="177"/>
      <c r="DU20" s="177"/>
      <c r="DV20" s="177"/>
      <c r="DW20" s="177"/>
    </row>
    <row r="21" spans="2:127" s="7" customFormat="1" ht="13.7" customHeight="1" thickBot="1">
      <c r="B21" s="304"/>
      <c r="C21" s="308" t="s">
        <v>191</v>
      </c>
      <c r="D21" s="309"/>
      <c r="E21" s="174" t="s">
        <v>204</v>
      </c>
      <c r="F21" s="175"/>
      <c r="G21" s="176"/>
      <c r="H21" s="13" t="s">
        <v>92</v>
      </c>
      <c r="I21" s="13" t="s">
        <v>92</v>
      </c>
      <c r="J21" s="13" t="s">
        <v>92</v>
      </c>
      <c r="K21" s="13" t="s">
        <v>92</v>
      </c>
      <c r="L21" s="13" t="s">
        <v>92</v>
      </c>
      <c r="M21" s="13" t="s">
        <v>92</v>
      </c>
      <c r="N21" s="13" t="s">
        <v>92</v>
      </c>
      <c r="O21" s="13" t="s">
        <v>92</v>
      </c>
      <c r="P21" s="13" t="s">
        <v>92</v>
      </c>
      <c r="Q21" s="13" t="s">
        <v>92</v>
      </c>
      <c r="R21" s="170" t="s">
        <v>92</v>
      </c>
      <c r="S21" s="1"/>
      <c r="T21" s="1"/>
      <c r="U21" s="1"/>
      <c r="V21" s="1"/>
      <c r="W21" s="1"/>
      <c r="X21" s="1"/>
      <c r="Y21" s="13" t="s">
        <v>92</v>
      </c>
      <c r="Z21" s="13" t="s">
        <v>92</v>
      </c>
      <c r="AA21" s="13" t="s">
        <v>92</v>
      </c>
      <c r="AB21" s="13" t="s">
        <v>92</v>
      </c>
      <c r="AC21" s="170" t="s">
        <v>92</v>
      </c>
      <c r="AD21" s="13" t="s">
        <v>92</v>
      </c>
      <c r="AE21" s="13" t="s">
        <v>92</v>
      </c>
      <c r="AF21" s="13" t="s">
        <v>92</v>
      </c>
      <c r="AG21" s="13" t="s">
        <v>92</v>
      </c>
      <c r="AH21" s="18" t="s">
        <v>92</v>
      </c>
      <c r="AK21" s="14" t="str">
        <f t="shared" si="0"/>
        <v/>
      </c>
      <c r="AL21" s="14" t="str">
        <f t="shared" si="0"/>
        <v/>
      </c>
      <c r="AM21" s="14" t="str">
        <f t="shared" si="0"/>
        <v/>
      </c>
      <c r="AN21" s="14" t="str">
        <f t="shared" si="0"/>
        <v/>
      </c>
      <c r="AO21" s="14" t="str">
        <f t="shared" si="0"/>
        <v/>
      </c>
      <c r="AP21" s="14" t="str">
        <f t="shared" si="0"/>
        <v/>
      </c>
      <c r="AQ21" s="14" t="str">
        <f t="shared" si="0"/>
        <v/>
      </c>
      <c r="AR21" s="14" t="str">
        <f t="shared" si="0"/>
        <v/>
      </c>
      <c r="AS21" s="14" t="str">
        <f t="shared" si="0"/>
        <v/>
      </c>
      <c r="AT21" s="14" t="str">
        <f t="shared" si="0"/>
        <v/>
      </c>
      <c r="AU21" s="1"/>
      <c r="AV21" s="15"/>
      <c r="AW21" s="16" t="s">
        <v>118</v>
      </c>
      <c r="AX21" s="193" t="str">
        <f t="shared" si="1"/>
        <v>---</v>
      </c>
      <c r="AY21" s="193" t="e">
        <f>VALUE(IF(AX21="---","",VLOOKUP(AX21,List16786[],2,FALSE)))</f>
        <v>#VALUE!</v>
      </c>
      <c r="AZ21" s="193" t="str">
        <f t="shared" si="2"/>
        <v>---</v>
      </c>
      <c r="BA21" s="193" t="e">
        <f>VALUE(IF(AZ21="---","",VLOOKUP(AZ21,List16786[],2,FALSE)))</f>
        <v>#VALUE!</v>
      </c>
      <c r="BB21" s="193" t="str">
        <f t="shared" si="3"/>
        <v>---</v>
      </c>
      <c r="BC21" s="193" t="str">
        <f t="shared" si="4"/>
        <v>---</v>
      </c>
      <c r="BD21" s="1"/>
      <c r="BE21" s="1"/>
      <c r="BF21" s="1"/>
      <c r="BG21" s="1"/>
      <c r="BH21" s="1"/>
      <c r="BI21" s="16" t="s">
        <v>118</v>
      </c>
      <c r="BJ21" s="193" t="str">
        <f>IF(H21="---","",IF(H21="","",(VLOOKUP(H21,List16786[],2,FALSE))))</f>
        <v/>
      </c>
      <c r="BK21" s="193" t="str">
        <f>IF(I21="---","",IF(I21="","",(VLOOKUP(I21,List16786[],2,FALSE))))</f>
        <v/>
      </c>
      <c r="BL21" s="193" t="str">
        <f>IF(J21="---","",IF(J21="","",(VLOOKUP(J21,List16786[],2,FALSE))))</f>
        <v/>
      </c>
      <c r="BM21" s="193" t="str">
        <f>IF(K21="---","",IF(K21="","",(VLOOKUP(K21,List16786[],2,FALSE))))</f>
        <v/>
      </c>
      <c r="BN21" s="193" t="str">
        <f>IF(L21="---","",IF(L21="","",(VLOOKUP(L21,List16786[],2,FALSE))))</f>
        <v/>
      </c>
      <c r="BO21" s="193" t="str">
        <f>IF(M21="---","",IF(M21="","",(VLOOKUP(M21,List16786[],2,FALSE))))</f>
        <v/>
      </c>
      <c r="BP21" s="193" t="str">
        <f>IF(N21="---","",IF(N21="","",(VLOOKUP(N21,List16786[],2,FALSE))))</f>
        <v/>
      </c>
      <c r="BQ21" s="193" t="str">
        <f>IF(O21="---","",IF(O21="","",(VLOOKUP(O21,List16786[],2,FALSE))))</f>
        <v/>
      </c>
      <c r="BR21" s="193" t="str">
        <f>IF(P21="---","",IF(P21="","",(VLOOKUP(P21,List16786[],2,FALSE))))</f>
        <v/>
      </c>
      <c r="BS21" s="193" t="str">
        <f>IF(Q21="---","",IF(Q21="","",(VLOOKUP(Q21,List16786[],2,FALSE))))</f>
        <v/>
      </c>
      <c r="BT21" s="193" t="str">
        <f>IF(R21="---","",IF(R21="","",(VLOOKUP(R21,List16786[],2,FALSE))))</f>
        <v/>
      </c>
      <c r="BU21" s="16" t="s">
        <v>118</v>
      </c>
      <c r="BV21" s="193" t="str">
        <f>IF(Y21="---","",IF(Y21="","",VLOOKUP(Y21,List16786[],2,FALSE)))</f>
        <v/>
      </c>
      <c r="BW21" s="193" t="str">
        <f>IF(Z21="---","",IF(Z21="","",VLOOKUP(Z21,List16786[],2,FALSE)))</f>
        <v/>
      </c>
      <c r="BX21" s="193" t="str">
        <f>IF(AA21="---","",IF(AA21="","",VLOOKUP(AA21,List16786[],2,FALSE)))</f>
        <v/>
      </c>
      <c r="BY21" s="193" t="str">
        <f>IF(AB21="---","",IF(AB21="","",VLOOKUP(AB21,List16786[],2,FALSE)))</f>
        <v/>
      </c>
      <c r="BZ21" s="193" t="str">
        <f>IF(AC21="---","",IF(AC21="","",VLOOKUP(AC21,List16786[],2,FALSE)))</f>
        <v/>
      </c>
      <c r="CA21" s="193" t="str">
        <f>IF(AD21="---","",IF(AD21="","",VLOOKUP(AD21,List16786[],2,FALSE)))</f>
        <v/>
      </c>
      <c r="CB21" s="193" t="str">
        <f>IF(AE21="---","",IF(AE21="","",VLOOKUP(AE21,List16786[],2,FALSE)))</f>
        <v/>
      </c>
      <c r="CC21" s="193" t="str">
        <f>IF(AF21="---","",IF(AF21="","",VLOOKUP(AF21,List16786[],2,FALSE)))</f>
        <v/>
      </c>
      <c r="CD21" s="193" t="str">
        <f>IF(AG21="---","",IF(AG21="","",VLOOKUP(AG21,List16786[],2,FALSE)))</f>
        <v/>
      </c>
      <c r="CE21" s="193" t="str">
        <f>IF(AH21="---","",IF(AH21="","",VLOOKUP(AH21,List16786[],2,FALSE)))</f>
        <v/>
      </c>
      <c r="CF21" s="16" t="s">
        <v>118</v>
      </c>
      <c r="CG21" s="193" t="str">
        <f t="shared" si="7"/>
        <v>NA</v>
      </c>
      <c r="CH21" s="193" t="str">
        <f t="shared" si="5"/>
        <v>NA</v>
      </c>
      <c r="CI21" s="193" t="str">
        <f t="shared" si="5"/>
        <v>NA</v>
      </c>
      <c r="CJ21" s="193" t="str">
        <f t="shared" si="5"/>
        <v>NA</v>
      </c>
      <c r="CK21" s="193" t="str">
        <f t="shared" si="5"/>
        <v>NA</v>
      </c>
      <c r="CL21" s="193" t="str">
        <f t="shared" si="5"/>
        <v>NA</v>
      </c>
      <c r="CM21" s="193" t="str">
        <f t="shared" si="5"/>
        <v>NA</v>
      </c>
      <c r="CN21" s="193" t="str">
        <f t="shared" si="5"/>
        <v>NA</v>
      </c>
      <c r="CO21" s="193" t="str">
        <f t="shared" si="5"/>
        <v>NA</v>
      </c>
      <c r="CP21" s="193" t="str">
        <f t="shared" si="5"/>
        <v>NA</v>
      </c>
      <c r="CQ21" s="16" t="s">
        <v>118</v>
      </c>
      <c r="CR21" s="193" t="str">
        <f t="shared" si="8"/>
        <v>NA</v>
      </c>
      <c r="CS21" s="193" t="str">
        <f t="shared" si="9"/>
        <v>NA</v>
      </c>
      <c r="CT21" s="193" t="str">
        <f t="shared" si="9"/>
        <v>NA</v>
      </c>
      <c r="CU21" s="193" t="str">
        <f t="shared" si="9"/>
        <v>NA</v>
      </c>
      <c r="CV21" s="193" t="str">
        <f t="shared" si="9"/>
        <v>NA</v>
      </c>
      <c r="CW21" s="193" t="str">
        <f t="shared" si="9"/>
        <v>NA</v>
      </c>
      <c r="CX21" s="193" t="str">
        <f t="shared" si="9"/>
        <v>NA</v>
      </c>
      <c r="CY21" s="193" t="str">
        <f t="shared" si="9"/>
        <v>NA</v>
      </c>
      <c r="CZ21" s="193" t="str">
        <f t="shared" si="9"/>
        <v>NA</v>
      </c>
      <c r="DA21" s="193" t="str">
        <f t="shared" si="9"/>
        <v>NA</v>
      </c>
      <c r="DI21" s="177"/>
      <c r="DJ21" s="177"/>
      <c r="DK21" s="177"/>
      <c r="DL21" s="177"/>
      <c r="DM21" s="177"/>
      <c r="DN21" s="177"/>
      <c r="DO21" s="177"/>
      <c r="DP21" s="177"/>
      <c r="DQ21" s="177"/>
      <c r="DR21" s="177"/>
      <c r="DS21" s="177"/>
      <c r="DT21" s="177"/>
      <c r="DU21" s="177"/>
      <c r="DV21" s="177"/>
      <c r="DW21" s="177"/>
    </row>
    <row r="22" spans="2:127" s="7" customFormat="1" ht="13.7" customHeight="1" thickBot="1">
      <c r="B22" s="304"/>
      <c r="C22" s="308"/>
      <c r="D22" s="309"/>
      <c r="E22" s="174" t="s">
        <v>209</v>
      </c>
      <c r="F22" s="175"/>
      <c r="G22" s="176"/>
      <c r="H22" s="13" t="s">
        <v>92</v>
      </c>
      <c r="I22" s="13" t="s">
        <v>92</v>
      </c>
      <c r="J22" s="13" t="s">
        <v>92</v>
      </c>
      <c r="K22" s="13" t="s">
        <v>92</v>
      </c>
      <c r="L22" s="13" t="s">
        <v>92</v>
      </c>
      <c r="M22" s="13" t="s">
        <v>92</v>
      </c>
      <c r="N22" s="13" t="s">
        <v>92</v>
      </c>
      <c r="O22" s="13" t="s">
        <v>92</v>
      </c>
      <c r="P22" s="13" t="s">
        <v>92</v>
      </c>
      <c r="Q22" s="13" t="s">
        <v>92</v>
      </c>
      <c r="R22" s="170" t="s">
        <v>92</v>
      </c>
      <c r="S22" s="1"/>
      <c r="T22" s="1"/>
      <c r="U22" s="1"/>
      <c r="V22" s="1"/>
      <c r="W22" s="1"/>
      <c r="X22" s="1"/>
      <c r="Y22" s="13" t="s">
        <v>92</v>
      </c>
      <c r="Z22" s="13" t="s">
        <v>92</v>
      </c>
      <c r="AA22" s="13" t="s">
        <v>92</v>
      </c>
      <c r="AB22" s="13" t="s">
        <v>92</v>
      </c>
      <c r="AC22" s="170" t="s">
        <v>92</v>
      </c>
      <c r="AD22" s="13" t="s">
        <v>92</v>
      </c>
      <c r="AE22" s="13" t="s">
        <v>92</v>
      </c>
      <c r="AF22" s="13" t="s">
        <v>92</v>
      </c>
      <c r="AG22" s="13" t="s">
        <v>92</v>
      </c>
      <c r="AH22" s="18" t="s">
        <v>92</v>
      </c>
      <c r="AK22" s="14" t="str">
        <f t="shared" si="0"/>
        <v/>
      </c>
      <c r="AL22" s="14" t="str">
        <f t="shared" si="0"/>
        <v/>
      </c>
      <c r="AM22" s="14" t="str">
        <f t="shared" si="0"/>
        <v/>
      </c>
      <c r="AN22" s="14" t="str">
        <f t="shared" si="0"/>
        <v/>
      </c>
      <c r="AO22" s="14" t="str">
        <f t="shared" si="0"/>
        <v/>
      </c>
      <c r="AP22" s="14" t="str">
        <f t="shared" si="0"/>
        <v/>
      </c>
      <c r="AQ22" s="14" t="str">
        <f t="shared" si="0"/>
        <v/>
      </c>
      <c r="AR22" s="14" t="str">
        <f t="shared" si="0"/>
        <v/>
      </c>
      <c r="AS22" s="14" t="str">
        <f t="shared" si="0"/>
        <v/>
      </c>
      <c r="AT22" s="14" t="str">
        <f t="shared" si="0"/>
        <v/>
      </c>
      <c r="AU22" s="1"/>
      <c r="AV22" s="15"/>
      <c r="AW22" s="16" t="s">
        <v>119</v>
      </c>
      <c r="AX22" s="193" t="str">
        <f t="shared" si="1"/>
        <v>---</v>
      </c>
      <c r="AY22" s="193" t="e">
        <f>VALUE(IF(AX22="---","",VLOOKUP(AX22,List16786[],2,FALSE)))</f>
        <v>#VALUE!</v>
      </c>
      <c r="AZ22" s="193" t="str">
        <f t="shared" si="2"/>
        <v>---</v>
      </c>
      <c r="BA22" s="193" t="e">
        <f>VALUE(IF(AZ22="---","",VLOOKUP(AZ22,List16786[],2,FALSE)))</f>
        <v>#VALUE!</v>
      </c>
      <c r="BB22" s="193" t="str">
        <f t="shared" si="3"/>
        <v>---</v>
      </c>
      <c r="BC22" s="193" t="str">
        <f t="shared" si="4"/>
        <v>---</v>
      </c>
      <c r="BD22" s="1"/>
      <c r="BE22" s="1"/>
      <c r="BF22" s="1"/>
      <c r="BG22" s="1"/>
      <c r="BH22" s="1"/>
      <c r="BI22" s="16" t="s">
        <v>119</v>
      </c>
      <c r="BJ22" s="193" t="str">
        <f>IF(H22="---","",IF(H22="","",(VLOOKUP(H22,List16786[],2,FALSE))))</f>
        <v/>
      </c>
      <c r="BK22" s="193" t="str">
        <f>IF(I22="---","",IF(I22="","",(VLOOKUP(I22,List16786[],2,FALSE))))</f>
        <v/>
      </c>
      <c r="BL22" s="193" t="str">
        <f>IF(J22="---","",IF(J22="","",(VLOOKUP(J22,List16786[],2,FALSE))))</f>
        <v/>
      </c>
      <c r="BM22" s="193" t="str">
        <f>IF(K22="---","",IF(K22="","",(VLOOKUP(K22,List16786[],2,FALSE))))</f>
        <v/>
      </c>
      <c r="BN22" s="193" t="str">
        <f>IF(L22="---","",IF(L22="","",(VLOOKUP(L22,List16786[],2,FALSE))))</f>
        <v/>
      </c>
      <c r="BO22" s="193" t="str">
        <f>IF(M22="---","",IF(M22="","",(VLOOKUP(M22,List16786[],2,FALSE))))</f>
        <v/>
      </c>
      <c r="BP22" s="193" t="str">
        <f>IF(N22="---","",IF(N22="","",(VLOOKUP(N22,List16786[],2,FALSE))))</f>
        <v/>
      </c>
      <c r="BQ22" s="193" t="str">
        <f>IF(O22="---","",IF(O22="","",(VLOOKUP(O22,List16786[],2,FALSE))))</f>
        <v/>
      </c>
      <c r="BR22" s="193" t="str">
        <f>IF(P22="---","",IF(P22="","",(VLOOKUP(P22,List16786[],2,FALSE))))</f>
        <v/>
      </c>
      <c r="BS22" s="193" t="str">
        <f>IF(Q22="---","",IF(Q22="","",(VLOOKUP(Q22,List16786[],2,FALSE))))</f>
        <v/>
      </c>
      <c r="BT22" s="193" t="str">
        <f>IF(R22="---","",IF(R22="","",(VLOOKUP(R22,List16786[],2,FALSE))))</f>
        <v/>
      </c>
      <c r="BU22" s="16" t="s">
        <v>119</v>
      </c>
      <c r="BV22" s="193" t="str">
        <f>IF(Y22="---","",IF(Y22="","",VLOOKUP(Y22,List16786[],2,FALSE)))</f>
        <v/>
      </c>
      <c r="BW22" s="193" t="str">
        <f>IF(Z22="---","",IF(Z22="","",VLOOKUP(Z22,List16786[],2,FALSE)))</f>
        <v/>
      </c>
      <c r="BX22" s="193" t="str">
        <f>IF(AA22="---","",IF(AA22="","",VLOOKUP(AA22,List16786[],2,FALSE)))</f>
        <v/>
      </c>
      <c r="BY22" s="193" t="str">
        <f>IF(AB22="---","",IF(AB22="","",VLOOKUP(AB22,List16786[],2,FALSE)))</f>
        <v/>
      </c>
      <c r="BZ22" s="193" t="str">
        <f>IF(AC22="---","",IF(AC22="","",VLOOKUP(AC22,List16786[],2,FALSE)))</f>
        <v/>
      </c>
      <c r="CA22" s="193" t="str">
        <f>IF(AD22="---","",IF(AD22="","",VLOOKUP(AD22,List16786[],2,FALSE)))</f>
        <v/>
      </c>
      <c r="CB22" s="193" t="str">
        <f>IF(AE22="---","",IF(AE22="","",VLOOKUP(AE22,List16786[],2,FALSE)))</f>
        <v/>
      </c>
      <c r="CC22" s="193" t="str">
        <f>IF(AF22="---","",IF(AF22="","",VLOOKUP(AF22,List16786[],2,FALSE)))</f>
        <v/>
      </c>
      <c r="CD22" s="193" t="str">
        <f>IF(AG22="---","",IF(AG22="","",VLOOKUP(AG22,List16786[],2,FALSE)))</f>
        <v/>
      </c>
      <c r="CE22" s="193" t="str">
        <f>IF(AH22="---","",IF(AH22="","",VLOOKUP(AH22,List16786[],2,FALSE)))</f>
        <v/>
      </c>
      <c r="CF22" s="16" t="s">
        <v>119</v>
      </c>
      <c r="CG22" s="193" t="str">
        <f t="shared" si="7"/>
        <v>NA</v>
      </c>
      <c r="CH22" s="193" t="str">
        <f t="shared" si="5"/>
        <v>NA</v>
      </c>
      <c r="CI22" s="193" t="str">
        <f t="shared" si="5"/>
        <v>NA</v>
      </c>
      <c r="CJ22" s="193" t="str">
        <f t="shared" si="5"/>
        <v>NA</v>
      </c>
      <c r="CK22" s="193" t="str">
        <f t="shared" si="5"/>
        <v>NA</v>
      </c>
      <c r="CL22" s="193" t="str">
        <f t="shared" si="5"/>
        <v>NA</v>
      </c>
      <c r="CM22" s="193" t="str">
        <f t="shared" si="5"/>
        <v>NA</v>
      </c>
      <c r="CN22" s="193" t="str">
        <f t="shared" si="5"/>
        <v>NA</v>
      </c>
      <c r="CO22" s="193" t="str">
        <f t="shared" si="5"/>
        <v>NA</v>
      </c>
      <c r="CP22" s="193" t="str">
        <f t="shared" si="5"/>
        <v>NA</v>
      </c>
      <c r="CQ22" s="16" t="s">
        <v>119</v>
      </c>
      <c r="CR22" s="193" t="str">
        <f t="shared" si="8"/>
        <v>NA</v>
      </c>
      <c r="CS22" s="193" t="str">
        <f t="shared" si="9"/>
        <v>NA</v>
      </c>
      <c r="CT22" s="193" t="str">
        <f t="shared" si="9"/>
        <v>NA</v>
      </c>
      <c r="CU22" s="193" t="str">
        <f t="shared" si="9"/>
        <v>NA</v>
      </c>
      <c r="CV22" s="193" t="str">
        <f t="shared" si="9"/>
        <v>NA</v>
      </c>
      <c r="CW22" s="193" t="str">
        <f t="shared" si="9"/>
        <v>NA</v>
      </c>
      <c r="CX22" s="193" t="str">
        <f t="shared" si="9"/>
        <v>NA</v>
      </c>
      <c r="CY22" s="193" t="str">
        <f t="shared" si="9"/>
        <v>NA</v>
      </c>
      <c r="CZ22" s="193" t="str">
        <f t="shared" si="9"/>
        <v>NA</v>
      </c>
      <c r="DA22" s="193" t="str">
        <f t="shared" si="9"/>
        <v>NA</v>
      </c>
      <c r="DI22" s="177"/>
      <c r="DJ22" s="177"/>
      <c r="DK22" s="177"/>
      <c r="DL22" s="177"/>
      <c r="DM22" s="177"/>
      <c r="DN22" s="177"/>
      <c r="DO22" s="177"/>
      <c r="DP22" s="177"/>
      <c r="DQ22" s="177"/>
      <c r="DR22" s="177"/>
      <c r="DS22" s="177"/>
      <c r="DT22" s="177"/>
      <c r="DU22" s="177"/>
      <c r="DV22" s="177"/>
      <c r="DW22" s="177"/>
    </row>
    <row r="23" spans="2:127" s="7" customFormat="1" ht="13.7" customHeight="1" thickBot="1">
      <c r="B23" s="305"/>
      <c r="C23" s="308"/>
      <c r="D23" s="309"/>
      <c r="E23" s="174" t="s">
        <v>214</v>
      </c>
      <c r="F23" s="175"/>
      <c r="G23" s="176"/>
      <c r="H23" s="13" t="s">
        <v>92</v>
      </c>
      <c r="I23" s="13" t="s">
        <v>92</v>
      </c>
      <c r="J23" s="13" t="s">
        <v>92</v>
      </c>
      <c r="K23" s="13" t="s">
        <v>92</v>
      </c>
      <c r="L23" s="13" t="s">
        <v>92</v>
      </c>
      <c r="M23" s="13" t="s">
        <v>92</v>
      </c>
      <c r="N23" s="13" t="s">
        <v>92</v>
      </c>
      <c r="O23" s="13" t="s">
        <v>92</v>
      </c>
      <c r="P23" s="13" t="s">
        <v>92</v>
      </c>
      <c r="Q23" s="13" t="s">
        <v>92</v>
      </c>
      <c r="R23" s="170" t="s">
        <v>92</v>
      </c>
      <c r="S23" s="1"/>
      <c r="T23" s="1"/>
      <c r="U23" s="1"/>
      <c r="V23" s="1"/>
      <c r="W23" s="1"/>
      <c r="X23" s="1"/>
      <c r="Y23" s="13" t="s">
        <v>92</v>
      </c>
      <c r="Z23" s="13" t="s">
        <v>92</v>
      </c>
      <c r="AA23" s="13" t="s">
        <v>92</v>
      </c>
      <c r="AB23" s="13" t="s">
        <v>92</v>
      </c>
      <c r="AC23" s="170" t="s">
        <v>92</v>
      </c>
      <c r="AD23" s="13" t="s">
        <v>92</v>
      </c>
      <c r="AE23" s="13" t="s">
        <v>92</v>
      </c>
      <c r="AF23" s="13" t="s">
        <v>92</v>
      </c>
      <c r="AG23" s="13" t="s">
        <v>92</v>
      </c>
      <c r="AH23" s="18" t="s">
        <v>92</v>
      </c>
      <c r="AK23" s="14" t="str">
        <f t="shared" si="0"/>
        <v/>
      </c>
      <c r="AL23" s="14" t="str">
        <f t="shared" si="0"/>
        <v/>
      </c>
      <c r="AM23" s="14" t="str">
        <f t="shared" si="0"/>
        <v/>
      </c>
      <c r="AN23" s="14" t="str">
        <f t="shared" si="0"/>
        <v/>
      </c>
      <c r="AO23" s="14" t="str">
        <f t="shared" si="0"/>
        <v/>
      </c>
      <c r="AP23" s="14" t="str">
        <f t="shared" si="0"/>
        <v/>
      </c>
      <c r="AQ23" s="14" t="str">
        <f t="shared" si="0"/>
        <v/>
      </c>
      <c r="AR23" s="14" t="str">
        <f t="shared" si="0"/>
        <v/>
      </c>
      <c r="AS23" s="14" t="str">
        <f t="shared" si="0"/>
        <v/>
      </c>
      <c r="AT23" s="14" t="str">
        <f t="shared" si="0"/>
        <v/>
      </c>
      <c r="AU23" s="1"/>
      <c r="AV23" s="15"/>
      <c r="AW23" s="16" t="s">
        <v>120</v>
      </c>
      <c r="AX23" s="193" t="str">
        <f t="shared" si="1"/>
        <v>---</v>
      </c>
      <c r="AY23" s="193" t="e">
        <f>VALUE(IF(AX23="---","",VLOOKUP(AX23,List16786[],2,FALSE)))</f>
        <v>#VALUE!</v>
      </c>
      <c r="AZ23" s="193" t="str">
        <f t="shared" si="2"/>
        <v>---</v>
      </c>
      <c r="BA23" s="193" t="e">
        <f>VALUE(IF(AZ23="---","",VLOOKUP(AZ23,List16786[],2,FALSE)))</f>
        <v>#VALUE!</v>
      </c>
      <c r="BB23" s="193" t="str">
        <f t="shared" si="3"/>
        <v>---</v>
      </c>
      <c r="BC23" s="193" t="str">
        <f t="shared" si="4"/>
        <v>---</v>
      </c>
      <c r="BD23" s="1"/>
      <c r="BE23" s="1"/>
      <c r="BF23" s="1"/>
      <c r="BG23" s="1"/>
      <c r="BH23" s="1"/>
      <c r="BI23" s="16" t="s">
        <v>120</v>
      </c>
      <c r="BJ23" s="193" t="str">
        <f>IF(H23="---","",IF(H23="","",(VLOOKUP(H23,List16786[],2,FALSE))))</f>
        <v/>
      </c>
      <c r="BK23" s="193" t="str">
        <f>IF(I23="---","",IF(I23="","",(VLOOKUP(I23,List16786[],2,FALSE))))</f>
        <v/>
      </c>
      <c r="BL23" s="193" t="str">
        <f>IF(J23="---","",IF(J23="","",(VLOOKUP(J23,List16786[],2,FALSE))))</f>
        <v/>
      </c>
      <c r="BM23" s="193" t="str">
        <f>IF(K23="---","",IF(K23="","",(VLOOKUP(K23,List16786[],2,FALSE))))</f>
        <v/>
      </c>
      <c r="BN23" s="193" t="str">
        <f>IF(L23="---","",IF(L23="","",(VLOOKUP(L23,List16786[],2,FALSE))))</f>
        <v/>
      </c>
      <c r="BO23" s="193" t="str">
        <f>IF(M23="---","",IF(M23="","",(VLOOKUP(M23,List16786[],2,FALSE))))</f>
        <v/>
      </c>
      <c r="BP23" s="193" t="str">
        <f>IF(N23="---","",IF(N23="","",(VLOOKUP(N23,List16786[],2,FALSE))))</f>
        <v/>
      </c>
      <c r="BQ23" s="193" t="str">
        <f>IF(O23="---","",IF(O23="","",(VLOOKUP(O23,List16786[],2,FALSE))))</f>
        <v/>
      </c>
      <c r="BR23" s="193" t="str">
        <f>IF(P23="---","",IF(P23="","",(VLOOKUP(P23,List16786[],2,FALSE))))</f>
        <v/>
      </c>
      <c r="BS23" s="193" t="str">
        <f>IF(Q23="---","",IF(Q23="","",(VLOOKUP(Q23,List16786[],2,FALSE))))</f>
        <v/>
      </c>
      <c r="BT23" s="193" t="str">
        <f>IF(R23="---","",IF(R23="","",(VLOOKUP(R23,List16786[],2,FALSE))))</f>
        <v/>
      </c>
      <c r="BU23" s="16" t="s">
        <v>120</v>
      </c>
      <c r="BV23" s="193" t="str">
        <f>IF(Y23="---","",IF(Y23="","",VLOOKUP(Y23,List16786[],2,FALSE)))</f>
        <v/>
      </c>
      <c r="BW23" s="193" t="str">
        <f>IF(Z23="---","",IF(Z23="","",VLOOKUP(Z23,List16786[],2,FALSE)))</f>
        <v/>
      </c>
      <c r="BX23" s="193" t="str">
        <f>IF(AA23="---","",IF(AA23="","",VLOOKUP(AA23,List16786[],2,FALSE)))</f>
        <v/>
      </c>
      <c r="BY23" s="193" t="str">
        <f>IF(AB23="---","",IF(AB23="","",VLOOKUP(AB23,List16786[],2,FALSE)))</f>
        <v/>
      </c>
      <c r="BZ23" s="193" t="str">
        <f>IF(AC23="---","",IF(AC23="","",VLOOKUP(AC23,List16786[],2,FALSE)))</f>
        <v/>
      </c>
      <c r="CA23" s="193" t="str">
        <f>IF(AD23="---","",IF(AD23="","",VLOOKUP(AD23,List16786[],2,FALSE)))</f>
        <v/>
      </c>
      <c r="CB23" s="193" t="str">
        <f>IF(AE23="---","",IF(AE23="","",VLOOKUP(AE23,List16786[],2,FALSE)))</f>
        <v/>
      </c>
      <c r="CC23" s="193" t="str">
        <f>IF(AF23="---","",IF(AF23="","",VLOOKUP(AF23,List16786[],2,FALSE)))</f>
        <v/>
      </c>
      <c r="CD23" s="193" t="str">
        <f>IF(AG23="---","",IF(AG23="","",VLOOKUP(AG23,List16786[],2,FALSE)))</f>
        <v/>
      </c>
      <c r="CE23" s="193" t="str">
        <f>IF(AH23="---","",IF(AH23="","",VLOOKUP(AH23,List16786[],2,FALSE)))</f>
        <v/>
      </c>
      <c r="CF23" s="16" t="s">
        <v>120</v>
      </c>
      <c r="CG23" s="193" t="str">
        <f t="shared" si="7"/>
        <v>NA</v>
      </c>
      <c r="CH23" s="193" t="str">
        <f t="shared" si="5"/>
        <v>NA</v>
      </c>
      <c r="CI23" s="193" t="str">
        <f t="shared" si="5"/>
        <v>NA</v>
      </c>
      <c r="CJ23" s="193" t="str">
        <f t="shared" si="5"/>
        <v>NA</v>
      </c>
      <c r="CK23" s="193" t="str">
        <f t="shared" si="5"/>
        <v>NA</v>
      </c>
      <c r="CL23" s="193" t="str">
        <f t="shared" si="5"/>
        <v>NA</v>
      </c>
      <c r="CM23" s="193" t="str">
        <f t="shared" si="5"/>
        <v>NA</v>
      </c>
      <c r="CN23" s="193" t="str">
        <f t="shared" si="5"/>
        <v>NA</v>
      </c>
      <c r="CO23" s="193" t="str">
        <f t="shared" si="5"/>
        <v>NA</v>
      </c>
      <c r="CP23" s="193" t="str">
        <f t="shared" si="5"/>
        <v>NA</v>
      </c>
      <c r="CQ23" s="16" t="s">
        <v>120</v>
      </c>
      <c r="CR23" s="193" t="str">
        <f t="shared" si="8"/>
        <v>NA</v>
      </c>
      <c r="CS23" s="193" t="str">
        <f t="shared" si="9"/>
        <v>NA</v>
      </c>
      <c r="CT23" s="193" t="str">
        <f t="shared" si="9"/>
        <v>NA</v>
      </c>
      <c r="CU23" s="193" t="str">
        <f t="shared" si="9"/>
        <v>NA</v>
      </c>
      <c r="CV23" s="193" t="str">
        <f t="shared" si="9"/>
        <v>NA</v>
      </c>
      <c r="CW23" s="193" t="str">
        <f t="shared" si="9"/>
        <v>NA</v>
      </c>
      <c r="CX23" s="193" t="str">
        <f t="shared" si="9"/>
        <v>NA</v>
      </c>
      <c r="CY23" s="193" t="str">
        <f t="shared" si="9"/>
        <v>NA</v>
      </c>
      <c r="CZ23" s="193" t="str">
        <f t="shared" si="9"/>
        <v>NA</v>
      </c>
      <c r="DA23" s="193" t="str">
        <f t="shared" si="9"/>
        <v>NA</v>
      </c>
      <c r="DI23" s="177"/>
      <c r="DJ23" s="177"/>
      <c r="DK23" s="177"/>
      <c r="DL23" s="177"/>
      <c r="DM23" s="177"/>
      <c r="DN23" s="177"/>
      <c r="DO23" s="177"/>
      <c r="DP23" s="177"/>
      <c r="DQ23" s="177"/>
      <c r="DR23" s="177"/>
      <c r="DS23" s="177"/>
      <c r="DT23" s="177"/>
      <c r="DU23" s="177"/>
      <c r="DV23" s="177"/>
      <c r="DW23" s="177"/>
    </row>
    <row r="24" spans="2:127" s="7" customFormat="1" ht="13.7" customHeight="1" thickBot="1">
      <c r="B24" s="303">
        <v>3</v>
      </c>
      <c r="C24" s="306" t="s">
        <v>192</v>
      </c>
      <c r="D24" s="307"/>
      <c r="E24" s="174" t="s">
        <v>215</v>
      </c>
      <c r="F24" s="175"/>
      <c r="G24" s="176"/>
      <c r="H24" s="13" t="s">
        <v>92</v>
      </c>
      <c r="I24" s="13" t="s">
        <v>92</v>
      </c>
      <c r="J24" s="13" t="s">
        <v>92</v>
      </c>
      <c r="K24" s="13" t="s">
        <v>92</v>
      </c>
      <c r="L24" s="13" t="s">
        <v>92</v>
      </c>
      <c r="M24" s="13" t="s">
        <v>92</v>
      </c>
      <c r="N24" s="13" t="s">
        <v>92</v>
      </c>
      <c r="O24" s="13" t="s">
        <v>92</v>
      </c>
      <c r="P24" s="13" t="s">
        <v>92</v>
      </c>
      <c r="Q24" s="13" t="s">
        <v>92</v>
      </c>
      <c r="R24" s="170" t="s">
        <v>92</v>
      </c>
      <c r="S24" s="1"/>
      <c r="T24" s="1"/>
      <c r="U24" s="1"/>
      <c r="V24" s="1"/>
      <c r="W24" s="1"/>
      <c r="X24" s="1"/>
      <c r="Y24" s="13" t="s">
        <v>92</v>
      </c>
      <c r="Z24" s="13" t="s">
        <v>92</v>
      </c>
      <c r="AA24" s="13" t="s">
        <v>92</v>
      </c>
      <c r="AB24" s="13" t="s">
        <v>92</v>
      </c>
      <c r="AC24" s="170" t="s">
        <v>92</v>
      </c>
      <c r="AD24" s="13" t="s">
        <v>92</v>
      </c>
      <c r="AE24" s="13" t="s">
        <v>92</v>
      </c>
      <c r="AF24" s="13" t="s">
        <v>92</v>
      </c>
      <c r="AG24" s="13" t="s">
        <v>92</v>
      </c>
      <c r="AH24" s="18" t="s">
        <v>92</v>
      </c>
      <c r="AK24" s="14" t="str">
        <f t="shared" si="0"/>
        <v/>
      </c>
      <c r="AL24" s="14" t="str">
        <f t="shared" si="0"/>
        <v/>
      </c>
      <c r="AM24" s="14" t="str">
        <f t="shared" si="0"/>
        <v/>
      </c>
      <c r="AN24" s="14" t="str">
        <f t="shared" si="0"/>
        <v/>
      </c>
      <c r="AO24" s="14" t="str">
        <f t="shared" si="0"/>
        <v/>
      </c>
      <c r="AP24" s="14" t="str">
        <f t="shared" si="0"/>
        <v/>
      </c>
      <c r="AQ24" s="14" t="str">
        <f t="shared" si="0"/>
        <v/>
      </c>
      <c r="AR24" s="14" t="str">
        <f t="shared" si="0"/>
        <v/>
      </c>
      <c r="AS24" s="14" t="str">
        <f t="shared" si="0"/>
        <v/>
      </c>
      <c r="AT24" s="14" t="str">
        <f t="shared" si="0"/>
        <v/>
      </c>
      <c r="AU24" s="1"/>
      <c r="AV24" s="15"/>
      <c r="AW24" s="16" t="s">
        <v>121</v>
      </c>
      <c r="AX24" s="194" t="str">
        <f t="shared" si="1"/>
        <v>---</v>
      </c>
      <c r="AY24" s="194" t="e">
        <f>VALUE(IF(AX24="---","",VLOOKUP(AX24,List16786[],2,FALSE)))</f>
        <v>#VALUE!</v>
      </c>
      <c r="AZ24" s="194" t="str">
        <f t="shared" si="2"/>
        <v>---</v>
      </c>
      <c r="BA24" s="194" t="e">
        <f>VALUE(IF(AZ24="---","",VLOOKUP(AZ24,List16786[],2,FALSE)))</f>
        <v>#VALUE!</v>
      </c>
      <c r="BB24" s="194" t="str">
        <f t="shared" si="3"/>
        <v>---</v>
      </c>
      <c r="BC24" s="194" t="str">
        <f t="shared" si="4"/>
        <v>---</v>
      </c>
      <c r="BD24" s="1"/>
      <c r="BE24" s="1"/>
      <c r="BF24" s="1"/>
      <c r="BG24" s="1"/>
      <c r="BH24" s="1"/>
      <c r="BI24" s="16" t="s">
        <v>121</v>
      </c>
      <c r="BJ24" s="194" t="str">
        <f>IF(H24="---","",IF(H24="","",(VLOOKUP(H24,List16786[],2,FALSE))))</f>
        <v/>
      </c>
      <c r="BK24" s="194" t="str">
        <f>IF(I24="---","",IF(I24="","",(VLOOKUP(I24,List16786[],2,FALSE))))</f>
        <v/>
      </c>
      <c r="BL24" s="194" t="str">
        <f>IF(J24="---","",IF(J24="","",(VLOOKUP(J24,List16786[],2,FALSE))))</f>
        <v/>
      </c>
      <c r="BM24" s="194" t="str">
        <f>IF(K24="---","",IF(K24="","",(VLOOKUP(K24,List16786[],2,FALSE))))</f>
        <v/>
      </c>
      <c r="BN24" s="194" t="str">
        <f>IF(L24="---","",IF(L24="","",(VLOOKUP(L24,List16786[],2,FALSE))))</f>
        <v/>
      </c>
      <c r="BO24" s="194" t="str">
        <f>IF(M24="---","",IF(M24="","",(VLOOKUP(M24,List16786[],2,FALSE))))</f>
        <v/>
      </c>
      <c r="BP24" s="194" t="str">
        <f>IF(N24="---","",IF(N24="","",(VLOOKUP(N24,List16786[],2,FALSE))))</f>
        <v/>
      </c>
      <c r="BQ24" s="194" t="str">
        <f>IF(O24="---","",IF(O24="","",(VLOOKUP(O24,List16786[],2,FALSE))))</f>
        <v/>
      </c>
      <c r="BR24" s="194" t="str">
        <f>IF(P24="---","",IF(P24="","",(VLOOKUP(P24,List16786[],2,FALSE))))</f>
        <v/>
      </c>
      <c r="BS24" s="194" t="str">
        <f>IF(Q24="---","",IF(Q24="","",(VLOOKUP(Q24,List16786[],2,FALSE))))</f>
        <v/>
      </c>
      <c r="BT24" s="194" t="str">
        <f>IF(R24="---","",IF(R24="","",(VLOOKUP(R24,List16786[],2,FALSE))))</f>
        <v/>
      </c>
      <c r="BU24" s="16" t="s">
        <v>121</v>
      </c>
      <c r="BV24" s="194" t="str">
        <f>IF(Y24="---","",IF(Y24="","",VLOOKUP(Y24,List16786[],2,FALSE)))</f>
        <v/>
      </c>
      <c r="BW24" s="194" t="str">
        <f>IF(Z24="---","",IF(Z24="","",VLOOKUP(Z24,List16786[],2,FALSE)))</f>
        <v/>
      </c>
      <c r="BX24" s="194" t="str">
        <f>IF(AA24="---","",IF(AA24="","",VLOOKUP(AA24,List16786[],2,FALSE)))</f>
        <v/>
      </c>
      <c r="BY24" s="194" t="str">
        <f>IF(AB24="---","",IF(AB24="","",VLOOKUP(AB24,List16786[],2,FALSE)))</f>
        <v/>
      </c>
      <c r="BZ24" s="194" t="str">
        <f>IF(AC24="---","",IF(AC24="","",VLOOKUP(AC24,List16786[],2,FALSE)))</f>
        <v/>
      </c>
      <c r="CA24" s="194" t="str">
        <f>IF(AD24="---","",IF(AD24="","",VLOOKUP(AD24,List16786[],2,FALSE)))</f>
        <v/>
      </c>
      <c r="CB24" s="194" t="str">
        <f>IF(AE24="---","",IF(AE24="","",VLOOKUP(AE24,List16786[],2,FALSE)))</f>
        <v/>
      </c>
      <c r="CC24" s="194" t="str">
        <f>IF(AF24="---","",IF(AF24="","",VLOOKUP(AF24,List16786[],2,FALSE)))</f>
        <v/>
      </c>
      <c r="CD24" s="194" t="str">
        <f>IF(AG24="---","",IF(AG24="","",VLOOKUP(AG24,List16786[],2,FALSE)))</f>
        <v/>
      </c>
      <c r="CE24" s="194" t="str">
        <f>IF(AH24="---","",IF(AH24="","",VLOOKUP(AH24,List16786[],2,FALSE)))</f>
        <v/>
      </c>
      <c r="CF24" s="16" t="s">
        <v>121</v>
      </c>
      <c r="CG24" s="194" t="str">
        <f t="shared" si="7"/>
        <v>NA</v>
      </c>
      <c r="CH24" s="194" t="str">
        <f t="shared" si="5"/>
        <v>NA</v>
      </c>
      <c r="CI24" s="194" t="str">
        <f t="shared" si="5"/>
        <v>NA</v>
      </c>
      <c r="CJ24" s="194" t="str">
        <f t="shared" si="5"/>
        <v>NA</v>
      </c>
      <c r="CK24" s="194" t="str">
        <f t="shared" si="5"/>
        <v>NA</v>
      </c>
      <c r="CL24" s="194" t="str">
        <f t="shared" si="5"/>
        <v>NA</v>
      </c>
      <c r="CM24" s="194" t="str">
        <f t="shared" si="5"/>
        <v>NA</v>
      </c>
      <c r="CN24" s="194" t="str">
        <f t="shared" si="5"/>
        <v>NA</v>
      </c>
      <c r="CO24" s="194" t="str">
        <f t="shared" si="5"/>
        <v>NA</v>
      </c>
      <c r="CP24" s="194" t="str">
        <f t="shared" si="5"/>
        <v>NA</v>
      </c>
      <c r="CQ24" s="16" t="s">
        <v>121</v>
      </c>
      <c r="CR24" s="194" t="str">
        <f t="shared" si="8"/>
        <v>NA</v>
      </c>
      <c r="CS24" s="194" t="str">
        <f t="shared" si="9"/>
        <v>NA</v>
      </c>
      <c r="CT24" s="194" t="str">
        <f t="shared" si="9"/>
        <v>NA</v>
      </c>
      <c r="CU24" s="194" t="str">
        <f t="shared" si="9"/>
        <v>NA</v>
      </c>
      <c r="CV24" s="194" t="str">
        <f t="shared" si="9"/>
        <v>NA</v>
      </c>
      <c r="CW24" s="194" t="str">
        <f t="shared" si="9"/>
        <v>NA</v>
      </c>
      <c r="CX24" s="194" t="str">
        <f t="shared" si="9"/>
        <v>NA</v>
      </c>
      <c r="CY24" s="194" t="str">
        <f t="shared" si="9"/>
        <v>NA</v>
      </c>
      <c r="CZ24" s="194" t="str">
        <f t="shared" si="9"/>
        <v>NA</v>
      </c>
      <c r="DA24" s="194" t="str">
        <f t="shared" si="9"/>
        <v>NA</v>
      </c>
      <c r="DI24" s="177"/>
      <c r="DJ24" s="177"/>
      <c r="DK24" s="177"/>
      <c r="DL24" s="177"/>
      <c r="DM24" s="177"/>
      <c r="DN24" s="177"/>
      <c r="DO24" s="177"/>
      <c r="DP24" s="177"/>
      <c r="DQ24" s="177"/>
      <c r="DR24" s="177"/>
      <c r="DS24" s="177"/>
      <c r="DT24" s="177"/>
      <c r="DU24" s="177"/>
      <c r="DV24" s="177"/>
      <c r="DW24" s="177"/>
    </row>
    <row r="25" spans="2:127" s="7" customFormat="1" ht="13.7" customHeight="1" thickBot="1">
      <c r="B25" s="304"/>
      <c r="C25" s="306"/>
      <c r="D25" s="307"/>
      <c r="E25" s="174" t="s">
        <v>216</v>
      </c>
      <c r="F25" s="175"/>
      <c r="G25" s="176"/>
      <c r="H25" s="13" t="s">
        <v>92</v>
      </c>
      <c r="I25" s="13" t="s">
        <v>92</v>
      </c>
      <c r="J25" s="13" t="s">
        <v>92</v>
      </c>
      <c r="K25" s="13" t="s">
        <v>92</v>
      </c>
      <c r="L25" s="13" t="s">
        <v>92</v>
      </c>
      <c r="M25" s="13" t="s">
        <v>92</v>
      </c>
      <c r="N25" s="13" t="s">
        <v>92</v>
      </c>
      <c r="O25" s="13" t="s">
        <v>92</v>
      </c>
      <c r="P25" s="13" t="s">
        <v>92</v>
      </c>
      <c r="Q25" s="13" t="s">
        <v>92</v>
      </c>
      <c r="R25" s="170" t="s">
        <v>92</v>
      </c>
      <c r="S25" s="1"/>
      <c r="T25" s="1"/>
      <c r="U25" s="1"/>
      <c r="V25" s="1"/>
      <c r="W25" s="1"/>
      <c r="X25" s="1"/>
      <c r="Y25" s="13" t="s">
        <v>92</v>
      </c>
      <c r="Z25" s="13" t="s">
        <v>92</v>
      </c>
      <c r="AA25" s="13" t="s">
        <v>92</v>
      </c>
      <c r="AB25" s="13" t="s">
        <v>92</v>
      </c>
      <c r="AC25" s="170" t="s">
        <v>92</v>
      </c>
      <c r="AD25" s="13" t="s">
        <v>92</v>
      </c>
      <c r="AE25" s="13" t="s">
        <v>92</v>
      </c>
      <c r="AF25" s="13" t="s">
        <v>92</v>
      </c>
      <c r="AG25" s="13" t="s">
        <v>92</v>
      </c>
      <c r="AH25" s="18" t="s">
        <v>92</v>
      </c>
      <c r="AK25" s="14" t="str">
        <f t="shared" si="0"/>
        <v/>
      </c>
      <c r="AL25" s="14" t="str">
        <f t="shared" si="0"/>
        <v/>
      </c>
      <c r="AM25" s="14" t="str">
        <f t="shared" si="0"/>
        <v/>
      </c>
      <c r="AN25" s="14" t="str">
        <f t="shared" si="0"/>
        <v/>
      </c>
      <c r="AO25" s="14" t="str">
        <f t="shared" si="0"/>
        <v/>
      </c>
      <c r="AP25" s="14" t="str">
        <f t="shared" si="0"/>
        <v/>
      </c>
      <c r="AQ25" s="14" t="str">
        <f t="shared" si="0"/>
        <v/>
      </c>
      <c r="AR25" s="14" t="str">
        <f t="shared" si="0"/>
        <v/>
      </c>
      <c r="AS25" s="14" t="str">
        <f t="shared" si="0"/>
        <v/>
      </c>
      <c r="AT25" s="14" t="str">
        <f t="shared" si="0"/>
        <v/>
      </c>
      <c r="AU25" s="1"/>
      <c r="AV25" s="15"/>
      <c r="AW25" s="16" t="s">
        <v>122</v>
      </c>
      <c r="AX25" s="194" t="str">
        <f t="shared" si="1"/>
        <v>---</v>
      </c>
      <c r="AY25" s="194" t="e">
        <f>VALUE(IF(AX25="---","",VLOOKUP(AX25,List16786[],2,FALSE)))</f>
        <v>#VALUE!</v>
      </c>
      <c r="AZ25" s="194" t="str">
        <f t="shared" si="2"/>
        <v>---</v>
      </c>
      <c r="BA25" s="194" t="e">
        <f>VALUE(IF(AZ25="---","",VLOOKUP(AZ25,List16786[],2,FALSE)))</f>
        <v>#VALUE!</v>
      </c>
      <c r="BB25" s="194" t="str">
        <f t="shared" si="3"/>
        <v>---</v>
      </c>
      <c r="BC25" s="194" t="str">
        <f t="shared" si="4"/>
        <v>---</v>
      </c>
      <c r="BD25" s="1"/>
      <c r="BE25" s="1"/>
      <c r="BF25" s="1"/>
      <c r="BG25" s="1"/>
      <c r="BH25" s="1"/>
      <c r="BI25" s="16" t="s">
        <v>122</v>
      </c>
      <c r="BJ25" s="194" t="str">
        <f>IF(H25="---","",IF(H25="","",(VLOOKUP(H25,List16786[],2,FALSE))))</f>
        <v/>
      </c>
      <c r="BK25" s="194" t="str">
        <f>IF(I25="---","",IF(I25="","",(VLOOKUP(I25,List16786[],2,FALSE))))</f>
        <v/>
      </c>
      <c r="BL25" s="194" t="str">
        <f>IF(J25="---","",IF(J25="","",(VLOOKUP(J25,List16786[],2,FALSE))))</f>
        <v/>
      </c>
      <c r="BM25" s="194" t="str">
        <f>IF(K25="---","",IF(K25="","",(VLOOKUP(K25,List16786[],2,FALSE))))</f>
        <v/>
      </c>
      <c r="BN25" s="194" t="str">
        <f>IF(L25="---","",IF(L25="","",(VLOOKUP(L25,List16786[],2,FALSE))))</f>
        <v/>
      </c>
      <c r="BO25" s="194" t="str">
        <f>IF(M25="---","",IF(M25="","",(VLOOKUP(M25,List16786[],2,FALSE))))</f>
        <v/>
      </c>
      <c r="BP25" s="194" t="str">
        <f>IF(N25="---","",IF(N25="","",(VLOOKUP(N25,List16786[],2,FALSE))))</f>
        <v/>
      </c>
      <c r="BQ25" s="194" t="str">
        <f>IF(O25="---","",IF(O25="","",(VLOOKUP(O25,List16786[],2,FALSE))))</f>
        <v/>
      </c>
      <c r="BR25" s="194" t="str">
        <f>IF(P25="---","",IF(P25="","",(VLOOKUP(P25,List16786[],2,FALSE))))</f>
        <v/>
      </c>
      <c r="BS25" s="194" t="str">
        <f>IF(Q25="---","",IF(Q25="","",(VLOOKUP(Q25,List16786[],2,FALSE))))</f>
        <v/>
      </c>
      <c r="BT25" s="194" t="str">
        <f>IF(R25="---","",IF(R25="","",(VLOOKUP(R25,List16786[],2,FALSE))))</f>
        <v/>
      </c>
      <c r="BU25" s="16" t="s">
        <v>122</v>
      </c>
      <c r="BV25" s="194" t="str">
        <f>IF(Y25="---","",IF(Y25="","",VLOOKUP(Y25,List16786[],2,FALSE)))</f>
        <v/>
      </c>
      <c r="BW25" s="194" t="str">
        <f>IF(Z25="---","",IF(Z25="","",VLOOKUP(Z25,List16786[],2,FALSE)))</f>
        <v/>
      </c>
      <c r="BX25" s="194" t="str">
        <f>IF(AA25="---","",IF(AA25="","",VLOOKUP(AA25,List16786[],2,FALSE)))</f>
        <v/>
      </c>
      <c r="BY25" s="194" t="str">
        <f>IF(AB25="---","",IF(AB25="","",VLOOKUP(AB25,List16786[],2,FALSE)))</f>
        <v/>
      </c>
      <c r="BZ25" s="194" t="str">
        <f>IF(AC25="---","",IF(AC25="","",VLOOKUP(AC25,List16786[],2,FALSE)))</f>
        <v/>
      </c>
      <c r="CA25" s="194" t="str">
        <f>IF(AD25="---","",IF(AD25="","",VLOOKUP(AD25,List16786[],2,FALSE)))</f>
        <v/>
      </c>
      <c r="CB25" s="194" t="str">
        <f>IF(AE25="---","",IF(AE25="","",VLOOKUP(AE25,List16786[],2,FALSE)))</f>
        <v/>
      </c>
      <c r="CC25" s="194" t="str">
        <f>IF(AF25="---","",IF(AF25="","",VLOOKUP(AF25,List16786[],2,FALSE)))</f>
        <v/>
      </c>
      <c r="CD25" s="194" t="str">
        <f>IF(AG25="---","",IF(AG25="","",VLOOKUP(AG25,List16786[],2,FALSE)))</f>
        <v/>
      </c>
      <c r="CE25" s="194" t="str">
        <f>IF(AH25="---","",IF(AH25="","",VLOOKUP(AH25,List16786[],2,FALSE)))</f>
        <v/>
      </c>
      <c r="CF25" s="16" t="s">
        <v>122</v>
      </c>
      <c r="CG25" s="194" t="str">
        <f t="shared" si="7"/>
        <v>NA</v>
      </c>
      <c r="CH25" s="194" t="str">
        <f t="shared" si="5"/>
        <v>NA</v>
      </c>
      <c r="CI25" s="194" t="str">
        <f t="shared" si="5"/>
        <v>NA</v>
      </c>
      <c r="CJ25" s="194" t="str">
        <f t="shared" si="5"/>
        <v>NA</v>
      </c>
      <c r="CK25" s="194" t="str">
        <f t="shared" si="5"/>
        <v>NA</v>
      </c>
      <c r="CL25" s="194" t="str">
        <f t="shared" si="5"/>
        <v>NA</v>
      </c>
      <c r="CM25" s="194" t="str">
        <f t="shared" si="5"/>
        <v>NA</v>
      </c>
      <c r="CN25" s="194" t="str">
        <f t="shared" si="5"/>
        <v>NA</v>
      </c>
      <c r="CO25" s="194" t="str">
        <f t="shared" si="5"/>
        <v>NA</v>
      </c>
      <c r="CP25" s="194" t="str">
        <f t="shared" si="5"/>
        <v>NA</v>
      </c>
      <c r="CQ25" s="16" t="s">
        <v>122</v>
      </c>
      <c r="CR25" s="194" t="str">
        <f t="shared" si="8"/>
        <v>NA</v>
      </c>
      <c r="CS25" s="194" t="str">
        <f t="shared" si="9"/>
        <v>NA</v>
      </c>
      <c r="CT25" s="194" t="str">
        <f t="shared" si="9"/>
        <v>NA</v>
      </c>
      <c r="CU25" s="194" t="str">
        <f t="shared" si="9"/>
        <v>NA</v>
      </c>
      <c r="CV25" s="194" t="str">
        <f t="shared" si="9"/>
        <v>NA</v>
      </c>
      <c r="CW25" s="194" t="str">
        <f t="shared" si="9"/>
        <v>NA</v>
      </c>
      <c r="CX25" s="194" t="str">
        <f t="shared" si="9"/>
        <v>NA</v>
      </c>
      <c r="CY25" s="194" t="str">
        <f t="shared" si="9"/>
        <v>NA</v>
      </c>
      <c r="CZ25" s="194" t="str">
        <f t="shared" si="9"/>
        <v>NA</v>
      </c>
      <c r="DA25" s="194" t="str">
        <f t="shared" si="9"/>
        <v>NA</v>
      </c>
      <c r="DI25" s="177"/>
      <c r="DJ25" s="177"/>
      <c r="DK25" s="177"/>
      <c r="DL25" s="177"/>
      <c r="DM25" s="177"/>
      <c r="DN25" s="177"/>
      <c r="DO25" s="177"/>
      <c r="DP25" s="177"/>
      <c r="DQ25" s="177"/>
      <c r="DR25" s="177"/>
      <c r="DS25" s="177"/>
      <c r="DT25" s="177"/>
      <c r="DU25" s="177"/>
      <c r="DV25" s="177"/>
      <c r="DW25" s="177"/>
    </row>
    <row r="26" spans="2:127" s="7" customFormat="1" ht="13.7" customHeight="1" thickBot="1">
      <c r="B26" s="304"/>
      <c r="C26" s="306"/>
      <c r="D26" s="307"/>
      <c r="E26" s="174" t="s">
        <v>217</v>
      </c>
      <c r="F26" s="175"/>
      <c r="G26" s="176"/>
      <c r="H26" s="13" t="s">
        <v>92</v>
      </c>
      <c r="I26" s="13" t="s">
        <v>92</v>
      </c>
      <c r="J26" s="13" t="s">
        <v>92</v>
      </c>
      <c r="K26" s="13" t="s">
        <v>92</v>
      </c>
      <c r="L26" s="13" t="s">
        <v>92</v>
      </c>
      <c r="M26" s="13" t="s">
        <v>92</v>
      </c>
      <c r="N26" s="13" t="s">
        <v>92</v>
      </c>
      <c r="O26" s="13" t="s">
        <v>92</v>
      </c>
      <c r="P26" s="13" t="s">
        <v>92</v>
      </c>
      <c r="Q26" s="13" t="s">
        <v>92</v>
      </c>
      <c r="R26" s="170" t="s">
        <v>92</v>
      </c>
      <c r="S26" s="1"/>
      <c r="T26" s="1"/>
      <c r="U26" s="1"/>
      <c r="V26" s="1"/>
      <c r="W26" s="1"/>
      <c r="X26" s="1"/>
      <c r="Y26" s="13" t="s">
        <v>92</v>
      </c>
      <c r="Z26" s="13" t="s">
        <v>92</v>
      </c>
      <c r="AA26" s="13" t="s">
        <v>92</v>
      </c>
      <c r="AB26" s="13" t="s">
        <v>92</v>
      </c>
      <c r="AC26" s="170" t="s">
        <v>92</v>
      </c>
      <c r="AD26" s="13" t="s">
        <v>92</v>
      </c>
      <c r="AE26" s="13" t="s">
        <v>92</v>
      </c>
      <c r="AF26" s="13" t="s">
        <v>92</v>
      </c>
      <c r="AG26" s="13" t="s">
        <v>92</v>
      </c>
      <c r="AH26" s="18" t="s">
        <v>92</v>
      </c>
      <c r="AK26" s="14" t="str">
        <f t="shared" si="0"/>
        <v/>
      </c>
      <c r="AL26" s="14" t="str">
        <f t="shared" si="0"/>
        <v/>
      </c>
      <c r="AM26" s="14" t="str">
        <f t="shared" si="0"/>
        <v/>
      </c>
      <c r="AN26" s="14" t="str">
        <f t="shared" si="0"/>
        <v/>
      </c>
      <c r="AO26" s="14" t="str">
        <f t="shared" si="0"/>
        <v/>
      </c>
      <c r="AP26" s="14" t="str">
        <f t="shared" si="0"/>
        <v/>
      </c>
      <c r="AQ26" s="14" t="str">
        <f t="shared" si="0"/>
        <v/>
      </c>
      <c r="AR26" s="14" t="str">
        <f t="shared" si="0"/>
        <v/>
      </c>
      <c r="AS26" s="14" t="str">
        <f t="shared" si="0"/>
        <v/>
      </c>
      <c r="AT26" s="14" t="str">
        <f t="shared" si="0"/>
        <v/>
      </c>
      <c r="AU26" s="1"/>
      <c r="AV26" s="15"/>
      <c r="AW26" s="16" t="s">
        <v>123</v>
      </c>
      <c r="AX26" s="194" t="str">
        <f t="shared" si="1"/>
        <v>---</v>
      </c>
      <c r="AY26" s="194" t="e">
        <f>VALUE(IF(AX26="---","",VLOOKUP(AX26,List16786[],2,FALSE)))</f>
        <v>#VALUE!</v>
      </c>
      <c r="AZ26" s="194" t="str">
        <f t="shared" si="2"/>
        <v>---</v>
      </c>
      <c r="BA26" s="194" t="e">
        <f>VALUE(IF(AZ26="---","",VLOOKUP(AZ26,List16786[],2,FALSE)))</f>
        <v>#VALUE!</v>
      </c>
      <c r="BB26" s="194" t="str">
        <f t="shared" si="3"/>
        <v>---</v>
      </c>
      <c r="BC26" s="194" t="str">
        <f t="shared" si="4"/>
        <v>---</v>
      </c>
      <c r="BD26" s="1"/>
      <c r="BE26" s="1"/>
      <c r="BF26" s="1"/>
      <c r="BG26" s="1"/>
      <c r="BH26" s="1"/>
      <c r="BI26" s="16" t="s">
        <v>123</v>
      </c>
      <c r="BJ26" s="194" t="str">
        <f>IF(H26="---","",IF(H26="","",(VLOOKUP(H26,List16786[],2,FALSE))))</f>
        <v/>
      </c>
      <c r="BK26" s="194" t="str">
        <f>IF(I26="---","",IF(I26="","",(VLOOKUP(I26,List16786[],2,FALSE))))</f>
        <v/>
      </c>
      <c r="BL26" s="194" t="str">
        <f>IF(J26="---","",IF(J26="","",(VLOOKUP(J26,List16786[],2,FALSE))))</f>
        <v/>
      </c>
      <c r="BM26" s="194" t="str">
        <f>IF(K26="---","",IF(K26="","",(VLOOKUP(K26,List16786[],2,FALSE))))</f>
        <v/>
      </c>
      <c r="BN26" s="194" t="str">
        <f>IF(L26="---","",IF(L26="","",(VLOOKUP(L26,List16786[],2,FALSE))))</f>
        <v/>
      </c>
      <c r="BO26" s="194" t="str">
        <f>IF(M26="---","",IF(M26="","",(VLOOKUP(M26,List16786[],2,FALSE))))</f>
        <v/>
      </c>
      <c r="BP26" s="194" t="str">
        <f>IF(N26="---","",IF(N26="","",(VLOOKUP(N26,List16786[],2,FALSE))))</f>
        <v/>
      </c>
      <c r="BQ26" s="194" t="str">
        <f>IF(O26="---","",IF(O26="","",(VLOOKUP(O26,List16786[],2,FALSE))))</f>
        <v/>
      </c>
      <c r="BR26" s="194" t="str">
        <f>IF(P26="---","",IF(P26="","",(VLOOKUP(P26,List16786[],2,FALSE))))</f>
        <v/>
      </c>
      <c r="BS26" s="194" t="str">
        <f>IF(Q26="---","",IF(Q26="","",(VLOOKUP(Q26,List16786[],2,FALSE))))</f>
        <v/>
      </c>
      <c r="BT26" s="194" t="str">
        <f>IF(R26="---","",IF(R26="","",(VLOOKUP(R26,List16786[],2,FALSE))))</f>
        <v/>
      </c>
      <c r="BU26" s="16" t="s">
        <v>123</v>
      </c>
      <c r="BV26" s="194" t="str">
        <f>IF(Y26="---","",IF(Y26="","",VLOOKUP(Y26,List16786[],2,FALSE)))</f>
        <v/>
      </c>
      <c r="BW26" s="194" t="str">
        <f>IF(Z26="---","",IF(Z26="","",VLOOKUP(Z26,List16786[],2,FALSE)))</f>
        <v/>
      </c>
      <c r="BX26" s="194" t="str">
        <f>IF(AA26="---","",IF(AA26="","",VLOOKUP(AA26,List16786[],2,FALSE)))</f>
        <v/>
      </c>
      <c r="BY26" s="194" t="str">
        <f>IF(AB26="---","",IF(AB26="","",VLOOKUP(AB26,List16786[],2,FALSE)))</f>
        <v/>
      </c>
      <c r="BZ26" s="194" t="str">
        <f>IF(AC26="---","",IF(AC26="","",VLOOKUP(AC26,List16786[],2,FALSE)))</f>
        <v/>
      </c>
      <c r="CA26" s="194" t="str">
        <f>IF(AD26="---","",IF(AD26="","",VLOOKUP(AD26,List16786[],2,FALSE)))</f>
        <v/>
      </c>
      <c r="CB26" s="194" t="str">
        <f>IF(AE26="---","",IF(AE26="","",VLOOKUP(AE26,List16786[],2,FALSE)))</f>
        <v/>
      </c>
      <c r="CC26" s="194" t="str">
        <f>IF(AF26="---","",IF(AF26="","",VLOOKUP(AF26,List16786[],2,FALSE)))</f>
        <v/>
      </c>
      <c r="CD26" s="194" t="str">
        <f>IF(AG26="---","",IF(AG26="","",VLOOKUP(AG26,List16786[],2,FALSE)))</f>
        <v/>
      </c>
      <c r="CE26" s="194" t="str">
        <f>IF(AH26="---","",IF(AH26="","",VLOOKUP(AH26,List16786[],2,FALSE)))</f>
        <v/>
      </c>
      <c r="CF26" s="16" t="s">
        <v>123</v>
      </c>
      <c r="CG26" s="194" t="str">
        <f t="shared" si="7"/>
        <v>NA</v>
      </c>
      <c r="CH26" s="194" t="str">
        <f t="shared" si="5"/>
        <v>NA</v>
      </c>
      <c r="CI26" s="194" t="str">
        <f t="shared" si="5"/>
        <v>NA</v>
      </c>
      <c r="CJ26" s="194" t="str">
        <f t="shared" si="5"/>
        <v>NA</v>
      </c>
      <c r="CK26" s="194" t="str">
        <f t="shared" si="5"/>
        <v>NA</v>
      </c>
      <c r="CL26" s="194" t="str">
        <f t="shared" si="5"/>
        <v>NA</v>
      </c>
      <c r="CM26" s="194" t="str">
        <f t="shared" si="5"/>
        <v>NA</v>
      </c>
      <c r="CN26" s="194" t="str">
        <f t="shared" si="5"/>
        <v>NA</v>
      </c>
      <c r="CO26" s="194" t="str">
        <f t="shared" si="5"/>
        <v>NA</v>
      </c>
      <c r="CP26" s="194" t="str">
        <f t="shared" si="5"/>
        <v>NA</v>
      </c>
      <c r="CQ26" s="16" t="s">
        <v>123</v>
      </c>
      <c r="CR26" s="194" t="str">
        <f t="shared" si="8"/>
        <v>NA</v>
      </c>
      <c r="CS26" s="194" t="str">
        <f t="shared" si="9"/>
        <v>NA</v>
      </c>
      <c r="CT26" s="194" t="str">
        <f t="shared" si="9"/>
        <v>NA</v>
      </c>
      <c r="CU26" s="194" t="str">
        <f t="shared" si="9"/>
        <v>NA</v>
      </c>
      <c r="CV26" s="194" t="str">
        <f t="shared" si="9"/>
        <v>NA</v>
      </c>
      <c r="CW26" s="194" t="str">
        <f t="shared" si="9"/>
        <v>NA</v>
      </c>
      <c r="CX26" s="194" t="str">
        <f t="shared" si="9"/>
        <v>NA</v>
      </c>
      <c r="CY26" s="194" t="str">
        <f t="shared" si="9"/>
        <v>NA</v>
      </c>
      <c r="CZ26" s="194" t="str">
        <f t="shared" si="9"/>
        <v>NA</v>
      </c>
      <c r="DA26" s="194" t="str">
        <f t="shared" si="9"/>
        <v>NA</v>
      </c>
      <c r="DI26" s="177"/>
      <c r="DJ26" s="177"/>
      <c r="DK26" s="177"/>
      <c r="DL26" s="177"/>
      <c r="DM26" s="177"/>
      <c r="DN26" s="177"/>
      <c r="DO26" s="177"/>
      <c r="DP26" s="177"/>
      <c r="DQ26" s="177"/>
      <c r="DR26" s="177"/>
      <c r="DS26" s="177"/>
      <c r="DT26" s="177"/>
      <c r="DU26" s="177"/>
      <c r="DV26" s="177"/>
      <c r="DW26" s="177"/>
    </row>
    <row r="27" spans="2:127" s="7" customFormat="1" ht="13.7" customHeight="1" thickBot="1">
      <c r="B27" s="304"/>
      <c r="C27" s="306" t="s">
        <v>193</v>
      </c>
      <c r="D27" s="307"/>
      <c r="E27" s="174" t="s">
        <v>218</v>
      </c>
      <c r="F27" s="175"/>
      <c r="G27" s="176"/>
      <c r="H27" s="13" t="s">
        <v>92</v>
      </c>
      <c r="I27" s="13" t="s">
        <v>92</v>
      </c>
      <c r="J27" s="13" t="s">
        <v>92</v>
      </c>
      <c r="K27" s="13" t="s">
        <v>92</v>
      </c>
      <c r="L27" s="13" t="s">
        <v>92</v>
      </c>
      <c r="M27" s="13" t="s">
        <v>92</v>
      </c>
      <c r="N27" s="13" t="s">
        <v>92</v>
      </c>
      <c r="O27" s="13" t="s">
        <v>92</v>
      </c>
      <c r="P27" s="13" t="s">
        <v>92</v>
      </c>
      <c r="Q27" s="13" t="s">
        <v>92</v>
      </c>
      <c r="R27" s="170" t="s">
        <v>92</v>
      </c>
      <c r="S27" s="1"/>
      <c r="T27" s="1"/>
      <c r="U27" s="1"/>
      <c r="V27" s="1"/>
      <c r="W27" s="1"/>
      <c r="X27" s="1"/>
      <c r="Y27" s="13" t="s">
        <v>92</v>
      </c>
      <c r="Z27" s="13" t="s">
        <v>92</v>
      </c>
      <c r="AA27" s="13" t="s">
        <v>92</v>
      </c>
      <c r="AB27" s="13" t="s">
        <v>92</v>
      </c>
      <c r="AC27" s="170" t="s">
        <v>92</v>
      </c>
      <c r="AD27" s="13" t="s">
        <v>92</v>
      </c>
      <c r="AE27" s="13" t="s">
        <v>92</v>
      </c>
      <c r="AF27" s="13" t="s">
        <v>92</v>
      </c>
      <c r="AG27" s="13" t="s">
        <v>92</v>
      </c>
      <c r="AH27" s="18" t="s">
        <v>92</v>
      </c>
      <c r="AK27" s="14" t="str">
        <f t="shared" si="0"/>
        <v/>
      </c>
      <c r="AL27" s="14" t="str">
        <f t="shared" si="0"/>
        <v/>
      </c>
      <c r="AM27" s="14" t="str">
        <f t="shared" si="0"/>
        <v/>
      </c>
      <c r="AN27" s="14" t="str">
        <f t="shared" si="0"/>
        <v/>
      </c>
      <c r="AO27" s="14" t="str">
        <f t="shared" si="0"/>
        <v/>
      </c>
      <c r="AP27" s="14" t="str">
        <f t="shared" si="0"/>
        <v/>
      </c>
      <c r="AQ27" s="14" t="str">
        <f t="shared" si="0"/>
        <v/>
      </c>
      <c r="AR27" s="14" t="str">
        <f t="shared" si="0"/>
        <v/>
      </c>
      <c r="AS27" s="14" t="str">
        <f t="shared" si="0"/>
        <v/>
      </c>
      <c r="AT27" s="14" t="str">
        <f t="shared" si="0"/>
        <v/>
      </c>
      <c r="AU27" s="1"/>
      <c r="AV27" s="15"/>
      <c r="AW27" s="16" t="s">
        <v>124</v>
      </c>
      <c r="AX27" s="194" t="str">
        <f t="shared" si="1"/>
        <v>---</v>
      </c>
      <c r="AY27" s="194" t="e">
        <f>VALUE(IF(AX27="---","",VLOOKUP(AX27,List16786[],2,FALSE)))</f>
        <v>#VALUE!</v>
      </c>
      <c r="AZ27" s="194" t="str">
        <f t="shared" si="2"/>
        <v>---</v>
      </c>
      <c r="BA27" s="194" t="e">
        <f>VALUE(IF(AZ27="---","",VLOOKUP(AZ27,List16786[],2,FALSE)))</f>
        <v>#VALUE!</v>
      </c>
      <c r="BB27" s="194" t="str">
        <f t="shared" si="3"/>
        <v>---</v>
      </c>
      <c r="BC27" s="194" t="str">
        <f t="shared" si="4"/>
        <v>---</v>
      </c>
      <c r="BD27" s="1"/>
      <c r="BE27" s="1"/>
      <c r="BF27" s="1"/>
      <c r="BG27" s="1"/>
      <c r="BH27" s="1"/>
      <c r="BI27" s="16" t="s">
        <v>124</v>
      </c>
      <c r="BJ27" s="194" t="str">
        <f>IF(H27="---","",IF(H27="","",(VLOOKUP(H27,List16786[],2,FALSE))))</f>
        <v/>
      </c>
      <c r="BK27" s="194" t="str">
        <f>IF(I27="---","",IF(I27="","",(VLOOKUP(I27,List16786[],2,FALSE))))</f>
        <v/>
      </c>
      <c r="BL27" s="194" t="str">
        <f>IF(J27="---","",IF(J27="","",(VLOOKUP(J27,List16786[],2,FALSE))))</f>
        <v/>
      </c>
      <c r="BM27" s="194" t="str">
        <f>IF(K27="---","",IF(K27="","",(VLOOKUP(K27,List16786[],2,FALSE))))</f>
        <v/>
      </c>
      <c r="BN27" s="194" t="str">
        <f>IF(L27="---","",IF(L27="","",(VLOOKUP(L27,List16786[],2,FALSE))))</f>
        <v/>
      </c>
      <c r="BO27" s="194" t="str">
        <f>IF(M27="---","",IF(M27="","",(VLOOKUP(M27,List16786[],2,FALSE))))</f>
        <v/>
      </c>
      <c r="BP27" s="194" t="str">
        <f>IF(N27="---","",IF(N27="","",(VLOOKUP(N27,List16786[],2,FALSE))))</f>
        <v/>
      </c>
      <c r="BQ27" s="194" t="str">
        <f>IF(O27="---","",IF(O27="","",(VLOOKUP(O27,List16786[],2,FALSE))))</f>
        <v/>
      </c>
      <c r="BR27" s="194" t="str">
        <f>IF(P27="---","",IF(P27="","",(VLOOKUP(P27,List16786[],2,FALSE))))</f>
        <v/>
      </c>
      <c r="BS27" s="194" t="str">
        <f>IF(Q27="---","",IF(Q27="","",(VLOOKUP(Q27,List16786[],2,FALSE))))</f>
        <v/>
      </c>
      <c r="BT27" s="194" t="str">
        <f>IF(R27="---","",IF(R27="","",(VLOOKUP(R27,List16786[],2,FALSE))))</f>
        <v/>
      </c>
      <c r="BU27" s="16" t="s">
        <v>124</v>
      </c>
      <c r="BV27" s="194" t="str">
        <f>IF(Y27="---","",IF(Y27="","",VLOOKUP(Y27,List16786[],2,FALSE)))</f>
        <v/>
      </c>
      <c r="BW27" s="194" t="str">
        <f>IF(Z27="---","",IF(Z27="","",VLOOKUP(Z27,List16786[],2,FALSE)))</f>
        <v/>
      </c>
      <c r="BX27" s="194" t="str">
        <f>IF(AA27="---","",IF(AA27="","",VLOOKUP(AA27,List16786[],2,FALSE)))</f>
        <v/>
      </c>
      <c r="BY27" s="194" t="str">
        <f>IF(AB27="---","",IF(AB27="","",VLOOKUP(AB27,List16786[],2,FALSE)))</f>
        <v/>
      </c>
      <c r="BZ27" s="194" t="str">
        <f>IF(AC27="---","",IF(AC27="","",VLOOKUP(AC27,List16786[],2,FALSE)))</f>
        <v/>
      </c>
      <c r="CA27" s="194" t="str">
        <f>IF(AD27="---","",IF(AD27="","",VLOOKUP(AD27,List16786[],2,FALSE)))</f>
        <v/>
      </c>
      <c r="CB27" s="194" t="str">
        <f>IF(AE27="---","",IF(AE27="","",VLOOKUP(AE27,List16786[],2,FALSE)))</f>
        <v/>
      </c>
      <c r="CC27" s="194" t="str">
        <f>IF(AF27="---","",IF(AF27="","",VLOOKUP(AF27,List16786[],2,FALSE)))</f>
        <v/>
      </c>
      <c r="CD27" s="194" t="str">
        <f>IF(AG27="---","",IF(AG27="","",VLOOKUP(AG27,List16786[],2,FALSE)))</f>
        <v/>
      </c>
      <c r="CE27" s="194" t="str">
        <f>IF(AH27="---","",IF(AH27="","",VLOOKUP(AH27,List16786[],2,FALSE)))</f>
        <v/>
      </c>
      <c r="CF27" s="16" t="s">
        <v>124</v>
      </c>
      <c r="CG27" s="194" t="str">
        <f t="shared" si="7"/>
        <v>NA</v>
      </c>
      <c r="CH27" s="194" t="str">
        <f t="shared" si="5"/>
        <v>NA</v>
      </c>
      <c r="CI27" s="194" t="str">
        <f t="shared" si="5"/>
        <v>NA</v>
      </c>
      <c r="CJ27" s="194" t="str">
        <f t="shared" si="5"/>
        <v>NA</v>
      </c>
      <c r="CK27" s="194" t="str">
        <f t="shared" si="5"/>
        <v>NA</v>
      </c>
      <c r="CL27" s="194" t="str">
        <f t="shared" si="5"/>
        <v>NA</v>
      </c>
      <c r="CM27" s="194" t="str">
        <f t="shared" si="5"/>
        <v>NA</v>
      </c>
      <c r="CN27" s="194" t="str">
        <f t="shared" si="5"/>
        <v>NA</v>
      </c>
      <c r="CO27" s="194" t="str">
        <f t="shared" si="5"/>
        <v>NA</v>
      </c>
      <c r="CP27" s="194" t="str">
        <f t="shared" si="5"/>
        <v>NA</v>
      </c>
      <c r="CQ27" s="16" t="s">
        <v>124</v>
      </c>
      <c r="CR27" s="194" t="str">
        <f t="shared" si="8"/>
        <v>NA</v>
      </c>
      <c r="CS27" s="194" t="str">
        <f t="shared" si="9"/>
        <v>NA</v>
      </c>
      <c r="CT27" s="194" t="str">
        <f t="shared" si="9"/>
        <v>NA</v>
      </c>
      <c r="CU27" s="194" t="str">
        <f t="shared" si="9"/>
        <v>NA</v>
      </c>
      <c r="CV27" s="194" t="str">
        <f t="shared" si="9"/>
        <v>NA</v>
      </c>
      <c r="CW27" s="194" t="str">
        <f t="shared" si="9"/>
        <v>NA</v>
      </c>
      <c r="CX27" s="194" t="str">
        <f t="shared" si="9"/>
        <v>NA</v>
      </c>
      <c r="CY27" s="194" t="str">
        <f t="shared" si="9"/>
        <v>NA</v>
      </c>
      <c r="CZ27" s="194" t="str">
        <f t="shared" si="9"/>
        <v>NA</v>
      </c>
      <c r="DA27" s="194" t="str">
        <f t="shared" si="9"/>
        <v>NA</v>
      </c>
      <c r="DI27" s="177"/>
      <c r="DJ27" s="177"/>
      <c r="DK27" s="177"/>
      <c r="DL27" s="177"/>
      <c r="DM27" s="177"/>
      <c r="DN27" s="177"/>
      <c r="DO27" s="177"/>
      <c r="DP27" s="177"/>
      <c r="DQ27" s="177"/>
      <c r="DR27" s="177"/>
      <c r="DS27" s="177"/>
      <c r="DT27" s="177"/>
      <c r="DU27" s="177"/>
      <c r="DV27" s="177"/>
      <c r="DW27" s="177"/>
    </row>
    <row r="28" spans="2:127" s="7" customFormat="1" ht="13.7" customHeight="1" thickBot="1">
      <c r="B28" s="304"/>
      <c r="C28" s="306"/>
      <c r="D28" s="307"/>
      <c r="E28" s="174" t="s">
        <v>219</v>
      </c>
      <c r="F28" s="175"/>
      <c r="G28" s="176"/>
      <c r="H28" s="13" t="s">
        <v>92</v>
      </c>
      <c r="I28" s="13" t="s">
        <v>92</v>
      </c>
      <c r="J28" s="13" t="s">
        <v>92</v>
      </c>
      <c r="K28" s="13" t="s">
        <v>92</v>
      </c>
      <c r="L28" s="13" t="s">
        <v>92</v>
      </c>
      <c r="M28" s="13" t="s">
        <v>92</v>
      </c>
      <c r="N28" s="13" t="s">
        <v>92</v>
      </c>
      <c r="O28" s="13" t="s">
        <v>92</v>
      </c>
      <c r="P28" s="13" t="s">
        <v>92</v>
      </c>
      <c r="Q28" s="13" t="s">
        <v>92</v>
      </c>
      <c r="R28" s="170" t="s">
        <v>92</v>
      </c>
      <c r="S28" s="1"/>
      <c r="T28" s="1"/>
      <c r="U28" s="1"/>
      <c r="V28" s="1"/>
      <c r="W28" s="1"/>
      <c r="X28" s="1"/>
      <c r="Y28" s="13" t="s">
        <v>92</v>
      </c>
      <c r="Z28" s="13" t="s">
        <v>92</v>
      </c>
      <c r="AA28" s="13" t="s">
        <v>92</v>
      </c>
      <c r="AB28" s="13" t="s">
        <v>92</v>
      </c>
      <c r="AC28" s="170" t="s">
        <v>92</v>
      </c>
      <c r="AD28" s="13" t="s">
        <v>92</v>
      </c>
      <c r="AE28" s="13" t="s">
        <v>92</v>
      </c>
      <c r="AF28" s="13" t="s">
        <v>92</v>
      </c>
      <c r="AG28" s="13" t="s">
        <v>92</v>
      </c>
      <c r="AH28" s="18" t="s">
        <v>92</v>
      </c>
      <c r="AK28" s="14" t="str">
        <f t="shared" si="0"/>
        <v/>
      </c>
      <c r="AL28" s="14" t="str">
        <f t="shared" si="0"/>
        <v/>
      </c>
      <c r="AM28" s="14" t="str">
        <f t="shared" si="0"/>
        <v/>
      </c>
      <c r="AN28" s="14" t="str">
        <f t="shared" si="0"/>
        <v/>
      </c>
      <c r="AO28" s="14" t="str">
        <f t="shared" si="0"/>
        <v/>
      </c>
      <c r="AP28" s="14" t="str">
        <f t="shared" ref="AP28:AT30" si="10">IFERROR(IF(N28="---","",IF(AD28="---","No Target Set",IF(CA28=BP28,"On Target",IF(CA28&gt;BP28,"Behind",IF(CA28&lt;BP28,"On Target"))))),"")</f>
        <v/>
      </c>
      <c r="AQ28" s="14" t="str">
        <f t="shared" si="10"/>
        <v/>
      </c>
      <c r="AR28" s="14" t="str">
        <f t="shared" si="10"/>
        <v/>
      </c>
      <c r="AS28" s="14" t="str">
        <f t="shared" si="10"/>
        <v/>
      </c>
      <c r="AT28" s="14" t="str">
        <f t="shared" si="10"/>
        <v/>
      </c>
      <c r="AU28" s="1"/>
      <c r="AV28" s="15"/>
      <c r="AW28" s="16" t="s">
        <v>125</v>
      </c>
      <c r="AX28" s="194" t="str">
        <f t="shared" si="1"/>
        <v>---</v>
      </c>
      <c r="AY28" s="194" t="e">
        <f>VALUE(IF(AX28="---","",VLOOKUP(AX28,List16786[],2,FALSE)))</f>
        <v>#VALUE!</v>
      </c>
      <c r="AZ28" s="194" t="str">
        <f t="shared" si="2"/>
        <v>---</v>
      </c>
      <c r="BA28" s="194" t="e">
        <f>VALUE(IF(AZ28="---","",VLOOKUP(AZ28,List16786[],2,FALSE)))</f>
        <v>#VALUE!</v>
      </c>
      <c r="BB28" s="194" t="str">
        <f t="shared" si="3"/>
        <v>---</v>
      </c>
      <c r="BC28" s="194" t="str">
        <f t="shared" si="4"/>
        <v>---</v>
      </c>
      <c r="BD28" s="1"/>
      <c r="BE28" s="1"/>
      <c r="BF28" s="1"/>
      <c r="BG28" s="1"/>
      <c r="BH28" s="1"/>
      <c r="BI28" s="16" t="s">
        <v>125</v>
      </c>
      <c r="BJ28" s="194" t="str">
        <f>IF(H28="---","",IF(H28="","",(VLOOKUP(H28,List16786[],2,FALSE))))</f>
        <v/>
      </c>
      <c r="BK28" s="194" t="str">
        <f>IF(I28="---","",IF(I28="","",(VLOOKUP(I28,List16786[],2,FALSE))))</f>
        <v/>
      </c>
      <c r="BL28" s="194" t="str">
        <f>IF(J28="---","",IF(J28="","",(VLOOKUP(J28,List16786[],2,FALSE))))</f>
        <v/>
      </c>
      <c r="BM28" s="194" t="str">
        <f>IF(K28="---","",IF(K28="","",(VLOOKUP(K28,List16786[],2,FALSE))))</f>
        <v/>
      </c>
      <c r="BN28" s="194" t="str">
        <f>IF(L28="---","",IF(L28="","",(VLOOKUP(L28,List16786[],2,FALSE))))</f>
        <v/>
      </c>
      <c r="BO28" s="194" t="str">
        <f>IF(M28="---","",IF(M28="","",(VLOOKUP(M28,List16786[],2,FALSE))))</f>
        <v/>
      </c>
      <c r="BP28" s="194" t="str">
        <f>IF(N28="---","",IF(N28="","",(VLOOKUP(N28,List16786[],2,FALSE))))</f>
        <v/>
      </c>
      <c r="BQ28" s="194" t="str">
        <f>IF(O28="---","",IF(O28="","",(VLOOKUP(O28,List16786[],2,FALSE))))</f>
        <v/>
      </c>
      <c r="BR28" s="194" t="str">
        <f>IF(P28="---","",IF(P28="","",(VLOOKUP(P28,List16786[],2,FALSE))))</f>
        <v/>
      </c>
      <c r="BS28" s="194" t="str">
        <f>IF(Q28="---","",IF(Q28="","",(VLOOKUP(Q28,List16786[],2,FALSE))))</f>
        <v/>
      </c>
      <c r="BT28" s="194" t="str">
        <f>IF(R28="---","",IF(R28="","",(VLOOKUP(R28,List16786[],2,FALSE))))</f>
        <v/>
      </c>
      <c r="BU28" s="16" t="s">
        <v>125</v>
      </c>
      <c r="BV28" s="194" t="str">
        <f>IF(Y28="---","",IF(Y28="","",VLOOKUP(Y28,List16786[],2,FALSE)))</f>
        <v/>
      </c>
      <c r="BW28" s="194" t="str">
        <f>IF(Z28="---","",IF(Z28="","",VLOOKUP(Z28,List16786[],2,FALSE)))</f>
        <v/>
      </c>
      <c r="BX28" s="194" t="str">
        <f>IF(AA28="---","",IF(AA28="","",VLOOKUP(AA28,List16786[],2,FALSE)))</f>
        <v/>
      </c>
      <c r="BY28" s="194" t="str">
        <f>IF(AB28="---","",IF(AB28="","",VLOOKUP(AB28,List16786[],2,FALSE)))</f>
        <v/>
      </c>
      <c r="BZ28" s="194" t="str">
        <f>IF(AC28="---","",IF(AC28="","",VLOOKUP(AC28,List16786[],2,FALSE)))</f>
        <v/>
      </c>
      <c r="CA28" s="194" t="str">
        <f>IF(AD28="---","",IF(AD28="","",VLOOKUP(AD28,List16786[],2,FALSE)))</f>
        <v/>
      </c>
      <c r="CB28" s="194" t="str">
        <f>IF(AE28="---","",IF(AE28="","",VLOOKUP(AE28,List16786[],2,FALSE)))</f>
        <v/>
      </c>
      <c r="CC28" s="194" t="str">
        <f>IF(AF28="---","",IF(AF28="","",VLOOKUP(AF28,List16786[],2,FALSE)))</f>
        <v/>
      </c>
      <c r="CD28" s="194" t="str">
        <f>IF(AG28="---","",IF(AG28="","",VLOOKUP(AG28,List16786[],2,FALSE)))</f>
        <v/>
      </c>
      <c r="CE28" s="194" t="str">
        <f>IF(AH28="---","",IF(AH28="","",VLOOKUP(AH28,List16786[],2,FALSE)))</f>
        <v/>
      </c>
      <c r="CF28" s="16" t="s">
        <v>125</v>
      </c>
      <c r="CG28" s="194" t="str">
        <f t="shared" si="7"/>
        <v>NA</v>
      </c>
      <c r="CH28" s="194" t="str">
        <f t="shared" si="5"/>
        <v>NA</v>
      </c>
      <c r="CI28" s="194" t="str">
        <f t="shared" si="5"/>
        <v>NA</v>
      </c>
      <c r="CJ28" s="194" t="str">
        <f t="shared" si="5"/>
        <v>NA</v>
      </c>
      <c r="CK28" s="194" t="str">
        <f t="shared" si="5"/>
        <v>NA</v>
      </c>
      <c r="CL28" s="194" t="str">
        <f t="shared" si="5"/>
        <v>NA</v>
      </c>
      <c r="CM28" s="194" t="str">
        <f t="shared" si="5"/>
        <v>NA</v>
      </c>
      <c r="CN28" s="194" t="str">
        <f t="shared" si="5"/>
        <v>NA</v>
      </c>
      <c r="CO28" s="194" t="str">
        <f t="shared" si="5"/>
        <v>NA</v>
      </c>
      <c r="CP28" s="194" t="str">
        <f t="shared" si="5"/>
        <v>NA</v>
      </c>
      <c r="CQ28" s="16" t="s">
        <v>125</v>
      </c>
      <c r="CR28" s="194" t="str">
        <f t="shared" si="8"/>
        <v>NA</v>
      </c>
      <c r="CS28" s="194" t="str">
        <f t="shared" si="9"/>
        <v>NA</v>
      </c>
      <c r="CT28" s="194" t="str">
        <f t="shared" si="9"/>
        <v>NA</v>
      </c>
      <c r="CU28" s="194" t="str">
        <f t="shared" si="9"/>
        <v>NA</v>
      </c>
      <c r="CV28" s="194" t="str">
        <f t="shared" si="9"/>
        <v>NA</v>
      </c>
      <c r="CW28" s="194" t="str">
        <f t="shared" si="9"/>
        <v>NA</v>
      </c>
      <c r="CX28" s="194" t="str">
        <f t="shared" si="9"/>
        <v>NA</v>
      </c>
      <c r="CY28" s="194" t="str">
        <f t="shared" si="9"/>
        <v>NA</v>
      </c>
      <c r="CZ28" s="194" t="str">
        <f t="shared" si="9"/>
        <v>NA</v>
      </c>
      <c r="DA28" s="194" t="str">
        <f t="shared" si="9"/>
        <v>NA</v>
      </c>
      <c r="DI28" s="177"/>
      <c r="DJ28" s="177"/>
      <c r="DK28" s="177"/>
      <c r="DL28" s="177"/>
      <c r="DM28" s="177"/>
      <c r="DN28" s="177"/>
      <c r="DO28" s="177"/>
      <c r="DP28" s="177"/>
      <c r="DQ28" s="177"/>
      <c r="DR28" s="177"/>
      <c r="DS28" s="177"/>
      <c r="DT28" s="177"/>
      <c r="DU28" s="177"/>
      <c r="DV28" s="177"/>
      <c r="DW28" s="177"/>
    </row>
    <row r="29" spans="2:127" s="7" customFormat="1" ht="13.7" customHeight="1" thickBot="1">
      <c r="B29" s="304"/>
      <c r="C29" s="306"/>
      <c r="D29" s="307"/>
      <c r="E29" s="174" t="s">
        <v>220</v>
      </c>
      <c r="F29" s="175"/>
      <c r="G29" s="176"/>
      <c r="H29" s="13" t="s">
        <v>92</v>
      </c>
      <c r="I29" s="13" t="s">
        <v>92</v>
      </c>
      <c r="J29" s="13" t="s">
        <v>92</v>
      </c>
      <c r="K29" s="13" t="s">
        <v>92</v>
      </c>
      <c r="L29" s="13" t="s">
        <v>92</v>
      </c>
      <c r="M29" s="13" t="s">
        <v>92</v>
      </c>
      <c r="N29" s="13" t="s">
        <v>92</v>
      </c>
      <c r="O29" s="13" t="s">
        <v>92</v>
      </c>
      <c r="P29" s="13" t="s">
        <v>92</v>
      </c>
      <c r="Q29" s="13" t="s">
        <v>92</v>
      </c>
      <c r="R29" s="170" t="s">
        <v>92</v>
      </c>
      <c r="S29" s="1"/>
      <c r="T29" s="1"/>
      <c r="U29" s="1"/>
      <c r="V29" s="1"/>
      <c r="W29" s="1"/>
      <c r="X29" s="1"/>
      <c r="Y29" s="13" t="s">
        <v>92</v>
      </c>
      <c r="Z29" s="13" t="s">
        <v>92</v>
      </c>
      <c r="AA29" s="13" t="s">
        <v>92</v>
      </c>
      <c r="AB29" s="13" t="s">
        <v>92</v>
      </c>
      <c r="AC29" s="170" t="s">
        <v>92</v>
      </c>
      <c r="AD29" s="13" t="s">
        <v>92</v>
      </c>
      <c r="AE29" s="13" t="s">
        <v>92</v>
      </c>
      <c r="AF29" s="13" t="s">
        <v>92</v>
      </c>
      <c r="AG29" s="13" t="s">
        <v>92</v>
      </c>
      <c r="AH29" s="18" t="s">
        <v>92</v>
      </c>
      <c r="AK29" s="14" t="str">
        <f t="shared" ref="AK29:AO30" si="11">IFERROR(IF(I29="---","",IF(Y29="---","No Target Set",IF(BV29=BK29,"On Target",IF(BV29&gt;BK29,"Behind",IF(BV29&lt;BK29,"On Target"))))),"")</f>
        <v/>
      </c>
      <c r="AL29" s="14" t="str">
        <f t="shared" si="11"/>
        <v/>
      </c>
      <c r="AM29" s="14" t="str">
        <f t="shared" si="11"/>
        <v/>
      </c>
      <c r="AN29" s="14" t="str">
        <f t="shared" si="11"/>
        <v/>
      </c>
      <c r="AO29" s="14" t="str">
        <f t="shared" si="11"/>
        <v/>
      </c>
      <c r="AP29" s="14" t="str">
        <f t="shared" si="10"/>
        <v/>
      </c>
      <c r="AQ29" s="14" t="str">
        <f t="shared" si="10"/>
        <v/>
      </c>
      <c r="AR29" s="14" t="str">
        <f t="shared" si="10"/>
        <v/>
      </c>
      <c r="AS29" s="14" t="str">
        <f t="shared" si="10"/>
        <v/>
      </c>
      <c r="AT29" s="14" t="str">
        <f t="shared" si="10"/>
        <v/>
      </c>
      <c r="AU29" s="1"/>
      <c r="AV29" s="15"/>
      <c r="AW29" s="16" t="s">
        <v>126</v>
      </c>
      <c r="AX29" s="194" t="str">
        <f t="shared" si="1"/>
        <v>---</v>
      </c>
      <c r="AY29" s="194" t="e">
        <f>VALUE(IF(AX29="---","",VLOOKUP(AX29,List16786[],2,FALSE)))</f>
        <v>#VALUE!</v>
      </c>
      <c r="AZ29" s="194" t="str">
        <f t="shared" si="2"/>
        <v>---</v>
      </c>
      <c r="BA29" s="194" t="e">
        <f>VALUE(IF(AZ29="---","",VLOOKUP(AZ29,List16786[],2,FALSE)))</f>
        <v>#VALUE!</v>
      </c>
      <c r="BB29" s="194" t="str">
        <f t="shared" si="3"/>
        <v>---</v>
      </c>
      <c r="BC29" s="194" t="str">
        <f t="shared" si="4"/>
        <v>---</v>
      </c>
      <c r="BD29" s="1"/>
      <c r="BE29" s="1"/>
      <c r="BF29" s="1"/>
      <c r="BG29" s="1"/>
      <c r="BH29" s="1"/>
      <c r="BI29" s="16" t="s">
        <v>126</v>
      </c>
      <c r="BJ29" s="194" t="str">
        <f>IF(H29="---","",IF(H29="","",(VLOOKUP(H29,List16786[],2,FALSE))))</f>
        <v/>
      </c>
      <c r="BK29" s="194" t="str">
        <f>IF(I29="---","",IF(I29="","",(VLOOKUP(I29,List16786[],2,FALSE))))</f>
        <v/>
      </c>
      <c r="BL29" s="194" t="str">
        <f>IF(J29="---","",IF(J29="","",(VLOOKUP(J29,List16786[],2,FALSE))))</f>
        <v/>
      </c>
      <c r="BM29" s="194" t="str">
        <f>IF(K29="---","",IF(K29="","",(VLOOKUP(K29,List16786[],2,FALSE))))</f>
        <v/>
      </c>
      <c r="BN29" s="194" t="str">
        <f>IF(L29="---","",IF(L29="","",(VLOOKUP(L29,List16786[],2,FALSE))))</f>
        <v/>
      </c>
      <c r="BO29" s="194" t="str">
        <f>IF(M29="---","",IF(M29="","",(VLOOKUP(M29,List16786[],2,FALSE))))</f>
        <v/>
      </c>
      <c r="BP29" s="194" t="str">
        <f>IF(N29="---","",IF(N29="","",(VLOOKUP(N29,List16786[],2,FALSE))))</f>
        <v/>
      </c>
      <c r="BQ29" s="194" t="str">
        <f>IF(O29="---","",IF(O29="","",(VLOOKUP(O29,List16786[],2,FALSE))))</f>
        <v/>
      </c>
      <c r="BR29" s="194" t="str">
        <f>IF(P29="---","",IF(P29="","",(VLOOKUP(P29,List16786[],2,FALSE))))</f>
        <v/>
      </c>
      <c r="BS29" s="194" t="str">
        <f>IF(Q29="---","",IF(Q29="","",(VLOOKUP(Q29,List16786[],2,FALSE))))</f>
        <v/>
      </c>
      <c r="BT29" s="194" t="str">
        <f>IF(R29="---","",IF(R29="","",(VLOOKUP(R29,List16786[],2,FALSE))))</f>
        <v/>
      </c>
      <c r="BU29" s="16" t="s">
        <v>126</v>
      </c>
      <c r="BV29" s="194" t="str">
        <f>IF(Y29="---","",IF(Y29="","",VLOOKUP(Y29,List16786[],2,FALSE)))</f>
        <v/>
      </c>
      <c r="BW29" s="194" t="str">
        <f>IF(Z29="---","",IF(Z29="","",VLOOKUP(Z29,List16786[],2,FALSE)))</f>
        <v/>
      </c>
      <c r="BX29" s="194" t="str">
        <f>IF(AA29="---","",IF(AA29="","",VLOOKUP(AA29,List16786[],2,FALSE)))</f>
        <v/>
      </c>
      <c r="BY29" s="194" t="str">
        <f>IF(AB29="---","",IF(AB29="","",VLOOKUP(AB29,List16786[],2,FALSE)))</f>
        <v/>
      </c>
      <c r="BZ29" s="194" t="str">
        <f>IF(AC29="---","",IF(AC29="","",VLOOKUP(AC29,List16786[],2,FALSE)))</f>
        <v/>
      </c>
      <c r="CA29" s="194" t="str">
        <f>IF(AD29="---","",IF(AD29="","",VLOOKUP(AD29,List16786[],2,FALSE)))</f>
        <v/>
      </c>
      <c r="CB29" s="194" t="str">
        <f>IF(AE29="---","",IF(AE29="","",VLOOKUP(AE29,List16786[],2,FALSE)))</f>
        <v/>
      </c>
      <c r="CC29" s="194" t="str">
        <f>IF(AF29="---","",IF(AF29="","",VLOOKUP(AF29,List16786[],2,FALSE)))</f>
        <v/>
      </c>
      <c r="CD29" s="194" t="str">
        <f>IF(AG29="---","",IF(AG29="","",VLOOKUP(AG29,List16786[],2,FALSE)))</f>
        <v/>
      </c>
      <c r="CE29" s="194" t="str">
        <f>IF(AH29="---","",IF(AH29="","",VLOOKUP(AH29,List16786[],2,FALSE)))</f>
        <v/>
      </c>
      <c r="CF29" s="16" t="s">
        <v>126</v>
      </c>
      <c r="CG29" s="194" t="str">
        <f t="shared" si="7"/>
        <v>NA</v>
      </c>
      <c r="CH29" s="194" t="str">
        <f t="shared" si="5"/>
        <v>NA</v>
      </c>
      <c r="CI29" s="194" t="str">
        <f t="shared" si="5"/>
        <v>NA</v>
      </c>
      <c r="CJ29" s="194" t="str">
        <f t="shared" si="5"/>
        <v>NA</v>
      </c>
      <c r="CK29" s="194" t="str">
        <f t="shared" si="5"/>
        <v>NA</v>
      </c>
      <c r="CL29" s="194" t="str">
        <f t="shared" si="5"/>
        <v>NA</v>
      </c>
      <c r="CM29" s="194" t="str">
        <f t="shared" si="5"/>
        <v>NA</v>
      </c>
      <c r="CN29" s="194" t="str">
        <f t="shared" si="5"/>
        <v>NA</v>
      </c>
      <c r="CO29" s="194" t="str">
        <f t="shared" si="5"/>
        <v>NA</v>
      </c>
      <c r="CP29" s="194" t="str">
        <f t="shared" si="5"/>
        <v>NA</v>
      </c>
      <c r="CQ29" s="16" t="s">
        <v>126</v>
      </c>
      <c r="CR29" s="194" t="str">
        <f t="shared" si="8"/>
        <v>NA</v>
      </c>
      <c r="CS29" s="194" t="str">
        <f t="shared" si="9"/>
        <v>NA</v>
      </c>
      <c r="CT29" s="194" t="str">
        <f t="shared" si="9"/>
        <v>NA</v>
      </c>
      <c r="CU29" s="194" t="str">
        <f t="shared" si="9"/>
        <v>NA</v>
      </c>
      <c r="CV29" s="194" t="str">
        <f t="shared" si="9"/>
        <v>NA</v>
      </c>
      <c r="CW29" s="194" t="str">
        <f t="shared" si="9"/>
        <v>NA</v>
      </c>
      <c r="CX29" s="194" t="str">
        <f t="shared" si="9"/>
        <v>NA</v>
      </c>
      <c r="CY29" s="194" t="str">
        <f t="shared" si="9"/>
        <v>NA</v>
      </c>
      <c r="CZ29" s="194" t="str">
        <f t="shared" si="9"/>
        <v>NA</v>
      </c>
      <c r="DA29" s="194" t="str">
        <f t="shared" si="9"/>
        <v>NA</v>
      </c>
      <c r="DI29" s="177"/>
      <c r="DJ29" s="177"/>
      <c r="DK29" s="177"/>
      <c r="DL29" s="177"/>
      <c r="DM29" s="177"/>
      <c r="DN29" s="177"/>
      <c r="DO29" s="177"/>
      <c r="DP29" s="177"/>
      <c r="DQ29" s="177"/>
      <c r="DR29" s="177"/>
      <c r="DS29" s="177"/>
      <c r="DT29" s="177"/>
      <c r="DU29" s="177"/>
      <c r="DV29" s="177"/>
      <c r="DW29" s="177"/>
    </row>
    <row r="30" spans="2:127" s="7" customFormat="1" ht="13.7" customHeight="1" thickBot="1">
      <c r="B30" s="305"/>
      <c r="C30" s="306"/>
      <c r="D30" s="307"/>
      <c r="E30" s="174" t="s">
        <v>221</v>
      </c>
      <c r="F30" s="175"/>
      <c r="G30" s="176"/>
      <c r="H30" s="169" t="s">
        <v>92</v>
      </c>
      <c r="I30" s="169" t="s">
        <v>92</v>
      </c>
      <c r="J30" s="169" t="s">
        <v>92</v>
      </c>
      <c r="K30" s="169" t="s">
        <v>92</v>
      </c>
      <c r="L30" s="22" t="s">
        <v>92</v>
      </c>
      <c r="M30" s="22" t="s">
        <v>92</v>
      </c>
      <c r="N30" s="22" t="s">
        <v>92</v>
      </c>
      <c r="O30" s="22" t="s">
        <v>92</v>
      </c>
      <c r="P30" s="22" t="s">
        <v>92</v>
      </c>
      <c r="Q30" s="22" t="s">
        <v>92</v>
      </c>
      <c r="R30" s="169" t="s">
        <v>92</v>
      </c>
      <c r="S30" s="1"/>
      <c r="T30" s="1"/>
      <c r="U30" s="1"/>
      <c r="V30" s="1"/>
      <c r="W30" s="1"/>
      <c r="X30" s="1"/>
      <c r="Y30" s="169" t="s">
        <v>92</v>
      </c>
      <c r="Z30" s="169" t="s">
        <v>92</v>
      </c>
      <c r="AA30" s="169" t="s">
        <v>92</v>
      </c>
      <c r="AB30" s="169" t="s">
        <v>92</v>
      </c>
      <c r="AC30" s="169" t="s">
        <v>92</v>
      </c>
      <c r="AD30" s="13" t="s">
        <v>92</v>
      </c>
      <c r="AE30" s="13" t="s">
        <v>92</v>
      </c>
      <c r="AF30" s="13" t="s">
        <v>92</v>
      </c>
      <c r="AG30" s="13" t="s">
        <v>92</v>
      </c>
      <c r="AH30" s="122" t="s">
        <v>92</v>
      </c>
      <c r="AK30" s="14" t="str">
        <f t="shared" si="11"/>
        <v/>
      </c>
      <c r="AL30" s="14" t="str">
        <f t="shared" si="11"/>
        <v/>
      </c>
      <c r="AM30" s="14" t="str">
        <f t="shared" si="11"/>
        <v/>
      </c>
      <c r="AN30" s="14" t="str">
        <f t="shared" si="11"/>
        <v/>
      </c>
      <c r="AO30" s="14" t="str">
        <f t="shared" si="11"/>
        <v/>
      </c>
      <c r="AP30" s="14" t="str">
        <f t="shared" si="10"/>
        <v/>
      </c>
      <c r="AQ30" s="14" t="str">
        <f t="shared" si="10"/>
        <v/>
      </c>
      <c r="AR30" s="14" t="str">
        <f t="shared" si="10"/>
        <v/>
      </c>
      <c r="AS30" s="14" t="str">
        <f t="shared" si="10"/>
        <v/>
      </c>
      <c r="AT30" s="14" t="str">
        <f t="shared" si="10"/>
        <v/>
      </c>
      <c r="AU30" s="1"/>
      <c r="AV30" s="15"/>
      <c r="AW30" s="16" t="s">
        <v>127</v>
      </c>
      <c r="AX30" s="194" t="str">
        <f t="shared" si="1"/>
        <v>---</v>
      </c>
      <c r="AY30" s="194" t="e">
        <f>VALUE(IF(AX30="---","",VLOOKUP(AX30,List16786[],2,FALSE)))</f>
        <v>#VALUE!</v>
      </c>
      <c r="AZ30" s="194" t="str">
        <f t="shared" si="2"/>
        <v>---</v>
      </c>
      <c r="BA30" s="194" t="e">
        <f>VALUE(IF(AZ30="---","",VLOOKUP(AZ30,List16786[],2,FALSE)))</f>
        <v>#VALUE!</v>
      </c>
      <c r="BB30" s="194" t="str">
        <f t="shared" si="3"/>
        <v>---</v>
      </c>
      <c r="BC30" s="194" t="str">
        <f t="shared" si="4"/>
        <v>---</v>
      </c>
      <c r="BD30" s="1"/>
      <c r="BE30" s="1"/>
      <c r="BF30" s="1"/>
      <c r="BG30" s="1"/>
      <c r="BH30" s="1"/>
      <c r="BI30" s="16" t="s">
        <v>127</v>
      </c>
      <c r="BJ30" s="194" t="str">
        <f>IF(H30="---","",IF(H30="","",(VLOOKUP(H30,List16786[],2,FALSE))))</f>
        <v/>
      </c>
      <c r="BK30" s="194" t="str">
        <f>IF(I30="---","",IF(I30="","",(VLOOKUP(I30,List16786[],2,FALSE))))</f>
        <v/>
      </c>
      <c r="BL30" s="194" t="str">
        <f>IF(J30="---","",IF(J30="","",(VLOOKUP(J30,List16786[],2,FALSE))))</f>
        <v/>
      </c>
      <c r="BM30" s="194" t="str">
        <f>IF(K30="---","",IF(K30="","",(VLOOKUP(K30,List16786[],2,FALSE))))</f>
        <v/>
      </c>
      <c r="BN30" s="194" t="str">
        <f>IF(L30="---","",IF(L30="","",(VLOOKUP(L30,List16786[],2,FALSE))))</f>
        <v/>
      </c>
      <c r="BO30" s="194" t="str">
        <f>IF(M30="---","",IF(M30="","",(VLOOKUP(M30,List16786[],2,FALSE))))</f>
        <v/>
      </c>
      <c r="BP30" s="194" t="str">
        <f>IF(N30="---","",IF(N30="","",(VLOOKUP(N30,List16786[],2,FALSE))))</f>
        <v/>
      </c>
      <c r="BQ30" s="194" t="str">
        <f>IF(O30="---","",IF(O30="","",(VLOOKUP(O30,List16786[],2,FALSE))))</f>
        <v/>
      </c>
      <c r="BR30" s="194" t="str">
        <f>IF(P30="---","",IF(P30="","",(VLOOKUP(P30,List16786[],2,FALSE))))</f>
        <v/>
      </c>
      <c r="BS30" s="194" t="str">
        <f>IF(Q30="---","",IF(Q30="","",(VLOOKUP(Q30,List16786[],2,FALSE))))</f>
        <v/>
      </c>
      <c r="BT30" s="194" t="str">
        <f>IF(R30="---","",IF(R30="","",(VLOOKUP(R30,List16786[],2,FALSE))))</f>
        <v/>
      </c>
      <c r="BU30" s="16" t="s">
        <v>127</v>
      </c>
      <c r="BV30" s="194" t="str">
        <f>IF(Y30="---","",IF(Y30="","",VLOOKUP(Y30,List16786[],2,FALSE)))</f>
        <v/>
      </c>
      <c r="BW30" s="194" t="str">
        <f>IF(Z30="---","",IF(Z30="","",VLOOKUP(Z30,List16786[],2,FALSE)))</f>
        <v/>
      </c>
      <c r="BX30" s="194" t="str">
        <f>IF(AA30="---","",IF(AA30="","",VLOOKUP(AA30,List16786[],2,FALSE)))</f>
        <v/>
      </c>
      <c r="BY30" s="194" t="str">
        <f>IF(AB30="---","",IF(AB30="","",VLOOKUP(AB30,List16786[],2,FALSE)))</f>
        <v/>
      </c>
      <c r="BZ30" s="194" t="str">
        <f>IF(AC30="---","",IF(AC30="","",VLOOKUP(AC30,List16786[],2,FALSE)))</f>
        <v/>
      </c>
      <c r="CA30" s="194" t="str">
        <f>IF(AD30="---","",IF(AD30="","",VLOOKUP(AD30,List16786[],2,FALSE)))</f>
        <v/>
      </c>
      <c r="CB30" s="194" t="str">
        <f>IF(AE30="---","",IF(AE30="","",VLOOKUP(AE30,List16786[],2,FALSE)))</f>
        <v/>
      </c>
      <c r="CC30" s="194" t="str">
        <f>IF(AF30="---","",IF(AF30="","",VLOOKUP(AF30,List16786[],2,FALSE)))</f>
        <v/>
      </c>
      <c r="CD30" s="194" t="str">
        <f>IF(AG30="---","",IF(AG30="","",VLOOKUP(AG30,List16786[],2,FALSE)))</f>
        <v/>
      </c>
      <c r="CE30" s="194" t="str">
        <f>IF(AH30="---","",IF(AH30="","",VLOOKUP(AH30,List16786[],2,FALSE)))</f>
        <v/>
      </c>
      <c r="CF30" s="16" t="s">
        <v>127</v>
      </c>
      <c r="CG30" s="194" t="str">
        <f t="shared" si="7"/>
        <v>NA</v>
      </c>
      <c r="CH30" s="194" t="str">
        <f t="shared" si="5"/>
        <v>NA</v>
      </c>
      <c r="CI30" s="194" t="str">
        <f t="shared" si="5"/>
        <v>NA</v>
      </c>
      <c r="CJ30" s="194" t="str">
        <f t="shared" si="5"/>
        <v>NA</v>
      </c>
      <c r="CK30" s="194" t="str">
        <f t="shared" si="5"/>
        <v>NA</v>
      </c>
      <c r="CL30" s="194" t="str">
        <f t="shared" si="5"/>
        <v>NA</v>
      </c>
      <c r="CM30" s="194" t="str">
        <f t="shared" si="5"/>
        <v>NA</v>
      </c>
      <c r="CN30" s="194" t="str">
        <f t="shared" si="5"/>
        <v>NA</v>
      </c>
      <c r="CO30" s="194" t="str">
        <f t="shared" si="5"/>
        <v>NA</v>
      </c>
      <c r="CP30" s="194" t="str">
        <f t="shared" si="5"/>
        <v>NA</v>
      </c>
      <c r="CQ30" s="16" t="s">
        <v>127</v>
      </c>
      <c r="CR30" s="194" t="str">
        <f t="shared" si="8"/>
        <v>NA</v>
      </c>
      <c r="CS30" s="194" t="str">
        <f t="shared" si="9"/>
        <v>NA</v>
      </c>
      <c r="CT30" s="194" t="str">
        <f t="shared" si="9"/>
        <v>NA</v>
      </c>
      <c r="CU30" s="194" t="str">
        <f t="shared" si="9"/>
        <v>NA</v>
      </c>
      <c r="CV30" s="194" t="str">
        <f t="shared" si="9"/>
        <v>NA</v>
      </c>
      <c r="CW30" s="194" t="str">
        <f t="shared" si="9"/>
        <v>NA</v>
      </c>
      <c r="CX30" s="194" t="str">
        <f t="shared" si="9"/>
        <v>NA</v>
      </c>
      <c r="CY30" s="194" t="str">
        <f t="shared" si="9"/>
        <v>NA</v>
      </c>
      <c r="CZ30" s="194" t="str">
        <f t="shared" si="9"/>
        <v>NA</v>
      </c>
      <c r="DA30" s="194" t="str">
        <f t="shared" si="9"/>
        <v>NA</v>
      </c>
      <c r="DI30" s="177"/>
      <c r="DJ30" s="177"/>
      <c r="DK30" s="177"/>
      <c r="DL30" s="177"/>
      <c r="DM30" s="177"/>
      <c r="DN30" s="177"/>
      <c r="DO30" s="177"/>
      <c r="DP30" s="177"/>
      <c r="DQ30" s="177"/>
      <c r="DR30" s="177"/>
      <c r="DS30" s="177"/>
      <c r="DT30" s="177"/>
      <c r="DU30" s="177"/>
      <c r="DV30" s="177"/>
      <c r="DW30" s="177"/>
    </row>
    <row r="31" spans="2:127" s="7" customFormat="1" ht="13.7" customHeight="1" thickBot="1">
      <c r="B31" s="300" t="s">
        <v>223</v>
      </c>
      <c r="C31" s="301"/>
      <c r="D31" s="301"/>
      <c r="E31" s="301"/>
      <c r="F31" s="301"/>
      <c r="G31" s="302"/>
      <c r="H31" s="164" t="str">
        <f>IF(COUNTIF(Year0Range,BE5)+COUNTIF(Year0Range,BE4)+COUNTIF(Year0Range,"*60")&gt;0,COUNTIF(Year0Range,BE4),"")</f>
        <v/>
      </c>
      <c r="I31" s="164" t="str">
        <f>IF(COUNTIF(Year1Range,BE4)+COUNTIF(Year1Range,BE5)+COUNTIF(Year1Range,"*60")&gt;0,COUNTIF(Year1Range,BE4),"")</f>
        <v/>
      </c>
      <c r="J31" s="164" t="str">
        <f>IF(COUNTIF(Year2Range,BE4)+COUNTIF(Year2Range,BE5)+COUNTIF(Year2Range,"*60")&gt;0,COUNTIF(Year2Range,BE4),"")</f>
        <v/>
      </c>
      <c r="K31" s="164" t="str">
        <f>IF(COUNTIF(Year3Range,BE4)+COUNTIF(Year3Range,BE5)+COUNTIF(Year3Range,"*60")&gt;0,COUNTIF(Year3Range,BE4),"")</f>
        <v/>
      </c>
      <c r="L31" s="164" t="str">
        <f>IF(COUNTIF(Year4Range,BE4)+COUNTIF(Year4Range,BE5)+COUNTIF(Year4Range,"*60")&gt;0,COUNTIF(Year4Range,BE4),"")</f>
        <v/>
      </c>
      <c r="M31" s="164" t="str">
        <f>IF(COUNTIF(Year5Range,BE4)+COUNTIF(Year5Range,BE5)+COUNTIF(Year5Range,"*60")&gt;0,COUNTIF(Year5Range,BE4),"")</f>
        <v/>
      </c>
      <c r="N31" s="164" t="str">
        <f>IF(COUNTIF(Year6Range,BE4)+COUNTIF(Year6Range,BE5)+COUNTIF(Year6Range,"*60")&gt;0,COUNTIF(Year6Range,BE4),"")</f>
        <v/>
      </c>
      <c r="O31" s="164" t="str">
        <f>IF(COUNTIF(Year7Range,BE4)+COUNTIF(Year7Range,BE5)+COUNTIF(Year7Range,"*60")&gt;0,COUNTIF(Year7Range,BE4),"")</f>
        <v/>
      </c>
      <c r="P31" s="164" t="str">
        <f>IF(COUNTIF(Year8Range,BE4)+COUNTIF(Year8Range,BE5)+COUNTIF(Year8Range,"*60")&gt;0,COUNTIF(Year8Range,BE4),"")</f>
        <v/>
      </c>
      <c r="Q31" s="164" t="str">
        <f>IF(COUNTIF(Year9Range,BE4)+COUNTIF(Year9Range,BE5)+COUNTIF(Year9Range,"*60")&gt;0,COUNTIF(Year9Range,BE4),"")</f>
        <v/>
      </c>
      <c r="R31" s="164" t="str">
        <f>IF(COUNTIF(Year10Range,BE4)+COUNTIF(Year10Range,BE5)+COUNTIF(Year10Range,"*60")&gt;0,COUNTIF(Year10Range,BE4),"")</f>
        <v/>
      </c>
      <c r="S31" s="1"/>
      <c r="T31" s="1"/>
      <c r="U31" s="1"/>
      <c r="V31" s="1"/>
      <c r="W31" s="1"/>
      <c r="X31" s="1"/>
      <c r="Y31" s="164" t="str">
        <f>IF(COUNTIF(Year1Expected,BE5)+COUNTIF(Year1Expected,BE4)+COUNTIF(Year1Expected,"*60")&gt;0,COUNTIF(Year1Expected,$BE$4),"")</f>
        <v/>
      </c>
      <c r="Z31" s="164" t="str">
        <f>IF(COUNTIF(Year2Expected,$BE$5)+COUNTIF(Year2Expected,$BE$4)+COUNTIF(Year2Expected,"*60")&gt;0,COUNTIF(Year2Expected,$BE$4),"")</f>
        <v/>
      </c>
      <c r="AA31" s="164" t="str">
        <f>IF(COUNTIF(Year3Expected,BE5)+COUNTIF(Year3Expected,BE4)+COUNTIF(Year3Expected,"*60")&gt;0,COUNTIF(Year3Expected,$BE$4),"")</f>
        <v/>
      </c>
      <c r="AB31" s="164" t="str">
        <f>IF(COUNTIF(Year4Expected,BE5)+COUNTIF(Year4Expected,BE4)+COUNTIF(Year4Expected,"*60")&gt;0,COUNTIF(Year4Expected,$BE$4),"")</f>
        <v/>
      </c>
      <c r="AC31" s="164" t="str">
        <f>IF(COUNTIF(Year5Expected,BE5)+COUNTIF(Year5Expected,BE4)+COUNTIF(Year5Expected,"*60")&gt;0,COUNTIF(Year5Expected,$BE$4),"")</f>
        <v/>
      </c>
      <c r="AD31" s="164" t="str">
        <f>IF(COUNTIF(Year6Expected,BE5)+COUNTIF(Year6Expected,BE4)+COUNTIF(Year6Expected,"*60")&gt;0,COUNTIF(Year6Expected,$BE$4),"")</f>
        <v/>
      </c>
      <c r="AE31" s="164" t="str">
        <f>IF(COUNTIF(Year7Expected,BE5)+COUNTIF(Year7Expected,BE4)+COUNTIF(Year7Expected,"*60")&gt;0,COUNTIF(Year7Expected,$BE$4),"")</f>
        <v/>
      </c>
      <c r="AF31" s="164" t="str">
        <f>IF(COUNTIF(Year8Expected,BE5)+COUNTIF(Year8Expected,BE4)+COUNTIF(Year8Expected,"*60")&gt;0,COUNTIF(Year8Expected,$BE$4),"")</f>
        <v/>
      </c>
      <c r="AG31" s="164" t="str">
        <f>IF(COUNTIF(Year9Expected,BE5)+COUNTIF(Year9Expected,BE4)+COUNTIF(Year9Expected,"*60")&gt;0,COUNTIF(Year9Expected,$BE$4),"")</f>
        <v/>
      </c>
      <c r="AH31" s="164" t="str">
        <f>IF(COUNTIF(Year10Expected,BE5)+COUNTIF(Year10Expected,BE4)+COUNTIF(Year10Expected,"*60")&gt;0,COUNTIF(Year10Expected,$BE$4),"")</f>
        <v/>
      </c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 t="e">
        <f>LOOKUP(2,1/(H34:R34&lt;&gt;""),H$2:R$2)</f>
        <v>#N/A</v>
      </c>
      <c r="AY31" s="1"/>
      <c r="AZ31" s="1" t="e">
        <f>AX31</f>
        <v>#N/A</v>
      </c>
      <c r="BA31" s="1"/>
      <c r="BB31" s="1"/>
      <c r="BC31" s="1"/>
      <c r="BD31" s="1"/>
      <c r="BE31" s="1"/>
      <c r="BF31" s="1"/>
      <c r="BG31" s="1"/>
      <c r="BH31" s="1"/>
      <c r="BI31" s="16" t="s">
        <v>128</v>
      </c>
      <c r="BJ31" s="195">
        <f t="shared" ref="BJ31:BT31" si="12">COUNTIF(BJ3:BJ30,1)</f>
        <v>0</v>
      </c>
      <c r="BK31" s="195">
        <f t="shared" si="12"/>
        <v>0</v>
      </c>
      <c r="BL31" s="195">
        <f t="shared" si="12"/>
        <v>0</v>
      </c>
      <c r="BM31" s="195">
        <f t="shared" si="12"/>
        <v>0</v>
      </c>
      <c r="BN31" s="195">
        <f t="shared" si="12"/>
        <v>0</v>
      </c>
      <c r="BO31" s="195">
        <f t="shared" si="12"/>
        <v>0</v>
      </c>
      <c r="BP31" s="195">
        <f t="shared" si="12"/>
        <v>0</v>
      </c>
      <c r="BQ31" s="195">
        <f t="shared" si="12"/>
        <v>0</v>
      </c>
      <c r="BR31" s="195">
        <f t="shared" si="12"/>
        <v>0</v>
      </c>
      <c r="BS31" s="195">
        <f t="shared" si="12"/>
        <v>0</v>
      </c>
      <c r="BT31" s="195">
        <f t="shared" si="12"/>
        <v>0</v>
      </c>
      <c r="BU31" s="16" t="s">
        <v>128</v>
      </c>
      <c r="BV31" s="196">
        <f t="shared" ref="BV31:CE31" si="13">COUNTIF(BV3:BV30,1)</f>
        <v>0</v>
      </c>
      <c r="BW31" s="196">
        <f t="shared" si="13"/>
        <v>0</v>
      </c>
      <c r="BX31" s="196">
        <f t="shared" si="13"/>
        <v>0</v>
      </c>
      <c r="BY31" s="196">
        <f t="shared" si="13"/>
        <v>0</v>
      </c>
      <c r="BZ31" s="196">
        <f t="shared" si="13"/>
        <v>0</v>
      </c>
      <c r="CA31" s="196">
        <f t="shared" si="13"/>
        <v>0</v>
      </c>
      <c r="CB31" s="196">
        <f t="shared" si="13"/>
        <v>0</v>
      </c>
      <c r="CC31" s="196">
        <f t="shared" si="13"/>
        <v>0</v>
      </c>
      <c r="CD31" s="196">
        <f t="shared" si="13"/>
        <v>0</v>
      </c>
      <c r="CE31" s="196">
        <f t="shared" si="13"/>
        <v>0</v>
      </c>
      <c r="CF31" s="197" t="s">
        <v>129</v>
      </c>
      <c r="CG31" s="16">
        <f>COUNTIF(CG3:CG30,1.1)+COUNTIF(CG3:CG30,1)</f>
        <v>0</v>
      </c>
      <c r="CH31" s="16">
        <f>COUNTIF(CH3:CH30,1.1)+COUNTIF(CH3:CH30,1)</f>
        <v>0</v>
      </c>
      <c r="CI31" s="16">
        <f t="shared" ref="CI31:CP31" si="14">COUNTIF(CI3:CI30,1.1)+COUNTIF(CI3:CI30,1)</f>
        <v>0</v>
      </c>
      <c r="CJ31" s="16">
        <f t="shared" si="14"/>
        <v>0</v>
      </c>
      <c r="CK31" s="16">
        <f t="shared" si="14"/>
        <v>0</v>
      </c>
      <c r="CL31" s="16">
        <f t="shared" si="14"/>
        <v>0</v>
      </c>
      <c r="CM31" s="16">
        <f t="shared" si="14"/>
        <v>0</v>
      </c>
      <c r="CN31" s="16">
        <f t="shared" si="14"/>
        <v>0</v>
      </c>
      <c r="CO31" s="16">
        <f t="shared" si="14"/>
        <v>0</v>
      </c>
      <c r="CP31" s="16">
        <f t="shared" si="14"/>
        <v>0</v>
      </c>
      <c r="CQ31" s="200" t="s">
        <v>130</v>
      </c>
      <c r="CR31" s="201">
        <f>COUNTIF(CR3:CR30,"Achieved")</f>
        <v>0</v>
      </c>
      <c r="CS31" s="201">
        <f t="shared" ref="CS31:DA31" si="15">COUNTIF(CS3:CS30,"Achieved")</f>
        <v>0</v>
      </c>
      <c r="CT31" s="201">
        <f t="shared" si="15"/>
        <v>0</v>
      </c>
      <c r="CU31" s="201">
        <f t="shared" si="15"/>
        <v>0</v>
      </c>
      <c r="CV31" s="201">
        <f t="shared" si="15"/>
        <v>0</v>
      </c>
      <c r="CW31" s="201">
        <f t="shared" si="15"/>
        <v>0</v>
      </c>
      <c r="CX31" s="201">
        <f t="shared" si="15"/>
        <v>0</v>
      </c>
      <c r="CY31" s="201">
        <f t="shared" si="15"/>
        <v>0</v>
      </c>
      <c r="CZ31" s="201">
        <f t="shared" si="15"/>
        <v>0</v>
      </c>
      <c r="DA31" s="201">
        <f t="shared" si="15"/>
        <v>0</v>
      </c>
      <c r="DI31" s="177"/>
      <c r="DJ31" s="177"/>
      <c r="DK31" s="177"/>
      <c r="DL31" s="177"/>
      <c r="DM31" s="177"/>
      <c r="DN31" s="177"/>
      <c r="DO31" s="177"/>
      <c r="DP31" s="177"/>
      <c r="DQ31" s="177"/>
      <c r="DR31" s="177"/>
      <c r="DS31" s="177"/>
      <c r="DT31" s="177"/>
      <c r="DU31" s="177"/>
      <c r="DV31" s="177"/>
      <c r="DW31" s="177"/>
    </row>
    <row r="32" spans="2:127" s="7" customFormat="1" ht="13.7" customHeight="1" thickBot="1">
      <c r="B32" s="300" t="s">
        <v>225</v>
      </c>
      <c r="C32" s="301"/>
      <c r="D32" s="301"/>
      <c r="E32" s="301"/>
      <c r="F32" s="301"/>
      <c r="G32" s="302"/>
      <c r="H32" s="164" t="str">
        <f>IF(COUNTIF(Year0Range,BE5)+COUNTIF(Year0Range,BE4)+COUNTIF(Year0Range,"*60")&gt;0,COUNTIF(Year0Range,BE5),"")</f>
        <v/>
      </c>
      <c r="I32" s="167" t="str">
        <f>IF(COUNTIF(Year1Range,BE4)+COUNTIF(Year1Range,BE5)+COUNTIF(Year1Range,"*60")&gt;0,COUNTIF(Year1Range,BE5),"")</f>
        <v/>
      </c>
      <c r="J32" s="167" t="str">
        <f>IF(COUNTIF(Year2Range,BE5)+COUNTIF(Year2Range,BE4)+COUNTIF(Year2Range,"*60")&gt;0,COUNTIF(Year2Range,BE5),"")</f>
        <v/>
      </c>
      <c r="K32" s="167" t="str">
        <f>IF(COUNTIF(Year3Range,BE4)+COUNTIF(Year3Range,BE5)+COUNTIF(Year3Range,"*60")&gt;0,COUNTIF(Year3Range,BE5),"")</f>
        <v/>
      </c>
      <c r="L32" s="167" t="str">
        <f>IF(COUNTIF(Year4Range,BE4)+COUNTIF(Year4Range,BE5)+COUNTIF(Year4Range,"*60")&gt;0,COUNTIF(Year4Range,BE5),"")</f>
        <v/>
      </c>
      <c r="M32" s="167" t="str">
        <f>IF(COUNTIF(Year5Range,BE5)+COUNTIF(Year5Range,BE4)+COUNTIF(Year5Range,"*60")&gt;0,COUNTIF(Year5Range,BE5),"")</f>
        <v/>
      </c>
      <c r="N32" s="167" t="str">
        <f>IF(COUNTIF(Year6Range,BE4)+COUNTIF(Year6Range,BE5)+COUNTIF(Year6Range,"*60")&gt;0,COUNTIF(Year6Range,BE5),"")</f>
        <v/>
      </c>
      <c r="O32" s="167" t="str">
        <f>IF(COUNTIF(Year7Range,BE4)+COUNTIF(Year7Range,BE5)+COUNTIF(Year7Range,"*60")&gt;0,COUNTIF(Year7Range,BE5),"")</f>
        <v/>
      </c>
      <c r="P32" s="167" t="str">
        <f>IF(COUNTIF(Year8Range,BE4)+COUNTIF(Year8Range,BE5)+COUNTIF(Year8Range,"*60")&gt;0,COUNTIF(Year8Range,BE5),"")</f>
        <v/>
      </c>
      <c r="Q32" s="167" t="str">
        <f>IF(COUNTIF(Year9Range,BE4)+COUNTIF(Year9Range,BE5)+COUNTIF(Year9Range,"*60")&gt;0,COUNTIF(Year9Range,BE5),"")</f>
        <v/>
      </c>
      <c r="R32" s="167" t="str">
        <f>IF(COUNTIF(Year10Range,BE5)+COUNTIF(Year10Range,BE5)+COUNTIF(Year10Range,"*60")&gt;0,COUNTIF(Year10Range,BE5),"")</f>
        <v/>
      </c>
      <c r="S32" s="1"/>
      <c r="T32" s="1"/>
      <c r="U32" s="1"/>
      <c r="V32" s="1"/>
      <c r="W32" s="1"/>
      <c r="X32" s="1"/>
      <c r="Y32" s="164" t="str">
        <f>IF(COUNTIF(Year1Expected,BE5)+COUNTIF(Year1Expected,BE4)+COUNTIF(Year1Expected,"*60")&gt;0,COUNTIF(Year1Expected,$BE$5),"")</f>
        <v/>
      </c>
      <c r="Z32" s="164" t="str">
        <f>IF(COUNTIF(Year2Expected,$BE$5)+COUNTIF(Year2Expected,$BE$4)+COUNTIF(Year2Expected,"*60")&gt;0,COUNTIF(Year2Expected,$BE$5),"")</f>
        <v/>
      </c>
      <c r="AA32" s="164" t="str">
        <f>IF(COUNTIF(Year3Expected,BE5)+COUNTIF(Year3Expected,BE4)+COUNTIF(Year3Expected,"*60")&gt;0,COUNTIF(Year3Expected,$BE$5),"")</f>
        <v/>
      </c>
      <c r="AB32" s="164" t="str">
        <f>IF(COUNTIF(Year4Expected,BE5)+COUNTIF(Year4Expected,BE4)+COUNTIF(Year4Expected,"*60")&gt;0,COUNTIF(Year4Expected,$BE$5),"")</f>
        <v/>
      </c>
      <c r="AC32" s="164" t="str">
        <f>IF(COUNTIF(Year5Expected,BE5)+COUNTIF(Year5Expected,BE4)+COUNTIF(Year5Expected,"*60")&gt;0,COUNTIF(Year5Expected,$BE$5),"")</f>
        <v/>
      </c>
      <c r="AD32" s="164" t="str">
        <f>IF(COUNTIF(Year6Expected,BE5)+COUNTIF(Year6Expected,BE4)+COUNTIF(Year6Expected,"*60")&gt;0,COUNTIF(Year6Expected,$BE$5),"")</f>
        <v/>
      </c>
      <c r="AE32" s="164" t="str">
        <f>IF(COUNTIF(Year7Expected,BE5)+COUNTIF(Year7Expected,BE4)+COUNTIF(Year7Expected,"*60")&gt;0,COUNTIF(Year7Expected,$BE$5),"")</f>
        <v/>
      </c>
      <c r="AF32" s="164" t="str">
        <f>IF(COUNTIF(Year8Expected,BE5)+COUNTIF(Year8Expected,BE4)+COUNTIF(Year8Expected,"*60")&gt;0,COUNTIF(Year8Expected,$BE$5),"")</f>
        <v/>
      </c>
      <c r="AG32" s="164" t="str">
        <f>IF(COUNTIF(Year9Expected,BE5)+COUNTIF(Year9Expected,BE4)+COUNTIF(Year9Expected,"*60")&gt;0,COUNTIF(Year9Expected,$BE$5),"")</f>
        <v/>
      </c>
      <c r="AH32" s="164" t="str">
        <f>IF(COUNTIF(Year10Expected,BE5)+COUNTIF(Year10Expected,BE4)+COUNTIF(Year10Expected,"*60")&gt;0,COUNTIF(Year10Expected,$BE$5),"")</f>
        <v/>
      </c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6" t="s">
        <v>131</v>
      </c>
      <c r="BJ32" s="195">
        <f t="shared" ref="BJ32:BT32" si="16">COUNTIF(BJ3:BJ30,0.5)</f>
        <v>0</v>
      </c>
      <c r="BK32" s="195">
        <f t="shared" si="16"/>
        <v>0</v>
      </c>
      <c r="BL32" s="195">
        <f t="shared" si="16"/>
        <v>0</v>
      </c>
      <c r="BM32" s="195">
        <f t="shared" si="16"/>
        <v>0</v>
      </c>
      <c r="BN32" s="195">
        <f t="shared" si="16"/>
        <v>0</v>
      </c>
      <c r="BO32" s="195">
        <f t="shared" si="16"/>
        <v>0</v>
      </c>
      <c r="BP32" s="195">
        <f t="shared" si="16"/>
        <v>0</v>
      </c>
      <c r="BQ32" s="195">
        <f t="shared" si="16"/>
        <v>0</v>
      </c>
      <c r="BR32" s="195">
        <f t="shared" si="16"/>
        <v>0</v>
      </c>
      <c r="BS32" s="195">
        <f t="shared" si="16"/>
        <v>0</v>
      </c>
      <c r="BT32" s="195">
        <f t="shared" si="16"/>
        <v>0</v>
      </c>
      <c r="BU32" s="16" t="s">
        <v>131</v>
      </c>
      <c r="BV32" s="196">
        <f t="shared" ref="BV32:CE32" si="17">COUNTIF(BV3:BV30,0.5)</f>
        <v>0</v>
      </c>
      <c r="BW32" s="196">
        <f t="shared" si="17"/>
        <v>0</v>
      </c>
      <c r="BX32" s="196">
        <f t="shared" si="17"/>
        <v>0</v>
      </c>
      <c r="BY32" s="196">
        <f t="shared" si="17"/>
        <v>0</v>
      </c>
      <c r="BZ32" s="196">
        <f t="shared" si="17"/>
        <v>0</v>
      </c>
      <c r="CA32" s="196">
        <f t="shared" si="17"/>
        <v>0</v>
      </c>
      <c r="CB32" s="196">
        <f t="shared" si="17"/>
        <v>0</v>
      </c>
      <c r="CC32" s="196">
        <f t="shared" si="17"/>
        <v>0</v>
      </c>
      <c r="CD32" s="196">
        <f t="shared" si="17"/>
        <v>0</v>
      </c>
      <c r="CE32" s="196">
        <f t="shared" si="17"/>
        <v>0</v>
      </c>
      <c r="CF32" s="197" t="s">
        <v>132</v>
      </c>
      <c r="CG32" s="16" t="str" cm="1">
        <f t="array" ref="CG32">_xlfn.TEXTJOIN(", ", TRUE, IF((CG3:CG30=1.1) + (CG3:CG30=1), $CF$3:$CF$30, ""))</f>
        <v/>
      </c>
      <c r="CH32" s="16" t="str" cm="1">
        <f t="array" ref="CH32">_xlfn.TEXTJOIN(", ", TRUE, IF((CH3:CH30=1.1) + (CH3:CH30=1), $CF$3:$CF$30, ""))</f>
        <v/>
      </c>
      <c r="CI32" s="16" t="str" cm="1">
        <f t="array" ref="CI32">_xlfn.TEXTJOIN(", ", TRUE, IF((CI3:CI30=1.1) + (CI3:CI30=1), $CF$3:$CF$30, ""))</f>
        <v/>
      </c>
      <c r="CJ32" s="16" t="str" cm="1">
        <f t="array" ref="CJ32">_xlfn.TEXTJOIN(", ", TRUE, IF((CJ3:CJ30=1.1) + (CJ3:CJ30=1), $CF$3:$CF$30, ""))</f>
        <v/>
      </c>
      <c r="CK32" s="16" t="str" cm="1">
        <f t="array" ref="CK32">_xlfn.TEXTJOIN(", ", TRUE, IF((CK3:CK30=1.1) + (CK3:CK30=1), $CF$3:$CF$30, ""))</f>
        <v/>
      </c>
      <c r="CL32" s="16" t="str" cm="1">
        <f t="array" ref="CL32">_xlfn.TEXTJOIN(", ", TRUE, IF((CL3:CL30=1.1) + (CL3:CL30=1), $CF$3:$CF$30, ""))</f>
        <v/>
      </c>
      <c r="CM32" s="16" t="str" cm="1">
        <f t="array" ref="CM32">_xlfn.TEXTJOIN(", ", TRUE, IF((CM3:CM30=1.1) + (CM3:CM30=1), $CF$3:$CF$30, ""))</f>
        <v/>
      </c>
      <c r="CN32" s="16" t="str" cm="1">
        <f t="array" ref="CN32">_xlfn.TEXTJOIN(", ", TRUE, IF((CN3:CN30=1.1) + (CN3:CN30=1), $CF$3:$CF$30, ""))</f>
        <v/>
      </c>
      <c r="CO32" s="16" t="str" cm="1">
        <f t="array" ref="CO32">_xlfn.TEXTJOIN(", ", TRUE, IF((CO3:CO30=1.1) + (CO3:CO30=1), $CF$3:$CF$30, ""))</f>
        <v/>
      </c>
      <c r="CP32" s="16" t="str" cm="1">
        <f t="array" ref="CP32">_xlfn.TEXTJOIN(", ", TRUE, IF((CP3:CP30=1.1) + (CP3:CP30=1), $CF$3:$CF$30, ""))</f>
        <v/>
      </c>
      <c r="CQ32" s="200" t="s">
        <v>133</v>
      </c>
      <c r="CR32" s="201">
        <f>COUNTIF(CR3:CR30,"Not Achieved")</f>
        <v>0</v>
      </c>
      <c r="CS32" s="201">
        <f t="shared" ref="CS32:DA32" si="18">COUNTIF(CS3:CS30,"Not Achieved")</f>
        <v>0</v>
      </c>
      <c r="CT32" s="201">
        <f t="shared" si="18"/>
        <v>0</v>
      </c>
      <c r="CU32" s="201">
        <f t="shared" si="18"/>
        <v>0</v>
      </c>
      <c r="CV32" s="201">
        <f t="shared" si="18"/>
        <v>0</v>
      </c>
      <c r="CW32" s="201">
        <f t="shared" si="18"/>
        <v>0</v>
      </c>
      <c r="CX32" s="201">
        <f t="shared" si="18"/>
        <v>0</v>
      </c>
      <c r="CY32" s="201">
        <f t="shared" si="18"/>
        <v>0</v>
      </c>
      <c r="CZ32" s="201">
        <f t="shared" si="18"/>
        <v>0</v>
      </c>
      <c r="DA32" s="201">
        <f t="shared" si="18"/>
        <v>0</v>
      </c>
      <c r="DI32" s="177"/>
      <c r="DJ32" s="177"/>
      <c r="DK32" s="177"/>
      <c r="DL32" s="177"/>
      <c r="DM32" s="177"/>
      <c r="DN32" s="177"/>
      <c r="DO32" s="177"/>
      <c r="DP32" s="177"/>
      <c r="DQ32" s="177"/>
      <c r="DR32" s="177"/>
      <c r="DS32" s="177"/>
      <c r="DT32" s="177"/>
      <c r="DU32" s="177"/>
      <c r="DV32" s="177"/>
      <c r="DW32" s="177"/>
    </row>
    <row r="33" spans="2:127" ht="13.7" customHeight="1" thickBot="1">
      <c r="B33" s="300" t="s">
        <v>224</v>
      </c>
      <c r="C33" s="301"/>
      <c r="D33" s="301"/>
      <c r="E33" s="301"/>
      <c r="F33" s="301"/>
      <c r="G33" s="302"/>
      <c r="H33" s="164" t="str">
        <f>IF(COUNTIF(Year0Range,BE5)+COUNTIF(Year0Range,BE4)+COUNTIF(Year0Range,"*60")&gt;0,COUNTIF(Year0Range,"*60"),"")</f>
        <v/>
      </c>
      <c r="I33" s="167" t="str">
        <f>IF(COUNTIF(Year1Range,BE4)+COUNTIF(Year1Range,BE5)+COUNTIF(Year1Range,"*60")&gt;0,COUNTIF(Year1Range,"*60"),"")</f>
        <v/>
      </c>
      <c r="J33" s="167" t="str">
        <f>IF(COUNTIF(Year2Range,BE5)+COUNTIF(Year2Range,BE4)+COUNTIF(Year2Range,"*60")&gt;0,COUNTIF(Year2Range,"*60"),"")</f>
        <v/>
      </c>
      <c r="K33" s="167" t="str">
        <f>IF(COUNTIF(Year3Range,BE4)+COUNTIF(Year3Range,BE5)+COUNTIF(Year3Range,"*60")&gt;0,COUNTIF(Year3Range,"*60"),"")</f>
        <v/>
      </c>
      <c r="L33" s="167" t="str">
        <f>IF(COUNTIF(Year4Range,BE4)+COUNTIF(Year4Range,BE5)+COUNTIF(Year4Range,"*60")&gt;0,COUNTIF(Year4Range,"*60"),"")</f>
        <v/>
      </c>
      <c r="M33" s="167" t="str">
        <f>IF(COUNTIF(Year5Range,BE4)+COUNTIF(Year5Range,BE5)+COUNTIF(Year5Range,"*60")&gt;0,COUNTIF(Year5Range,"*60"),"")</f>
        <v/>
      </c>
      <c r="N33" s="167" t="str">
        <f>IF(COUNTIF(Year6Range,BE4)+COUNTIF(Year6Range,BE5)+COUNTIF(Year6Range,"*60")&gt;0,COUNTIF(Year6Range,"*60"),"")</f>
        <v/>
      </c>
      <c r="O33" s="167" t="str">
        <f>IF(COUNTIF(Year7Range,BE4)+COUNTIF(Year7Range,BE5)+COUNTIF(Year7Range,"*60")&gt;0,COUNTIF(Year7Range,"*60"),"")</f>
        <v/>
      </c>
      <c r="P33" s="167" t="str">
        <f>IF(COUNTIF(Year8Range,BE4)+COUNTIF(Year8Range,BE5)+COUNTIF(Year8Range,"*60")&gt;0,COUNTIF(Year8Range,"*60"),"")</f>
        <v/>
      </c>
      <c r="Q33" s="167" t="str">
        <f>IF(COUNTIF(Year9Range,BE4)+COUNTIF(Year9Range,BE5)+COUNTIF(Year9Range,"*60")&gt;0,COUNTIF(Year9Range,"*60"),"")</f>
        <v/>
      </c>
      <c r="R33" s="167" t="str">
        <f>IF(COUNTIF(Year10Range,BN4)+COUNTIF(Year10Range,BE5)+COUNTIF(Year10Range,"*60")&gt;0,COUNTIF(Year10Range,"*60"),"")</f>
        <v/>
      </c>
      <c r="Y33" s="164" t="str">
        <f>IF(COUNTIF(Year1Expected,BE5)+COUNTIF(Year1Expected,BE4)+COUNTIF(Year1Expected,"*60")&gt;0,COUNTIF(Year1Expected,"*60"),"")</f>
        <v/>
      </c>
      <c r="Z33" s="164" t="str">
        <f>IF(COUNTIF(Year2Expected,$BE$5)+COUNTIF(Year2Expected,$BE$4)+COUNTIF(Year2Expected,"*60")&gt;0,COUNTIF(Year2Expected,"*60"),"")</f>
        <v/>
      </c>
      <c r="AA33" s="164" t="str">
        <f>IF(COUNTIF(Year3Expected,BE5)+COUNTIF(Year3Expected,BE4)+COUNTIF(Year3Expected,"*60")&gt;0,COUNTIF(Year3Expected,"*60"),"")</f>
        <v/>
      </c>
      <c r="AB33" s="164" t="str">
        <f>IF(COUNTIF(Year4Expected,BE5)+COUNTIF(Year4Expected,BE4)+COUNTIF(Year4Expected,"*60")&gt;0,COUNTIF(Year4Expected,"*60"),"")</f>
        <v/>
      </c>
      <c r="AC33" s="164" t="str">
        <f>IF(COUNTIF(Year5Expected,BE5)+COUNTIF(Year5Expected,BE4)+COUNTIF(Year5Expected,"*60")&gt;0,COUNTIF(Year5Expected,"*60"),"")</f>
        <v/>
      </c>
      <c r="AD33" s="164" t="str">
        <f>IF(COUNTIF(Year6Expected,BE5)+COUNTIF(Year6Expected,BE4)+COUNTIF(Year6Expected,"*60")&gt;0,COUNTIF(Year6Expected,"*60"),"")</f>
        <v/>
      </c>
      <c r="AE33" s="164" t="str">
        <f>IF(COUNTIF(Year7Expected,BE5)+COUNTIF(Year7Expected,BE4)+COUNTIF(Year7Expected,"*60")&gt;0,COUNTIF(Year7Expected,"*60"),"")</f>
        <v/>
      </c>
      <c r="AF33" s="164" t="str">
        <f>IF(COUNTIF(Year8Expected,BE5)+COUNTIF(Year8Expected,BE4)+COUNTIF(Year8Expected,"*60")&gt;0,COUNTIF(Year8Expected,"*60"),"")</f>
        <v/>
      </c>
      <c r="AG33" s="164" t="str">
        <f>IF(COUNTIF(Year9Expected,BE5)+COUNTIF(Year9Expected,BE4)+COUNTIF(Year9Expected,"*60")&gt;0,COUNTIF(Year9Expected,"*60"),"")</f>
        <v/>
      </c>
      <c r="AH33" s="164" t="str">
        <f>IF(COUNTIF(Year10Expected,BE5)+COUNTIF(Year10Expected,BE4)+COUNTIF(Year10Expected,"*60")&gt;0,COUNTIF(Year10Expected,"*60"),"")</f>
        <v/>
      </c>
      <c r="BI33" s="16" t="s">
        <v>134</v>
      </c>
      <c r="BJ33" s="195">
        <f t="shared" ref="BJ33:BT33" si="19">COUNTIF(BJ3:BJ30,0)</f>
        <v>0</v>
      </c>
      <c r="BK33" s="195">
        <f t="shared" si="19"/>
        <v>0</v>
      </c>
      <c r="BL33" s="195">
        <f t="shared" si="19"/>
        <v>0</v>
      </c>
      <c r="BM33" s="195">
        <f t="shared" si="19"/>
        <v>0</v>
      </c>
      <c r="BN33" s="195">
        <f t="shared" si="19"/>
        <v>0</v>
      </c>
      <c r="BO33" s="195">
        <f t="shared" si="19"/>
        <v>0</v>
      </c>
      <c r="BP33" s="195">
        <f t="shared" si="19"/>
        <v>0</v>
      </c>
      <c r="BQ33" s="195">
        <f t="shared" si="19"/>
        <v>0</v>
      </c>
      <c r="BR33" s="195">
        <f t="shared" si="19"/>
        <v>0</v>
      </c>
      <c r="BS33" s="195">
        <f t="shared" si="19"/>
        <v>0</v>
      </c>
      <c r="BT33" s="195">
        <f t="shared" si="19"/>
        <v>0</v>
      </c>
      <c r="BU33" s="16" t="s">
        <v>134</v>
      </c>
      <c r="BV33" s="196">
        <f t="shared" ref="BV33:CE33" si="20">COUNTIF(BV3:BV30,0)</f>
        <v>0</v>
      </c>
      <c r="BW33" s="196">
        <f t="shared" si="20"/>
        <v>0</v>
      </c>
      <c r="BX33" s="196">
        <f t="shared" si="20"/>
        <v>0</v>
      </c>
      <c r="BY33" s="196">
        <f t="shared" si="20"/>
        <v>0</v>
      </c>
      <c r="BZ33" s="196">
        <f t="shared" si="20"/>
        <v>0</v>
      </c>
      <c r="CA33" s="196">
        <f t="shared" si="20"/>
        <v>0</v>
      </c>
      <c r="CB33" s="196">
        <f t="shared" si="20"/>
        <v>0</v>
      </c>
      <c r="CC33" s="196">
        <f t="shared" si="20"/>
        <v>0</v>
      </c>
      <c r="CD33" s="196">
        <f t="shared" si="20"/>
        <v>0</v>
      </c>
      <c r="CE33" s="196">
        <f t="shared" si="20"/>
        <v>0</v>
      </c>
      <c r="CF33" s="197" t="s">
        <v>135</v>
      </c>
      <c r="CG33" s="16" t="str" cm="1">
        <f t="array" ref="CG33">_xlfn.TEXTJOIN(", ", TRUE, IF((CG3:CG30=1.1) + (CG3:CG30=0.1),  $CF$3:$CF$30, ""))</f>
        <v/>
      </c>
      <c r="CH33" s="199" t="str" cm="1">
        <f t="array" ref="CH33">_xlfn.TEXTJOIN(", ", TRUE, IF((CH3:CH30=1.1) + (CH3:CH30=0.1),  $CF$3:$CF$30, ""))</f>
        <v/>
      </c>
      <c r="CI33" s="199" t="str" cm="1">
        <f t="array" ref="CI33">_xlfn.TEXTJOIN(", ", TRUE, IF((CI3:CI30=1.1) + (CI3:CI30=0.1),  $CF$3:$CF$30, ""))</f>
        <v/>
      </c>
      <c r="CJ33" s="199" t="str" cm="1">
        <f t="array" ref="CJ33">_xlfn.TEXTJOIN(", ", TRUE, IF((CJ3:CJ30=1.1) + (CJ3:CJ30=0.1),  $CF$3:$CF$30, ""))</f>
        <v/>
      </c>
      <c r="CK33" s="199" t="str" cm="1">
        <f t="array" ref="CK33">_xlfn.TEXTJOIN(", ", TRUE, IF((CK3:CK30=1.1) + (CK3:CK30=0.1),  $CF$3:$CF$30, ""))</f>
        <v/>
      </c>
      <c r="CL33" s="199" t="str" cm="1">
        <f t="array" ref="CL33">_xlfn.TEXTJOIN(", ", TRUE, IF((CL3:CL30=1.1) + (CL3:CL30=0.1),  $CF$3:$CF$30, ""))</f>
        <v/>
      </c>
      <c r="CM33" s="199" t="str" cm="1">
        <f t="array" ref="CM33">_xlfn.TEXTJOIN(", ", TRUE, IF((CM3:CM30=1.1) + (CM3:CM30=0.1),  $CF$3:$CF$30, ""))</f>
        <v/>
      </c>
      <c r="CN33" s="199" t="str" cm="1">
        <f t="array" ref="CN33">_xlfn.TEXTJOIN(", ", TRUE, IF((CN3:CN30=1.1) + (CN3:CN30=0.1),  $CF$3:$CF$30, ""))</f>
        <v/>
      </c>
      <c r="CO33" s="199" t="str" cm="1">
        <f t="array" ref="CO33">_xlfn.TEXTJOIN(", ", TRUE, IF((CO3:CO30=1.1) + (CO3:CO30=0.1),  $CF$3:$CF$30, ""))</f>
        <v/>
      </c>
      <c r="CP33" s="199" t="str" cm="1">
        <f t="array" ref="CP33">_xlfn.TEXTJOIN(", ", TRUE, IF((CP3:CP30=1.1) + (CP3:CP30=0.1),  $CF$3:$CF$30, ""))</f>
        <v/>
      </c>
      <c r="CQ33" s="199" t="s">
        <v>136</v>
      </c>
      <c r="CR33" s="201">
        <f>COUNTIF(CG3:CG30,1.1)+COUNTIF(CG3:CG30,0.1)</f>
        <v>0</v>
      </c>
      <c r="CS33" s="201">
        <f t="shared" ref="CS33:DA33" si="21">COUNTIF(CH3:CH30,1.1)+COUNTIF(CH3:CH30,0.1)</f>
        <v>0</v>
      </c>
      <c r="CT33" s="201">
        <f t="shared" si="21"/>
        <v>0</v>
      </c>
      <c r="CU33" s="201">
        <f t="shared" si="21"/>
        <v>0</v>
      </c>
      <c r="CV33" s="201">
        <f t="shared" si="21"/>
        <v>0</v>
      </c>
      <c r="CW33" s="201">
        <f t="shared" si="21"/>
        <v>0</v>
      </c>
      <c r="CX33" s="201">
        <f t="shared" si="21"/>
        <v>0</v>
      </c>
      <c r="CY33" s="201">
        <f t="shared" si="21"/>
        <v>0</v>
      </c>
      <c r="CZ33" s="201">
        <f t="shared" si="21"/>
        <v>0</v>
      </c>
      <c r="DA33" s="201">
        <f t="shared" si="21"/>
        <v>0</v>
      </c>
      <c r="DI33" s="30"/>
      <c r="DJ33" s="30"/>
      <c r="DK33" s="30"/>
      <c r="DL33" s="30"/>
      <c r="DM33" s="30"/>
      <c r="DN33" s="30"/>
      <c r="DO33" s="30"/>
      <c r="DP33" s="30"/>
      <c r="DQ33" s="30"/>
      <c r="DR33" s="30"/>
      <c r="DS33" s="30"/>
      <c r="DT33" s="30"/>
      <c r="DU33" s="30"/>
      <c r="DV33" s="30"/>
      <c r="DW33" s="30"/>
    </row>
    <row r="34" spans="2:127" ht="13.7" customHeight="1" thickBot="1">
      <c r="B34" s="310" t="s">
        <v>287</v>
      </c>
      <c r="C34" s="311"/>
      <c r="D34" s="311"/>
      <c r="E34" s="311"/>
      <c r="F34" s="312"/>
      <c r="G34" s="151"/>
      <c r="H34" s="23" t="str">
        <f t="shared" ref="H34:R34" si="22">IF(ISERROR(AVERAGE(BJ24:BJ30,BJ9:BJ23, BJ3:BJ8)),"",AVERAGE(BJ24:BJ30,BJ9:BJ23, BJ3:BJ8))</f>
        <v/>
      </c>
      <c r="I34" s="23" t="str">
        <f t="shared" si="22"/>
        <v/>
      </c>
      <c r="J34" s="23" t="str">
        <f t="shared" si="22"/>
        <v/>
      </c>
      <c r="K34" s="23" t="str">
        <f t="shared" si="22"/>
        <v/>
      </c>
      <c r="L34" s="23" t="str">
        <f t="shared" si="22"/>
        <v/>
      </c>
      <c r="M34" s="23" t="str">
        <f t="shared" si="22"/>
        <v/>
      </c>
      <c r="N34" s="23" t="str">
        <f t="shared" si="22"/>
        <v/>
      </c>
      <c r="O34" s="23" t="str">
        <f t="shared" si="22"/>
        <v/>
      </c>
      <c r="P34" s="23" t="str">
        <f t="shared" si="22"/>
        <v/>
      </c>
      <c r="Q34" s="23" t="str">
        <f t="shared" si="22"/>
        <v/>
      </c>
      <c r="R34" s="23" t="str">
        <f t="shared" si="22"/>
        <v/>
      </c>
      <c r="Y34" s="23" t="str">
        <f t="shared" ref="Y34:AH34" si="23">IF(ISERROR(AVERAGE(BV24:BV30,BV9:BV23, BV3:BV8)),"",AVERAGE(BV24:BV30,BV9:BV23, BV3:BV8))</f>
        <v/>
      </c>
      <c r="Z34" s="23" t="str">
        <f t="shared" si="23"/>
        <v/>
      </c>
      <c r="AA34" s="23" t="str">
        <f t="shared" si="23"/>
        <v/>
      </c>
      <c r="AB34" s="23" t="str">
        <f t="shared" si="23"/>
        <v/>
      </c>
      <c r="AC34" s="23" t="str">
        <f t="shared" si="23"/>
        <v/>
      </c>
      <c r="AD34" s="23" t="str">
        <f t="shared" si="23"/>
        <v/>
      </c>
      <c r="AE34" s="23" t="str">
        <f t="shared" si="23"/>
        <v/>
      </c>
      <c r="AF34" s="23" t="str">
        <f t="shared" si="23"/>
        <v/>
      </c>
      <c r="AG34" s="23" t="str">
        <f t="shared" si="23"/>
        <v/>
      </c>
      <c r="AH34" s="23" t="str">
        <f t="shared" si="23"/>
        <v/>
      </c>
      <c r="AI34" s="1"/>
      <c r="AJ34" s="1"/>
      <c r="AX34" s="27" t="s">
        <v>95</v>
      </c>
      <c r="AY34" s="28" t="s">
        <v>97</v>
      </c>
      <c r="AZ34" s="29" t="s">
        <v>99</v>
      </c>
      <c r="BA34" s="1" t="s">
        <v>138</v>
      </c>
      <c r="BB34" s="24"/>
      <c r="BC34" s="24"/>
      <c r="BD34" s="24"/>
      <c r="BE34" s="24"/>
      <c r="BG34" s="7"/>
      <c r="BH34" s="7"/>
      <c r="BI34" s="16" t="s">
        <v>137</v>
      </c>
      <c r="BJ34" s="198" t="str">
        <f>IF(ISERROR(AVERAGE(BJ24:BJ30,BJ9:BJ23,BJ3:BJ8)),"",(AVERAGE(BJ24:BJ30,BJ9:BJ23,BJ3:BJ8)))</f>
        <v/>
      </c>
      <c r="BK34" s="198" t="str">
        <f t="shared" ref="BK34:BT34" si="24">IF(ISERROR(AVERAGE(BK24:BK30,BK9:BK23,BK3:BK8)),"",(AVERAGE(BK24:BK30,BK9:BK23,BK3:BK8)))</f>
        <v/>
      </c>
      <c r="BL34" s="198" t="str">
        <f t="shared" si="24"/>
        <v/>
      </c>
      <c r="BM34" s="198" t="str">
        <f t="shared" si="24"/>
        <v/>
      </c>
      <c r="BN34" s="198" t="str">
        <f t="shared" si="24"/>
        <v/>
      </c>
      <c r="BO34" s="198" t="str">
        <f t="shared" si="24"/>
        <v/>
      </c>
      <c r="BP34" s="198" t="str">
        <f t="shared" si="24"/>
        <v/>
      </c>
      <c r="BQ34" s="198" t="str">
        <f t="shared" si="24"/>
        <v/>
      </c>
      <c r="BR34" s="198" t="str">
        <f t="shared" si="24"/>
        <v/>
      </c>
      <c r="BS34" s="198" t="str">
        <f t="shared" si="24"/>
        <v/>
      </c>
      <c r="BT34" s="198" t="str">
        <f t="shared" si="24"/>
        <v/>
      </c>
      <c r="BU34" s="16" t="s">
        <v>137</v>
      </c>
      <c r="BV34" s="198" t="str">
        <f t="shared" ref="BV34:CE34" si="25">IF(ISERROR(AVERAGE(BV24:BV30,BV9:BV23,BV3:BV8)),"",(AVERAGE(BV24:BV30,BV9:BV23,BV3:BV8)))</f>
        <v/>
      </c>
      <c r="BW34" s="198" t="str">
        <f t="shared" si="25"/>
        <v/>
      </c>
      <c r="BX34" s="198" t="str">
        <f t="shared" si="25"/>
        <v/>
      </c>
      <c r="BY34" s="198" t="str">
        <f t="shared" si="25"/>
        <v/>
      </c>
      <c r="BZ34" s="198" t="str">
        <f t="shared" si="25"/>
        <v/>
      </c>
      <c r="CA34" s="198" t="str">
        <f t="shared" si="25"/>
        <v/>
      </c>
      <c r="CB34" s="198" t="str">
        <f t="shared" si="25"/>
        <v/>
      </c>
      <c r="CC34" s="198" t="str">
        <f t="shared" si="25"/>
        <v/>
      </c>
      <c r="CD34" s="198" t="str">
        <f t="shared" si="25"/>
        <v/>
      </c>
      <c r="CE34" s="198" t="str">
        <f t="shared" si="25"/>
        <v/>
      </c>
      <c r="CF34" s="197" t="s">
        <v>130</v>
      </c>
      <c r="CG34" s="16" t="str" cm="1">
        <f t="array" ref="CG34">_xlfn.TEXTJOIN(", ", TRUE, IF(CR3:CR30="Achieved", $CF$3:$CF$30, ""))</f>
        <v/>
      </c>
      <c r="CH34" s="199" t="str" cm="1">
        <f t="array" ref="CH34">_xlfn.TEXTJOIN(", ", TRUE, IF(CS3:CS30="Achieved", $CF$3:$CF$30, ""))</f>
        <v/>
      </c>
      <c r="CI34" s="199" t="str" cm="1">
        <f t="array" ref="CI34">_xlfn.TEXTJOIN(", ", TRUE, IF(CT3:CT30="Achieved", $CF$3:$CF$30, ""))</f>
        <v/>
      </c>
      <c r="CJ34" s="199" t="str" cm="1">
        <f t="array" ref="CJ34">_xlfn.TEXTJOIN(", ", TRUE, IF(CU3:CU30="Achieved", $CF$3:$CF$30, ""))</f>
        <v/>
      </c>
      <c r="CK34" s="199" t="str" cm="1">
        <f t="array" ref="CK34">_xlfn.TEXTJOIN(", ", TRUE, IF(CV3:CV30="Achieved", $CF$3:$CF$30, ""))</f>
        <v/>
      </c>
      <c r="CL34" s="199" t="str" cm="1">
        <f t="array" ref="CL34">_xlfn.TEXTJOIN(", ", TRUE, IF(CW3:CW30="Achieved", $CF$3:$CF$30, ""))</f>
        <v/>
      </c>
      <c r="CM34" s="199" t="str" cm="1">
        <f t="array" ref="CM34">_xlfn.TEXTJOIN(", ", TRUE, IF(CX3:CX30="Achieved", $CF$3:$CF$30, ""))</f>
        <v/>
      </c>
      <c r="CN34" s="199" t="str" cm="1">
        <f t="array" ref="CN34">_xlfn.TEXTJOIN(", ", TRUE, IF(CY3:CY30="Achieved", $CF$3:$CF$30, ""))</f>
        <v/>
      </c>
      <c r="CO34" s="199" t="str" cm="1">
        <f t="array" ref="CO34">_xlfn.TEXTJOIN(", ", TRUE, IF(CZ3:CZ30="Achieved", $CF$3:$CF$30, ""))</f>
        <v/>
      </c>
      <c r="CP34" s="199" t="str" cm="1">
        <f t="array" ref="CP34">_xlfn.TEXTJOIN(", ", TRUE, IF(DA3:DA30="Achieved", $CF$3:$CF$30, ""))</f>
        <v/>
      </c>
      <c r="CQ34" s="199" t="s">
        <v>139</v>
      </c>
      <c r="CR34" s="202" t="str">
        <f t="shared" ref="CR34:DA34" si="26">IF(SUM(CR31:CR32)=0,"",CR31/SUM(CR31:CR32))</f>
        <v/>
      </c>
      <c r="CS34" s="202" t="str">
        <f t="shared" si="26"/>
        <v/>
      </c>
      <c r="CT34" s="202" t="str">
        <f t="shared" si="26"/>
        <v/>
      </c>
      <c r="CU34" s="202" t="str">
        <f t="shared" si="26"/>
        <v/>
      </c>
      <c r="CV34" s="202" t="str">
        <f t="shared" si="26"/>
        <v/>
      </c>
      <c r="CW34" s="202" t="str">
        <f t="shared" si="26"/>
        <v/>
      </c>
      <c r="CX34" s="202" t="str">
        <f t="shared" si="26"/>
        <v/>
      </c>
      <c r="CY34" s="202" t="str">
        <f t="shared" si="26"/>
        <v/>
      </c>
      <c r="CZ34" s="202" t="str">
        <f t="shared" si="26"/>
        <v/>
      </c>
      <c r="DA34" s="202" t="str">
        <f t="shared" si="26"/>
        <v/>
      </c>
      <c r="DI34" s="30"/>
      <c r="DJ34" s="30"/>
      <c r="DK34" s="30"/>
      <c r="DL34" s="30"/>
      <c r="DM34" s="30"/>
      <c r="DN34" s="30"/>
      <c r="DO34" s="30"/>
      <c r="DP34" s="30"/>
      <c r="DQ34" s="30"/>
      <c r="DR34" s="30"/>
      <c r="DS34" s="30"/>
      <c r="DT34" s="30"/>
      <c r="DU34" s="30"/>
      <c r="DV34" s="30"/>
      <c r="DW34" s="30"/>
    </row>
    <row r="35" spans="2:127" ht="13.7" customHeight="1" thickBot="1">
      <c r="B35" s="287" t="s">
        <v>140</v>
      </c>
      <c r="C35" s="288"/>
      <c r="D35" s="288"/>
      <c r="E35" s="288"/>
      <c r="F35" s="288"/>
      <c r="G35" s="289"/>
      <c r="H35" s="173"/>
      <c r="I35" s="173" t="str">
        <f>IF(I34="","",_xlfn.CONCAT(CG31," / ",CR31))</f>
        <v/>
      </c>
      <c r="J35" s="173" t="str">
        <f t="shared" ref="J35:R35" si="27">IF(J34="","",_xlfn.CONCAT(CH31," / ",CS31))</f>
        <v/>
      </c>
      <c r="K35" s="173" t="str">
        <f t="shared" si="27"/>
        <v/>
      </c>
      <c r="L35" s="173" t="str">
        <f t="shared" si="27"/>
        <v/>
      </c>
      <c r="M35" s="173" t="str">
        <f t="shared" si="27"/>
        <v/>
      </c>
      <c r="N35" s="164" t="str">
        <f t="shared" si="27"/>
        <v/>
      </c>
      <c r="O35" s="164" t="str">
        <f t="shared" si="27"/>
        <v/>
      </c>
      <c r="P35" s="164" t="str">
        <f t="shared" si="27"/>
        <v/>
      </c>
      <c r="Q35" s="164" t="str">
        <f t="shared" si="27"/>
        <v/>
      </c>
      <c r="R35" s="164" t="str">
        <f t="shared" si="27"/>
        <v/>
      </c>
      <c r="AA35" s="26"/>
      <c r="AD35" s="26"/>
      <c r="AE35" s="26"/>
      <c r="AF35" s="26"/>
      <c r="AG35" s="26"/>
      <c r="AH35" s="26"/>
      <c r="AI35" s="26"/>
      <c r="AJ35" s="26"/>
      <c r="AW35" s="30" t="s">
        <v>141</v>
      </c>
      <c r="AX35" s="31">
        <f>COUNTIF(AY3:AY8,BF4)</f>
        <v>0</v>
      </c>
      <c r="AY35" s="31">
        <f>VALUE(COUNTIF(AY3:AY8,BF5))</f>
        <v>0</v>
      </c>
      <c r="AZ35" s="31">
        <f>VALUE(COUNTIF(AY3:AY8,0))</f>
        <v>0</v>
      </c>
      <c r="BA35" s="31" t="e">
        <f>AVERAGEIF(AY3:AY8,"&gt;=0")</f>
        <v>#DIV/0!</v>
      </c>
      <c r="BI35" s="16" t="s">
        <v>142</v>
      </c>
      <c r="BJ35" s="192" t="str">
        <f>IF(ISERROR(AVERAGE(BJ3:BJ8)),"",(AVERAGE(BJ3:BJ8)))</f>
        <v/>
      </c>
      <c r="BK35" s="192" t="str">
        <f t="shared" ref="BK35:BT35" si="28">IF(ISERROR(AVERAGE(BK3:BK8)),"",(AVERAGE(BK3:BK8)))</f>
        <v/>
      </c>
      <c r="BL35" s="192" t="str">
        <f t="shared" si="28"/>
        <v/>
      </c>
      <c r="BM35" s="192" t="str">
        <f t="shared" si="28"/>
        <v/>
      </c>
      <c r="BN35" s="192" t="str">
        <f t="shared" si="28"/>
        <v/>
      </c>
      <c r="BO35" s="192" t="str">
        <f t="shared" si="28"/>
        <v/>
      </c>
      <c r="BP35" s="192" t="str">
        <f t="shared" si="28"/>
        <v/>
      </c>
      <c r="BQ35" s="192" t="str">
        <f t="shared" si="28"/>
        <v/>
      </c>
      <c r="BR35" s="192" t="str">
        <f t="shared" si="28"/>
        <v/>
      </c>
      <c r="BS35" s="192" t="str">
        <f t="shared" si="28"/>
        <v/>
      </c>
      <c r="BT35" s="192" t="str">
        <f t="shared" si="28"/>
        <v/>
      </c>
      <c r="BU35" s="16" t="s">
        <v>142</v>
      </c>
      <c r="BV35" s="192" t="str">
        <f t="shared" ref="BV35:CE35" si="29">IF(ISERROR(AVERAGE(BV3:BV8)),"",(AVERAGE(BV3:BV8)))</f>
        <v/>
      </c>
      <c r="BW35" s="192" t="str">
        <f t="shared" si="29"/>
        <v/>
      </c>
      <c r="BX35" s="192" t="str">
        <f t="shared" si="29"/>
        <v/>
      </c>
      <c r="BY35" s="192" t="str">
        <f t="shared" si="29"/>
        <v/>
      </c>
      <c r="BZ35" s="192" t="str">
        <f t="shared" si="29"/>
        <v/>
      </c>
      <c r="CA35" s="192" t="str">
        <f t="shared" si="29"/>
        <v/>
      </c>
      <c r="CB35" s="192" t="str">
        <f t="shared" si="29"/>
        <v/>
      </c>
      <c r="CC35" s="192" t="str">
        <f t="shared" si="29"/>
        <v/>
      </c>
      <c r="CD35" s="192" t="str">
        <f t="shared" si="29"/>
        <v/>
      </c>
      <c r="CE35" s="192" t="str">
        <f t="shared" si="29"/>
        <v/>
      </c>
      <c r="CF35" s="16"/>
      <c r="CG35"/>
      <c r="CJ35" s="1"/>
      <c r="CL35" s="1"/>
      <c r="CN35" s="1"/>
      <c r="CQ35" s="199" t="s">
        <v>143</v>
      </c>
      <c r="CR35" s="16" t="str">
        <f t="shared" ref="CR35:DA35" si="30">IF(CR34="","ADEQUATE",IF(CR34&gt;0.5,"ADEQUATE",IF(BK34&gt;=BV34,"ADEQUATE","INADEQUATE")))</f>
        <v>ADEQUATE</v>
      </c>
      <c r="CS35" s="16" t="str">
        <f t="shared" si="30"/>
        <v>ADEQUATE</v>
      </c>
      <c r="CT35" s="16" t="str">
        <f t="shared" si="30"/>
        <v>ADEQUATE</v>
      </c>
      <c r="CU35" s="16" t="str">
        <f t="shared" si="30"/>
        <v>ADEQUATE</v>
      </c>
      <c r="CV35" s="16" t="str">
        <f t="shared" si="30"/>
        <v>ADEQUATE</v>
      </c>
      <c r="CW35" s="16" t="str">
        <f t="shared" si="30"/>
        <v>ADEQUATE</v>
      </c>
      <c r="CX35" s="16" t="str">
        <f t="shared" si="30"/>
        <v>ADEQUATE</v>
      </c>
      <c r="CY35" s="16" t="str">
        <f t="shared" si="30"/>
        <v>ADEQUATE</v>
      </c>
      <c r="CZ35" s="16" t="str">
        <f t="shared" si="30"/>
        <v>ADEQUATE</v>
      </c>
      <c r="DA35" s="16" t="str">
        <f t="shared" si="30"/>
        <v>ADEQUATE</v>
      </c>
      <c r="DI35" s="30"/>
      <c r="DJ35" s="30"/>
      <c r="DK35" s="30"/>
      <c r="DL35" s="30"/>
      <c r="DM35" s="30"/>
      <c r="DN35" s="30"/>
      <c r="DO35" s="30"/>
      <c r="DP35" s="30"/>
      <c r="DQ35" s="30"/>
      <c r="DR35" s="30"/>
      <c r="DS35" s="30"/>
      <c r="DT35" s="30"/>
      <c r="DU35" s="30"/>
      <c r="DV35" s="30"/>
      <c r="DW35" s="30"/>
    </row>
    <row r="36" spans="2:127" ht="13.7" customHeight="1" thickBot="1">
      <c r="B36" s="294" t="s">
        <v>226</v>
      </c>
      <c r="C36" s="292"/>
      <c r="D36" s="292"/>
      <c r="E36" s="292"/>
      <c r="F36" s="292"/>
      <c r="G36" s="293"/>
      <c r="H36" s="160"/>
      <c r="I36" s="160" t="str">
        <f>IF(I34="","",IF(I37="Yes",CR35,"N/A"))</f>
        <v/>
      </c>
      <c r="J36" s="160" t="str">
        <f t="shared" ref="J36:R36" si="31">IF(J34="","",IF(J37="Yes",CS35,"N/A"))</f>
        <v/>
      </c>
      <c r="K36" s="160" t="str">
        <f t="shared" si="31"/>
        <v/>
      </c>
      <c r="L36" s="160" t="str">
        <f t="shared" si="31"/>
        <v/>
      </c>
      <c r="M36" s="160" t="str">
        <f t="shared" si="31"/>
        <v/>
      </c>
      <c r="N36" s="160" t="str">
        <f t="shared" si="31"/>
        <v/>
      </c>
      <c r="O36" s="160" t="str">
        <f t="shared" si="31"/>
        <v/>
      </c>
      <c r="P36" s="160" t="str">
        <f t="shared" si="31"/>
        <v/>
      </c>
      <c r="Q36" s="160" t="str">
        <f t="shared" si="31"/>
        <v/>
      </c>
      <c r="R36" s="160" t="str">
        <f t="shared" si="31"/>
        <v/>
      </c>
      <c r="AA36" s="26"/>
      <c r="AD36" s="26"/>
      <c r="AE36" s="26"/>
      <c r="AF36" s="26"/>
      <c r="AG36" s="26"/>
      <c r="AH36" s="26"/>
      <c r="AI36" s="26"/>
      <c r="AJ36" s="26"/>
      <c r="AW36" s="30" t="s">
        <v>144</v>
      </c>
      <c r="AX36" s="31">
        <f>COUNTIF(AY9:AY23,BF4)</f>
        <v>0</v>
      </c>
      <c r="AY36" s="31">
        <f>VALUE(COUNTIF(AY9:AY23,BF5))</f>
        <v>0</v>
      </c>
      <c r="AZ36" s="31">
        <f>VALUE(COUNTIF(AY9:AY23,0))</f>
        <v>0</v>
      </c>
      <c r="BA36" s="31" t="e">
        <f>AVERAGEIF(AY9:AY23,"&gt;=0")</f>
        <v>#DIV/0!</v>
      </c>
      <c r="BI36" s="16" t="s">
        <v>145</v>
      </c>
      <c r="BJ36" s="193" t="str">
        <f t="shared" ref="BJ36:BT36" si="32">IF(ISERROR(AVERAGE(BJ9:BJ23)),"",(AVERAGE(BJ9:BJ23)))</f>
        <v/>
      </c>
      <c r="BK36" s="193" t="str">
        <f t="shared" si="32"/>
        <v/>
      </c>
      <c r="BL36" s="193" t="str">
        <f t="shared" si="32"/>
        <v/>
      </c>
      <c r="BM36" s="193" t="str">
        <f t="shared" si="32"/>
        <v/>
      </c>
      <c r="BN36" s="193" t="str">
        <f t="shared" si="32"/>
        <v/>
      </c>
      <c r="BO36" s="193" t="str">
        <f t="shared" si="32"/>
        <v/>
      </c>
      <c r="BP36" s="193" t="str">
        <f t="shared" si="32"/>
        <v/>
      </c>
      <c r="BQ36" s="193" t="str">
        <f t="shared" si="32"/>
        <v/>
      </c>
      <c r="BR36" s="193" t="str">
        <f t="shared" si="32"/>
        <v/>
      </c>
      <c r="BS36" s="193" t="str">
        <f t="shared" si="32"/>
        <v/>
      </c>
      <c r="BT36" s="193" t="str">
        <f t="shared" si="32"/>
        <v/>
      </c>
      <c r="BU36" s="16" t="s">
        <v>145</v>
      </c>
      <c r="BV36" s="193" t="str">
        <f t="shared" ref="BV36:CE36" si="33">IF(ISERROR(AVERAGE(BV9:BV23)),"",(AVERAGE(BV9:BV23)))</f>
        <v/>
      </c>
      <c r="BW36" s="193" t="str">
        <f t="shared" si="33"/>
        <v/>
      </c>
      <c r="BX36" s="193" t="str">
        <f t="shared" si="33"/>
        <v/>
      </c>
      <c r="BY36" s="193" t="str">
        <f t="shared" si="33"/>
        <v/>
      </c>
      <c r="BZ36" s="193" t="str">
        <f t="shared" si="33"/>
        <v/>
      </c>
      <c r="CA36" s="193" t="str">
        <f t="shared" si="33"/>
        <v/>
      </c>
      <c r="CB36" s="193" t="str">
        <f t="shared" si="33"/>
        <v/>
      </c>
      <c r="CC36" s="193" t="str">
        <f t="shared" si="33"/>
        <v/>
      </c>
      <c r="CD36" s="193" t="str">
        <f t="shared" si="33"/>
        <v/>
      </c>
      <c r="CE36" s="193" t="str">
        <f t="shared" si="33"/>
        <v/>
      </c>
      <c r="CF36" s="16"/>
      <c r="CJ36" s="1"/>
      <c r="CL36" s="1"/>
      <c r="CN36" s="1"/>
      <c r="CQ36" s="16" t="s">
        <v>146</v>
      </c>
      <c r="CR36" s="16" t="str">
        <f t="shared" ref="CR36:DA36" si="34">IF(CR33&gt;0,"New IAP","No")</f>
        <v>No</v>
      </c>
      <c r="CS36" s="16" t="str">
        <f t="shared" si="34"/>
        <v>No</v>
      </c>
      <c r="CT36" s="16" t="str">
        <f t="shared" si="34"/>
        <v>No</v>
      </c>
      <c r="CU36" s="16" t="str">
        <f t="shared" si="34"/>
        <v>No</v>
      </c>
      <c r="CV36" s="16" t="str">
        <f t="shared" si="34"/>
        <v>No</v>
      </c>
      <c r="CW36" s="16" t="str">
        <f t="shared" si="34"/>
        <v>No</v>
      </c>
      <c r="CX36" s="16" t="str">
        <f t="shared" si="34"/>
        <v>No</v>
      </c>
      <c r="CY36" s="16" t="str">
        <f t="shared" si="34"/>
        <v>No</v>
      </c>
      <c r="CZ36" s="16" t="str">
        <f t="shared" si="34"/>
        <v>No</v>
      </c>
      <c r="DA36" s="16" t="str">
        <f t="shared" si="34"/>
        <v>No</v>
      </c>
      <c r="DI36" s="30"/>
      <c r="DJ36" s="30"/>
      <c r="DK36" s="30"/>
      <c r="DL36" s="30"/>
      <c r="DM36" s="30"/>
      <c r="DN36" s="30"/>
      <c r="DO36" s="30"/>
      <c r="DP36" s="30"/>
      <c r="DQ36" s="30"/>
      <c r="DR36" s="30"/>
      <c r="DS36" s="30"/>
      <c r="DT36" s="30"/>
      <c r="DU36" s="30"/>
      <c r="DV36" s="30"/>
      <c r="DW36" s="30"/>
    </row>
    <row r="37" spans="2:127" ht="13.7" customHeight="1" thickBot="1">
      <c r="B37" s="287" t="s">
        <v>227</v>
      </c>
      <c r="C37" s="288"/>
      <c r="D37" s="288"/>
      <c r="E37" s="288"/>
      <c r="F37" s="288"/>
      <c r="G37" s="289"/>
      <c r="H37" s="165"/>
      <c r="I37" s="161" t="s">
        <v>92</v>
      </c>
      <c r="J37" s="161" t="s">
        <v>92</v>
      </c>
      <c r="K37" s="161" t="s">
        <v>92</v>
      </c>
      <c r="L37" s="161" t="s">
        <v>92</v>
      </c>
      <c r="M37" s="161" t="s">
        <v>92</v>
      </c>
      <c r="N37" s="161" t="s">
        <v>92</v>
      </c>
      <c r="O37" s="161" t="s">
        <v>92</v>
      </c>
      <c r="P37" s="161" t="s">
        <v>92</v>
      </c>
      <c r="Q37" s="161" t="s">
        <v>92</v>
      </c>
      <c r="R37" s="161" t="s">
        <v>92</v>
      </c>
      <c r="AA37" s="26"/>
      <c r="AD37" s="26"/>
      <c r="AE37" s="26"/>
      <c r="AF37" s="26"/>
      <c r="AG37" s="26"/>
      <c r="AH37" s="26"/>
      <c r="AI37" s="26"/>
      <c r="AJ37" s="26"/>
      <c r="AW37" s="30" t="s">
        <v>147</v>
      </c>
      <c r="AX37" s="31">
        <f>COUNTIF(AY24:AY30,BF4)</f>
        <v>0</v>
      </c>
      <c r="AY37" s="31">
        <f>COUNTIF(AY24:AY30,BF5)</f>
        <v>0</v>
      </c>
      <c r="AZ37" s="31">
        <f>VALUE(COUNTIF(AY24:AY30,0))</f>
        <v>0</v>
      </c>
      <c r="BA37" s="31" t="e">
        <f>AVERAGEIF(AY24:AY30,"&gt;=0")</f>
        <v>#DIV/0!</v>
      </c>
      <c r="BI37" s="16" t="s">
        <v>148</v>
      </c>
      <c r="BJ37" s="194" t="str">
        <f t="shared" ref="BJ37:BT37" si="35">IF(ISERROR(AVERAGE(BJ24:BJ30)),"",(AVERAGE(BJ24:BJ30)))</f>
        <v/>
      </c>
      <c r="BK37" s="194" t="str">
        <f t="shared" si="35"/>
        <v/>
      </c>
      <c r="BL37" s="194" t="str">
        <f t="shared" si="35"/>
        <v/>
      </c>
      <c r="BM37" s="194" t="str">
        <f t="shared" si="35"/>
        <v/>
      </c>
      <c r="BN37" s="194" t="str">
        <f t="shared" si="35"/>
        <v/>
      </c>
      <c r="BO37" s="194" t="str">
        <f t="shared" si="35"/>
        <v/>
      </c>
      <c r="BP37" s="194" t="str">
        <f t="shared" si="35"/>
        <v/>
      </c>
      <c r="BQ37" s="194" t="str">
        <f t="shared" si="35"/>
        <v/>
      </c>
      <c r="BR37" s="194" t="str">
        <f t="shared" si="35"/>
        <v/>
      </c>
      <c r="BS37" s="194" t="str">
        <f t="shared" si="35"/>
        <v/>
      </c>
      <c r="BT37" s="194" t="str">
        <f t="shared" si="35"/>
        <v/>
      </c>
      <c r="BU37" s="16" t="s">
        <v>148</v>
      </c>
      <c r="BV37" s="194" t="str">
        <f t="shared" ref="BV37:CE37" si="36">IF(ISERROR(AVERAGE(BV24:BV30)),"",(AVERAGE(BV24:BV30)))</f>
        <v/>
      </c>
      <c r="BW37" s="194" t="str">
        <f t="shared" si="36"/>
        <v/>
      </c>
      <c r="BX37" s="194" t="str">
        <f t="shared" si="36"/>
        <v/>
      </c>
      <c r="BY37" s="194" t="str">
        <f t="shared" si="36"/>
        <v/>
      </c>
      <c r="BZ37" s="194" t="str">
        <f t="shared" si="36"/>
        <v/>
      </c>
      <c r="CA37" s="194" t="str">
        <f t="shared" si="36"/>
        <v/>
      </c>
      <c r="CB37" s="194" t="str">
        <f t="shared" si="36"/>
        <v/>
      </c>
      <c r="CC37" s="194" t="str">
        <f t="shared" si="36"/>
        <v/>
      </c>
      <c r="CD37" s="194" t="str">
        <f t="shared" si="36"/>
        <v/>
      </c>
      <c r="CE37" s="194" t="str">
        <f t="shared" si="36"/>
        <v/>
      </c>
      <c r="DI37" s="30"/>
      <c r="DJ37" s="30"/>
      <c r="DK37" s="30"/>
      <c r="DL37" s="30"/>
      <c r="DM37" s="30"/>
      <c r="DN37" s="30"/>
      <c r="DO37" s="30"/>
      <c r="DP37" s="30"/>
      <c r="DQ37" s="30"/>
      <c r="DR37" s="30"/>
      <c r="DS37" s="30"/>
      <c r="DT37" s="30"/>
      <c r="DU37" s="30"/>
      <c r="DV37" s="30"/>
      <c r="DW37" s="30"/>
    </row>
    <row r="38" spans="2:127" ht="13.7" customHeight="1" thickBot="1">
      <c r="B38" s="287" t="s">
        <v>228</v>
      </c>
      <c r="C38" s="288"/>
      <c r="D38" s="288"/>
      <c r="E38" s="288"/>
      <c r="F38" s="288"/>
      <c r="G38" s="289"/>
      <c r="H38" s="171"/>
      <c r="I38" s="172" t="str">
        <f>IF(COUNTIF(Year1Range,$BE$5)+COUNTIF(Year1Range,$BE$4)+COUNTIF(Year1Range,"*60")&gt;0,CR36,"")</f>
        <v/>
      </c>
      <c r="J38" s="172" t="str">
        <f>IF(COUNTIF(Year2Range,$BE$5)+COUNTIF(Year2Range,$BE$4)+COUNTIF(Year2Range,"*60")&gt;0,CS36,"")</f>
        <v/>
      </c>
      <c r="K38" s="172" t="str">
        <f>IF(COUNTIF(Year3Range,$BE$5)+COUNTIF(Year3Range,$BE$4)+COUNTIF(Year3Range,"*60")&gt;0,CT36,"")</f>
        <v/>
      </c>
      <c r="L38" s="172" t="str">
        <f>IF(COUNTIF(Year4Range,$BE$5)+COUNTIF(Year4Range,$BE$4)+COUNTIF(Year4Range,"*60")&gt;0,CU36,"")</f>
        <v/>
      </c>
      <c r="M38" s="172" t="str">
        <f>IF(COUNTIF(Year5Range,$BE$5)+COUNTIF(Year5Range,$BE$4)+COUNTIF(Year5Range,"*60")&gt;0,CV36,"")</f>
        <v/>
      </c>
      <c r="N38" s="166" t="str">
        <f>IF(COUNTIF(Year6Range,$BE$5)+COUNTIF(Year6Range,$BE$4)+COUNTIF(Year6Range,"*60")&gt;0,CW36,"")</f>
        <v/>
      </c>
      <c r="O38" s="166" t="str">
        <f>IF(COUNTIF(Year7Range,$BE$5)+COUNTIF(Year7Range,$BE$4)+COUNTIF(Year7Range,"*60")&gt;0,CX36,"")</f>
        <v/>
      </c>
      <c r="P38" s="166" t="str">
        <f>IF(COUNTIF(Year8Range,$BE$5)+COUNTIF(Year8Range,$BE$4)+COUNTIF(Year8Range,"*60")&gt;0,CY36,"")</f>
        <v/>
      </c>
      <c r="Q38" s="166" t="str">
        <f>IF(COUNTIF(Year9Range,$BE$5)+COUNTIF(Year9Range,$BE$4)+COUNTIF(Year9Range,"*60")&gt;0,CZ36,"")</f>
        <v/>
      </c>
      <c r="R38" s="166" t="str">
        <f>IF(COUNTIF(Year10Range,$BE$5)+COUNTIF(Year10Range,$BE$4)+COUNTIF(Year10Range,"*60")&gt;0,DA36,"")</f>
        <v/>
      </c>
      <c r="AA38" s="26"/>
      <c r="AD38" s="26"/>
      <c r="AE38" s="26"/>
      <c r="AF38" s="26"/>
      <c r="AG38" s="26"/>
      <c r="AH38" s="26"/>
      <c r="AI38" s="26"/>
      <c r="AJ38" s="26"/>
      <c r="AW38" s="1" t="s">
        <v>149</v>
      </c>
      <c r="AX38" s="31">
        <f>VALUE(SUM(AX35:AX37))</f>
        <v>0</v>
      </c>
      <c r="AY38" s="31">
        <f>VALUE(SUM(AY35:AY37))</f>
        <v>0</v>
      </c>
      <c r="AZ38" s="31">
        <f>VALUE(SUM(AZ35:AZ37))</f>
        <v>0</v>
      </c>
      <c r="BA38" s="31" t="e">
        <f>AVERAGEIF(AY3:AY30,"&gt;=0")</f>
        <v>#DIV/0!</v>
      </c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DI38" s="30"/>
      <c r="DJ38" s="30"/>
      <c r="DK38" s="30"/>
      <c r="DL38" s="30"/>
      <c r="DM38" s="30"/>
      <c r="DN38" s="30"/>
      <c r="DO38" s="30"/>
      <c r="DP38" s="30"/>
      <c r="DQ38" s="30"/>
      <c r="DR38" s="30"/>
      <c r="DS38" s="30"/>
      <c r="DT38" s="30"/>
      <c r="DU38" s="30"/>
      <c r="DV38" s="30"/>
      <c r="DW38" s="30"/>
    </row>
    <row r="39" spans="2:127" ht="13.7" customHeight="1" thickBot="1">
      <c r="AA39" s="26"/>
      <c r="AD39" s="26"/>
      <c r="AE39" s="26"/>
      <c r="AF39" s="26"/>
      <c r="AG39" s="26"/>
      <c r="AH39" s="26"/>
      <c r="AI39" s="26"/>
      <c r="AJ39" s="26"/>
      <c r="AW39" s="30" t="s">
        <v>150</v>
      </c>
      <c r="BA39" s="31" t="str">
        <f>IF(ISERROR(AVERAGE(AY24:AY30,AY9:AY23,AY3:AY8)),"",(AVERAGE(AY24:AY30,AY9:AY23,AY3:AY8)))</f>
        <v/>
      </c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</row>
    <row r="40" spans="2:127" ht="13.7" customHeight="1" thickBot="1">
      <c r="B40" s="162"/>
      <c r="C40" s="292" t="s">
        <v>234</v>
      </c>
      <c r="D40" s="292"/>
      <c r="E40" s="292"/>
      <c r="F40" s="293"/>
      <c r="G40" s="294" t="s">
        <v>235</v>
      </c>
      <c r="H40" s="292"/>
      <c r="I40" s="292"/>
      <c r="J40" s="293"/>
      <c r="K40" s="294" t="s">
        <v>236</v>
      </c>
      <c r="L40" s="292"/>
      <c r="M40" s="293"/>
      <c r="N40" s="1"/>
      <c r="O40" s="1"/>
      <c r="P40" s="1"/>
      <c r="AA40" s="26"/>
      <c r="AD40" s="26"/>
      <c r="AE40" s="26"/>
      <c r="AF40" s="26"/>
      <c r="AG40" s="26"/>
      <c r="AH40" s="26"/>
      <c r="AI40" s="26"/>
      <c r="AJ40" s="26"/>
      <c r="AX40" s="27" t="s">
        <v>95</v>
      </c>
      <c r="AY40" s="28" t="s">
        <v>97</v>
      </c>
      <c r="AZ40" s="29" t="s">
        <v>99</v>
      </c>
      <c r="BA40" s="1" t="s">
        <v>138</v>
      </c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</row>
    <row r="41" spans="2:127" ht="27.95" customHeight="1" thickBot="1">
      <c r="B41" s="163" t="s">
        <v>229</v>
      </c>
      <c r="C41" s="290" t="str">
        <f>CG32</f>
        <v/>
      </c>
      <c r="D41" s="291"/>
      <c r="E41" s="291"/>
      <c r="F41" s="291"/>
      <c r="G41" s="291" t="str">
        <f>CG34</f>
        <v/>
      </c>
      <c r="H41" s="291"/>
      <c r="I41" s="291"/>
      <c r="J41" s="291"/>
      <c r="K41" s="291" t="str">
        <f>CG33</f>
        <v/>
      </c>
      <c r="L41" s="291"/>
      <c r="M41" s="291"/>
      <c r="N41" s="1"/>
      <c r="O41" s="1"/>
      <c r="P41" s="1"/>
      <c r="AA41" s="26"/>
      <c r="AD41" s="26"/>
      <c r="AE41" s="26"/>
      <c r="AF41" s="26"/>
      <c r="AG41" s="26"/>
      <c r="AH41" s="26"/>
      <c r="AI41" s="26"/>
      <c r="AJ41" s="26"/>
      <c r="AW41" s="30" t="s">
        <v>151</v>
      </c>
      <c r="AX41" s="31">
        <f>COUNTIF(BA3:BA8,BF4)</f>
        <v>0</v>
      </c>
      <c r="AY41" s="31">
        <f>COUNTIF(BA3:BA8,BF5)</f>
        <v>0</v>
      </c>
      <c r="AZ41" s="31">
        <f>COUNTIF(BA3:BA8,0)</f>
        <v>0</v>
      </c>
      <c r="BA41" s="31" t="e">
        <f>AVERAGEIF(BA3:BA8,"&gt;=0")</f>
        <v>#DIV/0!</v>
      </c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</row>
    <row r="42" spans="2:127" ht="27.95" customHeight="1" thickBot="1">
      <c r="B42" s="163" t="s">
        <v>230</v>
      </c>
      <c r="C42" s="296" t="str">
        <f>CH32</f>
        <v/>
      </c>
      <c r="D42" s="295"/>
      <c r="E42" s="295"/>
      <c r="F42" s="295"/>
      <c r="G42" s="295" t="str">
        <f>CH34</f>
        <v/>
      </c>
      <c r="H42" s="295"/>
      <c r="I42" s="295"/>
      <c r="J42" s="295"/>
      <c r="K42" s="295" t="str">
        <f>CH33</f>
        <v/>
      </c>
      <c r="L42" s="295"/>
      <c r="M42" s="295"/>
      <c r="N42" s="1"/>
      <c r="O42" s="1"/>
      <c r="P42" s="1"/>
      <c r="AA42" s="26"/>
      <c r="AD42" s="26"/>
      <c r="AE42" s="26"/>
      <c r="AF42" s="26"/>
      <c r="AG42" s="26"/>
      <c r="AH42" s="26"/>
      <c r="AI42" s="26"/>
      <c r="AJ42" s="26"/>
      <c r="AW42" s="30" t="s">
        <v>152</v>
      </c>
      <c r="AX42" s="31">
        <f>COUNTIF(BA9:BA23,BF4)</f>
        <v>0</v>
      </c>
      <c r="AY42" s="31">
        <f>COUNTIF(BA9:BA23,BF5)</f>
        <v>0</v>
      </c>
      <c r="AZ42" s="31">
        <f>COUNTIF(BA9:BA23,0)</f>
        <v>0</v>
      </c>
      <c r="BA42" s="31" t="e">
        <f>AVERAGEIF(BA9:BA23,"&gt;=0")</f>
        <v>#DIV/0!</v>
      </c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</row>
    <row r="43" spans="2:127" ht="27.95" customHeight="1" thickBot="1">
      <c r="B43" s="163" t="s">
        <v>231</v>
      </c>
      <c r="C43" s="296" t="str">
        <f>CI32</f>
        <v/>
      </c>
      <c r="D43" s="295"/>
      <c r="E43" s="295"/>
      <c r="F43" s="295"/>
      <c r="G43" s="295" t="str">
        <f>CI34</f>
        <v/>
      </c>
      <c r="H43" s="295"/>
      <c r="I43" s="295"/>
      <c r="J43" s="295"/>
      <c r="K43" s="295" t="str">
        <f>CI33</f>
        <v/>
      </c>
      <c r="L43" s="295"/>
      <c r="M43" s="295"/>
      <c r="N43" s="1"/>
      <c r="O43" s="1"/>
      <c r="P43" s="1"/>
      <c r="AA43" s="26"/>
      <c r="AD43" s="26"/>
      <c r="AE43" s="26"/>
      <c r="AF43" s="26"/>
      <c r="AG43" s="26"/>
      <c r="AH43" s="26"/>
      <c r="AI43" s="26"/>
      <c r="AJ43" s="26"/>
      <c r="AW43" s="30" t="s">
        <v>153</v>
      </c>
      <c r="AX43" s="31">
        <f>COUNTIF(BA24:BA30,BF4)</f>
        <v>0</v>
      </c>
      <c r="AY43" s="31">
        <f>COUNTIF(BA24:BA30,BF5)</f>
        <v>0</v>
      </c>
      <c r="AZ43" s="31">
        <f>COUNTIF(BA24:BA30,0)</f>
        <v>0</v>
      </c>
      <c r="BA43" s="31" t="e">
        <f>AVERAGEIF(BA24:BA30,"&gt;=0")</f>
        <v>#DIV/0!</v>
      </c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</row>
    <row r="44" spans="2:127" ht="27.95" customHeight="1" thickBot="1">
      <c r="B44" s="163" t="s">
        <v>232</v>
      </c>
      <c r="C44" s="296" t="str">
        <f>CJ32</f>
        <v/>
      </c>
      <c r="D44" s="295"/>
      <c r="E44" s="295"/>
      <c r="F44" s="295"/>
      <c r="G44" s="295" t="str">
        <f>CJ34</f>
        <v/>
      </c>
      <c r="H44" s="295"/>
      <c r="I44" s="295"/>
      <c r="J44" s="295"/>
      <c r="K44" s="295" t="str">
        <f>CJ33</f>
        <v/>
      </c>
      <c r="L44" s="295"/>
      <c r="M44" s="295"/>
      <c r="N44" s="1"/>
      <c r="O44" s="1"/>
      <c r="P44" s="1"/>
      <c r="AA44" s="26"/>
      <c r="AD44" s="26"/>
      <c r="AE44" s="26"/>
      <c r="AF44" s="26"/>
      <c r="AG44" s="26"/>
      <c r="AH44" s="26"/>
      <c r="AI44" s="26"/>
      <c r="AJ44" s="26"/>
      <c r="AW44" s="1" t="s">
        <v>154</v>
      </c>
      <c r="AX44" s="31">
        <f>SUM(AX41:AX43)</f>
        <v>0</v>
      </c>
      <c r="AY44" s="31">
        <f>SUM(AY41:AY43)</f>
        <v>0</v>
      </c>
      <c r="AZ44" s="31">
        <f>SUM(AZ41:AZ43)</f>
        <v>0</v>
      </c>
      <c r="BA44" s="3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</row>
    <row r="45" spans="2:127" ht="27.95" customHeight="1" thickBot="1">
      <c r="B45" s="163" t="s">
        <v>233</v>
      </c>
      <c r="C45" s="296" t="str">
        <f>CK32</f>
        <v/>
      </c>
      <c r="D45" s="295"/>
      <c r="E45" s="295"/>
      <c r="F45" s="295"/>
      <c r="G45" s="295" t="str">
        <f>CK34</f>
        <v/>
      </c>
      <c r="H45" s="295"/>
      <c r="I45" s="295"/>
      <c r="J45" s="295"/>
      <c r="K45" s="295" t="str">
        <f>CK33</f>
        <v/>
      </c>
      <c r="L45" s="295"/>
      <c r="M45" s="295"/>
      <c r="N45" s="1"/>
      <c r="O45" s="1"/>
      <c r="P45" s="1"/>
      <c r="AA45" s="26"/>
      <c r="AD45" s="26"/>
      <c r="AE45" s="26"/>
      <c r="AF45" s="26"/>
      <c r="AG45" s="26"/>
      <c r="AH45" s="26"/>
      <c r="AI45" s="26"/>
      <c r="AJ45" s="26"/>
      <c r="AW45" s="30" t="s">
        <v>155</v>
      </c>
      <c r="AX45" s="31"/>
      <c r="AY45" s="31"/>
      <c r="AZ45" s="31"/>
      <c r="BA45" s="31" t="str">
        <f>IF(ISERROR(AVERAGE(BA24:BA30,BA9:BA23,BA3:BA8)),"",(AVERAGE(BA24:BA30,BA9:BA23,BA3:BA8)))</f>
        <v/>
      </c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</row>
    <row r="46" spans="2:127" ht="27.95" hidden="1" customHeight="1" thickBot="1">
      <c r="B46" s="162" t="s">
        <v>57</v>
      </c>
      <c r="C46" s="296" t="str">
        <f>CL32</f>
        <v/>
      </c>
      <c r="D46" s="295"/>
      <c r="E46" s="295"/>
      <c r="F46" s="295"/>
      <c r="G46" s="295" t="str">
        <f>CL34</f>
        <v/>
      </c>
      <c r="H46" s="295"/>
      <c r="I46" s="295"/>
      <c r="J46" s="295"/>
      <c r="K46" s="295" t="str">
        <f>CL33</f>
        <v/>
      </c>
      <c r="L46" s="295"/>
      <c r="M46" s="295"/>
      <c r="N46" s="1"/>
      <c r="O46" s="1"/>
      <c r="P46" s="1"/>
      <c r="AA46" s="26"/>
      <c r="AD46" s="26"/>
      <c r="AE46" s="26"/>
      <c r="AF46" s="26"/>
      <c r="AG46" s="26"/>
      <c r="AH46" s="26"/>
      <c r="AI46" s="26"/>
      <c r="AJ46" s="26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</row>
    <row r="47" spans="2:127" ht="27.95" hidden="1" customHeight="1" thickBot="1">
      <c r="B47" s="162" t="s">
        <v>58</v>
      </c>
      <c r="C47" s="296" t="str">
        <f>CM32</f>
        <v/>
      </c>
      <c r="D47" s="295"/>
      <c r="E47" s="295"/>
      <c r="F47" s="295"/>
      <c r="G47" s="295" t="str">
        <f>CM34</f>
        <v/>
      </c>
      <c r="H47" s="295"/>
      <c r="I47" s="295"/>
      <c r="J47" s="295"/>
      <c r="K47" s="295" t="str">
        <f>CM33</f>
        <v/>
      </c>
      <c r="L47" s="295"/>
      <c r="M47" s="295"/>
      <c r="N47" s="1"/>
      <c r="O47" s="1"/>
      <c r="P47" s="1"/>
      <c r="AA47" s="26"/>
      <c r="AD47" s="26"/>
      <c r="AE47" s="26"/>
      <c r="AF47" s="26"/>
      <c r="AG47" s="26"/>
      <c r="AH47" s="26"/>
      <c r="AI47" s="26"/>
      <c r="AJ47" s="26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</row>
    <row r="48" spans="2:127" ht="27.95" hidden="1" customHeight="1" thickBot="1">
      <c r="B48" s="162" t="s">
        <v>59</v>
      </c>
      <c r="C48" s="296" t="str">
        <f>CN32</f>
        <v/>
      </c>
      <c r="D48" s="295"/>
      <c r="E48" s="295"/>
      <c r="F48" s="295"/>
      <c r="G48" s="295" t="str">
        <f>CN34</f>
        <v/>
      </c>
      <c r="H48" s="295"/>
      <c r="I48" s="295"/>
      <c r="J48" s="295"/>
      <c r="K48" s="295" t="str">
        <f>CN33</f>
        <v/>
      </c>
      <c r="L48" s="295"/>
      <c r="M48" s="295"/>
      <c r="N48" s="1"/>
      <c r="O48" s="1"/>
      <c r="P48" s="1"/>
      <c r="AA48" s="26"/>
      <c r="AD48" s="26"/>
      <c r="AE48" s="26"/>
      <c r="AF48" s="26"/>
      <c r="AG48" s="26"/>
      <c r="AH48" s="26"/>
      <c r="AI48" s="26"/>
      <c r="AJ48" s="26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</row>
    <row r="49" spans="2:92" ht="27.95" hidden="1" customHeight="1" thickBot="1">
      <c r="B49" s="162" t="s">
        <v>60</v>
      </c>
      <c r="C49" s="296" t="str">
        <f>CO32</f>
        <v/>
      </c>
      <c r="D49" s="295"/>
      <c r="E49" s="295"/>
      <c r="F49" s="295"/>
      <c r="G49" s="295" t="str">
        <f>CO34</f>
        <v/>
      </c>
      <c r="H49" s="295"/>
      <c r="I49" s="295"/>
      <c r="J49" s="295"/>
      <c r="K49" s="295" t="str">
        <f>CO33</f>
        <v/>
      </c>
      <c r="L49" s="295"/>
      <c r="M49" s="295"/>
      <c r="N49" s="1"/>
      <c r="O49" s="1"/>
      <c r="P49" s="1"/>
      <c r="AA49" s="26"/>
      <c r="AD49" s="26"/>
      <c r="AE49" s="26"/>
      <c r="AF49" s="26"/>
      <c r="AG49" s="26"/>
      <c r="AH49" s="26"/>
      <c r="AI49" s="26"/>
      <c r="AJ49" s="26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</row>
    <row r="50" spans="2:92" ht="27.95" hidden="1" customHeight="1" thickBot="1">
      <c r="B50" s="162" t="s">
        <v>61</v>
      </c>
      <c r="C50" s="296" t="str">
        <f>CP32</f>
        <v/>
      </c>
      <c r="D50" s="295"/>
      <c r="E50" s="295"/>
      <c r="F50" s="295"/>
      <c r="G50" s="295" t="str">
        <f>CP34</f>
        <v/>
      </c>
      <c r="H50" s="295"/>
      <c r="I50" s="295"/>
      <c r="J50" s="295"/>
      <c r="K50" s="295" t="str">
        <f>CP33</f>
        <v/>
      </c>
      <c r="L50" s="295"/>
      <c r="M50" s="295"/>
      <c r="N50" s="1"/>
      <c r="O50" s="1"/>
      <c r="P50" s="1"/>
      <c r="AA50" s="26"/>
      <c r="AD50" s="26"/>
      <c r="AE50" s="26"/>
      <c r="AF50" s="26"/>
      <c r="AG50" s="26"/>
      <c r="AH50" s="26"/>
      <c r="AI50" s="26"/>
      <c r="AJ50" s="26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</row>
    <row r="51" spans="2:92" ht="13.35" customHeight="1">
      <c r="B51" s="25"/>
      <c r="C51" s="25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AA51" s="26"/>
      <c r="AD51" s="26"/>
      <c r="AE51" s="26"/>
      <c r="AF51" s="26"/>
      <c r="AG51" s="26"/>
      <c r="AH51" s="26"/>
      <c r="AI51" s="26"/>
      <c r="AJ51" s="26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</row>
    <row r="52" spans="2:92" ht="13.35" customHeight="1">
      <c r="B52" s="313" t="s">
        <v>237</v>
      </c>
      <c r="C52" s="313"/>
      <c r="M52" s="26"/>
      <c r="N52" s="26"/>
      <c r="O52" s="26"/>
      <c r="P52" s="26"/>
      <c r="AA52" s="26"/>
      <c r="AD52" s="26"/>
      <c r="AE52" s="26"/>
      <c r="AF52" s="26"/>
      <c r="AG52" s="26"/>
      <c r="AH52" s="26"/>
      <c r="AI52" s="26"/>
      <c r="AJ52" s="26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H52" s="1"/>
      <c r="CJ52" s="1"/>
      <c r="CL52" s="1"/>
      <c r="CN52" s="1"/>
    </row>
    <row r="53" spans="2:92" ht="13.5" customHeight="1">
      <c r="B53" s="313"/>
      <c r="C53" s="313"/>
      <c r="D53" s="32"/>
      <c r="E53" s="32"/>
      <c r="F53" s="7"/>
      <c r="G53" s="7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H53" s="1"/>
      <c r="CJ53" s="1"/>
      <c r="CL53" s="1"/>
      <c r="CN53" s="1"/>
    </row>
    <row r="54" spans="2:92" ht="23.1" customHeight="1">
      <c r="B54" s="314" t="s">
        <v>238</v>
      </c>
      <c r="C54" s="315"/>
      <c r="D54" s="315"/>
      <c r="E54" s="315"/>
      <c r="F54" s="315"/>
      <c r="G54" s="315"/>
      <c r="H54" s="315"/>
      <c r="I54" s="315"/>
      <c r="J54" s="315"/>
      <c r="K54" s="316"/>
      <c r="BG54" s="7"/>
      <c r="BH54" s="7"/>
      <c r="BI54" s="7"/>
      <c r="BJ54" s="7"/>
      <c r="BK54" s="7"/>
      <c r="BO54" s="1"/>
      <c r="BP54" s="1"/>
      <c r="BQ54" s="1"/>
      <c r="BR54" s="1"/>
      <c r="BS54" s="1"/>
      <c r="BT54" s="1"/>
      <c r="CB54" s="1"/>
    </row>
    <row r="55" spans="2:92" ht="21" customHeight="1">
      <c r="B55" s="317" t="s">
        <v>174</v>
      </c>
      <c r="C55" s="318"/>
      <c r="D55" s="319"/>
      <c r="E55" s="320" t="s">
        <v>175</v>
      </c>
      <c r="F55" s="321"/>
      <c r="G55" s="321"/>
      <c r="H55" s="322"/>
      <c r="I55" s="320" t="s">
        <v>176</v>
      </c>
      <c r="J55" s="321"/>
      <c r="K55" s="322"/>
    </row>
    <row r="56" spans="2:92" ht="22.35" customHeight="1">
      <c r="B56" s="323"/>
      <c r="C56" s="324"/>
      <c r="D56" s="325"/>
      <c r="E56" s="326"/>
      <c r="F56" s="327"/>
      <c r="G56" s="327"/>
      <c r="H56" s="328"/>
      <c r="I56" s="329"/>
      <c r="J56" s="327"/>
      <c r="K56" s="328"/>
      <c r="BK56" s="7"/>
      <c r="CB56" s="1"/>
    </row>
    <row r="57" spans="2:92">
      <c r="B57" s="7"/>
      <c r="C57" s="7"/>
      <c r="D57" s="7"/>
      <c r="E57" s="7"/>
      <c r="F57" s="7"/>
      <c r="G57" s="7"/>
      <c r="AK57" s="30"/>
      <c r="BK57" s="7"/>
      <c r="CB57" s="1"/>
    </row>
    <row r="58" spans="2:92" ht="19.350000000000001" customHeight="1">
      <c r="B58" s="109" t="s">
        <v>288</v>
      </c>
      <c r="C58" s="33"/>
      <c r="D58" s="34"/>
      <c r="E58" s="34"/>
      <c r="F58" s="34"/>
      <c r="G58" s="34"/>
      <c r="H58" s="34"/>
      <c r="BK58" s="7"/>
      <c r="CB58" s="1"/>
    </row>
    <row r="59" spans="2:92" ht="15.75" thickBot="1">
      <c r="B59" s="68" t="s">
        <v>246</v>
      </c>
      <c r="C59" s="68"/>
      <c r="D59" s="35" t="str">
        <f>_xlfn.IFNA(AX31,"")</f>
        <v/>
      </c>
      <c r="E59" s="35"/>
      <c r="F59" s="34"/>
      <c r="G59" s="36"/>
      <c r="H59" s="36"/>
      <c r="BK59" s="7"/>
      <c r="CB59" s="1"/>
    </row>
    <row r="60" spans="2:92" ht="15.75">
      <c r="B60" s="37"/>
      <c r="C60" s="38"/>
      <c r="D60" s="104" t="s">
        <v>240</v>
      </c>
      <c r="E60" s="105"/>
      <c r="F60" s="106" t="s">
        <v>241</v>
      </c>
      <c r="G60" s="107"/>
      <c r="H60" s="106" t="s">
        <v>242</v>
      </c>
      <c r="I60" s="107"/>
      <c r="J60" s="106" t="s">
        <v>243</v>
      </c>
      <c r="K60" s="108"/>
      <c r="BK60" s="7"/>
      <c r="CB60" s="1"/>
    </row>
    <row r="61" spans="2:92" ht="15.75">
      <c r="B61" s="66" t="s">
        <v>239</v>
      </c>
      <c r="C61" s="67"/>
      <c r="D61" s="79"/>
      <c r="E61" s="80"/>
      <c r="F61" s="82" t="s">
        <v>244</v>
      </c>
      <c r="G61" s="84"/>
      <c r="H61" s="82" t="s">
        <v>244</v>
      </c>
      <c r="I61" s="84"/>
      <c r="J61" s="82" t="s">
        <v>244</v>
      </c>
      <c r="K61" s="83"/>
      <c r="BK61" s="7"/>
      <c r="CB61" s="1"/>
    </row>
    <row r="62" spans="2:92" ht="15">
      <c r="B62" s="77" t="str">
        <f>BE4</f>
        <v>≥80</v>
      </c>
      <c r="C62" s="78"/>
      <c r="D62" s="81" t="e">
        <f>IF(AX38=0,NA(),AX38)</f>
        <v>#N/A</v>
      </c>
      <c r="E62" s="81"/>
      <c r="F62" s="81" t="e">
        <f>IF(AX35=0,NA(),AX35)</f>
        <v>#N/A</v>
      </c>
      <c r="G62" s="81"/>
      <c r="H62" s="81" t="e">
        <f>IF(AX36=0,NA(),AX36)</f>
        <v>#N/A</v>
      </c>
      <c r="I62" s="81"/>
      <c r="J62" s="81" t="e">
        <f>IF(AX37=0,NA(),AX37)</f>
        <v>#N/A</v>
      </c>
      <c r="K62" s="81"/>
      <c r="BK62" s="7"/>
      <c r="CB62" s="1"/>
    </row>
    <row r="63" spans="2:92" ht="15">
      <c r="B63" s="75" t="str">
        <f>BE5</f>
        <v>60-79</v>
      </c>
      <c r="C63" s="76"/>
      <c r="D63" s="81" t="e">
        <f>IF(AY38=0,NA(),AY38)</f>
        <v>#N/A</v>
      </c>
      <c r="E63" s="81"/>
      <c r="F63" s="81" t="e">
        <f>IF(AY35=0,NA(),AY35)</f>
        <v>#N/A</v>
      </c>
      <c r="G63" s="81"/>
      <c r="H63" s="81" t="e">
        <f>IF(AY36=0,NA(),AY36)</f>
        <v>#N/A</v>
      </c>
      <c r="I63" s="81"/>
      <c r="J63" s="81" t="e">
        <f>IF(AY37=0,NA(),AY37)</f>
        <v>#N/A</v>
      </c>
      <c r="K63" s="81"/>
      <c r="AQ63" s="7"/>
      <c r="BK63" s="7"/>
      <c r="CB63" s="1"/>
    </row>
    <row r="64" spans="2:92" ht="15">
      <c r="B64" s="73" t="str">
        <f>BE6</f>
        <v>&lt;60</v>
      </c>
      <c r="C64" s="74"/>
      <c r="D64" s="81" t="e">
        <f>IF(AZ38=0,NA(),AZ38)</f>
        <v>#N/A</v>
      </c>
      <c r="E64" s="81"/>
      <c r="F64" s="81" t="e">
        <f>IF(AZ35=0,NA(),AZ35)</f>
        <v>#N/A</v>
      </c>
      <c r="G64" s="81"/>
      <c r="H64" s="81" t="e">
        <f>IF(AZ36=0,NA(),AZ36)</f>
        <v>#N/A</v>
      </c>
      <c r="I64" s="81"/>
      <c r="J64" s="81" t="e">
        <f>IF(AZ37=0,NA(),AZ37)</f>
        <v>#N/A</v>
      </c>
      <c r="K64" s="81"/>
      <c r="AQ64" s="7"/>
      <c r="BK64" s="7"/>
      <c r="CB64" s="1"/>
    </row>
    <row r="65" spans="2:10" s="7" customFormat="1" ht="16.5" thickBot="1">
      <c r="B65" s="71" t="s">
        <v>245</v>
      </c>
      <c r="C65" s="72"/>
      <c r="D65" s="69" t="str">
        <f>IFERROR(BA38,"n/a")</f>
        <v>n/a</v>
      </c>
      <c r="E65" s="70"/>
      <c r="F65" s="69" t="str">
        <f>IFERROR(BA35,"n/a")</f>
        <v>n/a</v>
      </c>
      <c r="G65" s="70"/>
      <c r="H65" s="69" t="str">
        <f>IFERROR(BA36,"n/a")</f>
        <v>n/a</v>
      </c>
      <c r="I65" s="70"/>
      <c r="J65" s="69" t="str">
        <f>IFERROR(BA37,"n/a")</f>
        <v>n/a</v>
      </c>
    </row>
    <row r="90" spans="2:11" s="7" customFormat="1" ht="18.75" thickBot="1">
      <c r="B90" s="109" t="s">
        <v>255</v>
      </c>
      <c r="C90" s="33"/>
      <c r="D90" s="34"/>
      <c r="E90" s="34"/>
      <c r="F90" s="34"/>
      <c r="G90" s="34"/>
      <c r="H90" s="34"/>
      <c r="I90" s="34"/>
      <c r="J90" s="34"/>
    </row>
    <row r="91" spans="2:11" s="7" customFormat="1" ht="15.75">
      <c r="B91" s="40"/>
      <c r="C91" s="41"/>
      <c r="D91" s="41"/>
      <c r="E91" s="87" t="s">
        <v>254</v>
      </c>
      <c r="F91" s="41"/>
      <c r="G91" s="42" t="s">
        <v>245</v>
      </c>
      <c r="H91" s="42"/>
      <c r="I91" s="42"/>
      <c r="J91" s="42"/>
      <c r="K91" s="43"/>
    </row>
    <row r="92" spans="2:11" s="7" customFormat="1" ht="15.75">
      <c r="B92" s="44"/>
      <c r="C92" s="97"/>
      <c r="D92" s="45"/>
      <c r="E92" s="46"/>
      <c r="F92" s="46" t="s">
        <v>252</v>
      </c>
      <c r="G92" s="46" t="s">
        <v>229</v>
      </c>
      <c r="H92" s="46" t="s">
        <v>230</v>
      </c>
      <c r="I92" s="46" t="s">
        <v>231</v>
      </c>
      <c r="J92" s="46" t="s">
        <v>232</v>
      </c>
      <c r="K92" s="46" t="s">
        <v>233</v>
      </c>
    </row>
    <row r="93" spans="2:11" s="7" customFormat="1" ht="17.45" customHeight="1">
      <c r="B93" s="88" t="s">
        <v>249</v>
      </c>
      <c r="C93" s="96"/>
      <c r="D93" s="89"/>
      <c r="E93" s="47" t="s">
        <v>247</v>
      </c>
      <c r="F93" s="47" t="str">
        <f>_xlfn.IFNA(S105,"")</f>
        <v/>
      </c>
      <c r="G93" s="47" t="str">
        <f>_xlfn.IFNA(S106,"")</f>
        <v/>
      </c>
      <c r="H93" s="47" t="str">
        <f>_xlfn.IFNA(S107,"")</f>
        <v/>
      </c>
      <c r="I93" s="47" t="str">
        <f>_xlfn.IFNA(S108,"")</f>
        <v/>
      </c>
      <c r="J93" s="47" t="str">
        <f>_xlfn.IFNA(S109,"")</f>
        <v/>
      </c>
      <c r="K93" s="47" t="str">
        <f>_xlfn.IFNA(S110,"")</f>
        <v/>
      </c>
    </row>
    <row r="94" spans="2:11" s="7" customFormat="1" ht="17.45" customHeight="1">
      <c r="B94" s="90"/>
      <c r="C94" s="98"/>
      <c r="D94" s="91"/>
      <c r="E94" s="48" t="s">
        <v>248</v>
      </c>
      <c r="F94" s="48"/>
      <c r="G94" s="49" t="str">
        <f>_xlfn.IFNA(R106,"")</f>
        <v/>
      </c>
      <c r="H94" s="49" t="str">
        <f>_xlfn.IFNA(R107,"")</f>
        <v/>
      </c>
      <c r="I94" s="49" t="str">
        <f>_xlfn.IFNA(R108,"")</f>
        <v/>
      </c>
      <c r="J94" s="49" t="str">
        <f>_xlfn.IFNA(R109,"")</f>
        <v/>
      </c>
      <c r="K94" s="49" t="str">
        <f>_xlfn.IFNA(R110,"")</f>
        <v/>
      </c>
    </row>
    <row r="95" spans="2:11" s="7" customFormat="1" ht="17.45" customHeight="1">
      <c r="B95" s="88" t="s">
        <v>250</v>
      </c>
      <c r="C95" s="96"/>
      <c r="D95" s="89"/>
      <c r="E95" s="47" t="s">
        <v>247</v>
      </c>
      <c r="F95" s="47" t="str">
        <f>_xlfn.IFNA(U105,"")</f>
        <v/>
      </c>
      <c r="G95" s="47" t="str">
        <f>_xlfn.IFNA(U106,"")</f>
        <v/>
      </c>
      <c r="H95" s="47" t="str">
        <f>_xlfn.IFNA(U107,"")</f>
        <v/>
      </c>
      <c r="I95" s="47" t="str">
        <f>_xlfn.IFNA(U108,"")</f>
        <v/>
      </c>
      <c r="J95" s="47" t="str">
        <f>_xlfn.IFNA(U109,"")</f>
        <v/>
      </c>
      <c r="K95" s="47" t="str">
        <f>_xlfn.IFNA(U110,"")</f>
        <v/>
      </c>
    </row>
    <row r="96" spans="2:11" s="7" customFormat="1" ht="17.45" customHeight="1">
      <c r="B96" s="90"/>
      <c r="C96" s="98"/>
      <c r="D96" s="91"/>
      <c r="E96" s="48" t="s">
        <v>248</v>
      </c>
      <c r="F96" s="48"/>
      <c r="G96" s="49" t="str">
        <f>_xlfn.IFNA(T106,"")</f>
        <v/>
      </c>
      <c r="H96" s="49" t="str">
        <f>_xlfn.IFNA(T107,"")</f>
        <v/>
      </c>
      <c r="I96" s="49" t="str">
        <f>_xlfn.IFNA(T108,"")</f>
        <v/>
      </c>
      <c r="J96" s="49" t="str">
        <f>_xlfn.IFNA(T109,"")</f>
        <v/>
      </c>
      <c r="K96" s="49" t="str">
        <f>_xlfn.IFNA(T110,"")</f>
        <v/>
      </c>
    </row>
    <row r="97" spans="2:23" ht="17.45" customHeight="1">
      <c r="B97" s="88" t="s">
        <v>251</v>
      </c>
      <c r="C97" s="96"/>
      <c r="D97" s="89"/>
      <c r="E97" s="47" t="s">
        <v>247</v>
      </c>
      <c r="F97" s="47" t="str">
        <f>_xlfn.IFNA(W105,"")</f>
        <v/>
      </c>
      <c r="G97" s="47" t="str">
        <f>_xlfn.IFNA(W106,"")</f>
        <v/>
      </c>
      <c r="H97" s="47" t="str">
        <f>_xlfn.IFNA(W107,"")</f>
        <v/>
      </c>
      <c r="I97" s="47" t="str">
        <f>_xlfn.IFNA(W108,"")</f>
        <v/>
      </c>
      <c r="J97" s="47" t="str">
        <f>_xlfn.IFNA(W109,"")</f>
        <v/>
      </c>
      <c r="K97" s="47" t="str">
        <f>_xlfn.IFNA(W110,"")</f>
        <v/>
      </c>
    </row>
    <row r="98" spans="2:23" ht="17.45" customHeight="1">
      <c r="B98" s="90"/>
      <c r="C98" s="96"/>
      <c r="D98" s="95"/>
      <c r="E98" s="48" t="s">
        <v>248</v>
      </c>
      <c r="F98" s="48"/>
      <c r="G98" s="49" t="str">
        <f>_xlfn.IFNA(V106,"")</f>
        <v/>
      </c>
      <c r="H98" s="49" t="str">
        <f>_xlfn.IFNA(V107,"")</f>
        <v/>
      </c>
      <c r="I98" s="49" t="str">
        <f>_xlfn.IFNA(V108,"")</f>
        <v/>
      </c>
      <c r="J98" s="49" t="str">
        <f>_xlfn.IFNA(V109,"")</f>
        <v/>
      </c>
      <c r="K98" s="49" t="str">
        <f>_xlfn.IFNA(V110,"")</f>
        <v/>
      </c>
    </row>
    <row r="99" spans="2:23" ht="17.45" customHeight="1">
      <c r="B99" s="85" t="s">
        <v>253</v>
      </c>
      <c r="C99" s="99"/>
      <c r="D99" s="102"/>
      <c r="E99" s="47" t="s">
        <v>247</v>
      </c>
      <c r="F99" s="47" t="str">
        <f>_xlfn.IFNA(Q105,"")</f>
        <v/>
      </c>
      <c r="G99" s="47" t="str">
        <f>_xlfn.IFNA(Q106,"")</f>
        <v/>
      </c>
      <c r="H99" s="47" t="str">
        <f>_xlfn.IFNA(Q107,"")</f>
        <v/>
      </c>
      <c r="I99" s="47" t="str">
        <f>_xlfn.IFNA(Q108,"")</f>
        <v/>
      </c>
      <c r="J99" s="47" t="str">
        <f>_xlfn.IFNA(Q109,"")</f>
        <v/>
      </c>
      <c r="K99" s="47" t="str">
        <f>_xlfn.IFNA(Q110,"")</f>
        <v/>
      </c>
    </row>
    <row r="100" spans="2:23" ht="17.45" customHeight="1">
      <c r="B100" s="86"/>
      <c r="C100" s="100"/>
      <c r="D100" s="99"/>
      <c r="E100" s="48" t="s">
        <v>248</v>
      </c>
      <c r="F100" s="48"/>
      <c r="G100" s="51" t="str">
        <f>_xlfn.IFNA(P106,"")</f>
        <v/>
      </c>
      <c r="H100" s="51" t="str">
        <f>_xlfn.IFNA(P107,"")</f>
        <v/>
      </c>
      <c r="I100" s="51" t="str">
        <f>_xlfn.IFNA(P108,"")</f>
        <v/>
      </c>
      <c r="J100" s="51" t="str">
        <f>_xlfn.IFNA(P109,"")</f>
        <v/>
      </c>
      <c r="K100" s="51" t="str">
        <f>_xlfn.IFNA(P110,"")</f>
        <v/>
      </c>
    </row>
    <row r="103" spans="2:23">
      <c r="O103" s="52" t="s">
        <v>157</v>
      </c>
      <c r="P103" s="5"/>
      <c r="Q103" s="5"/>
      <c r="R103" s="5"/>
      <c r="S103" s="5"/>
      <c r="T103" s="5"/>
      <c r="U103" s="6"/>
      <c r="V103" s="5"/>
      <c r="W103" s="5"/>
    </row>
    <row r="104" spans="2:23">
      <c r="O104" s="53" t="s">
        <v>256</v>
      </c>
      <c r="P104" s="53" t="s">
        <v>262</v>
      </c>
      <c r="Q104" s="53" t="s">
        <v>263</v>
      </c>
      <c r="R104" s="53" t="s">
        <v>160</v>
      </c>
      <c r="S104" s="53" t="s">
        <v>161</v>
      </c>
      <c r="T104" s="53" t="s">
        <v>162</v>
      </c>
      <c r="U104" s="54" t="s">
        <v>163</v>
      </c>
      <c r="V104" s="53" t="s">
        <v>164</v>
      </c>
      <c r="W104" s="53" t="s">
        <v>165</v>
      </c>
    </row>
    <row r="105" spans="2:23">
      <c r="O105" s="53" t="s">
        <v>252</v>
      </c>
      <c r="P105" s="55"/>
      <c r="Q105" s="56" t="e">
        <f>IF(BJ34="",NA(),BJ34)</f>
        <v>#N/A</v>
      </c>
      <c r="R105" s="57"/>
      <c r="S105" s="56" t="e">
        <f>IF(BJ35="",NA(),BJ35)</f>
        <v>#N/A</v>
      </c>
      <c r="T105" s="57"/>
      <c r="U105" s="56" t="e">
        <f>IF(BJ36="",NA(),BJ36)</f>
        <v>#N/A</v>
      </c>
      <c r="V105" s="57"/>
      <c r="W105" s="56" t="e">
        <f>IF(BJ37="",NA(),BJ37)</f>
        <v>#N/A</v>
      </c>
    </row>
    <row r="106" spans="2:23">
      <c r="O106" s="53" t="s">
        <v>229</v>
      </c>
      <c r="P106" s="58" t="e">
        <f>IF(BV34="",NA(),BV34)</f>
        <v>#N/A</v>
      </c>
      <c r="Q106" s="56" t="e">
        <f>IF(BK34="",NA(),BK34)</f>
        <v>#N/A</v>
      </c>
      <c r="R106" s="58" t="e">
        <f>IF(BV35="",NA(),BV35)</f>
        <v>#N/A</v>
      </c>
      <c r="S106" s="56" t="e">
        <f>IF(BK35="",NA(),BK35)</f>
        <v>#N/A</v>
      </c>
      <c r="T106" s="58" t="e">
        <f>IF(BV36="",NA(),BV36)</f>
        <v>#N/A</v>
      </c>
      <c r="U106" s="56" t="e">
        <f>IF(BK36="",NA(),BK36)</f>
        <v>#N/A</v>
      </c>
      <c r="V106" s="58" t="e">
        <f>IF(BV37="",NA(),BV37)</f>
        <v>#N/A</v>
      </c>
      <c r="W106" s="56" t="e">
        <f>IF(BK37="",NA(),BK37)</f>
        <v>#N/A</v>
      </c>
    </row>
    <row r="107" spans="2:23">
      <c r="O107" s="53" t="s">
        <v>230</v>
      </c>
      <c r="P107" s="58" t="e">
        <f>IF(BW34="",NA(),BW34)</f>
        <v>#N/A</v>
      </c>
      <c r="Q107" s="56" t="e">
        <f>IF(BL34="",NA(),BL34)</f>
        <v>#N/A</v>
      </c>
      <c r="R107" s="58" t="e">
        <f>IF(BW35="",NA(),BW35)</f>
        <v>#N/A</v>
      </c>
      <c r="S107" s="56" t="e">
        <f>IF(BL35="",NA(),BL35)</f>
        <v>#N/A</v>
      </c>
      <c r="T107" s="58" t="e">
        <f>IF(BW36="",NA(),BW36)</f>
        <v>#N/A</v>
      </c>
      <c r="U107" s="56" t="e">
        <f>IF(BL36="",NA(),BL36)</f>
        <v>#N/A</v>
      </c>
      <c r="V107" s="58" t="e">
        <f>IF(BW37="",NA(),BW37)</f>
        <v>#N/A</v>
      </c>
      <c r="W107" s="56" t="e">
        <f>IF(BL37="",NA(),BL37)</f>
        <v>#N/A</v>
      </c>
    </row>
    <row r="108" spans="2:23">
      <c r="O108" s="53" t="s">
        <v>231</v>
      </c>
      <c r="P108" s="58" t="e">
        <f>IF(BX34="",NA(),BX34)</f>
        <v>#N/A</v>
      </c>
      <c r="Q108" s="56" t="e">
        <f>IF(BM34="",NA(),BM34)</f>
        <v>#N/A</v>
      </c>
      <c r="R108" s="59" t="e">
        <f>IF(BX35="",NA(),BX35)</f>
        <v>#N/A</v>
      </c>
      <c r="S108" s="56" t="e">
        <f>IF(BM35="",NA(),BM35)</f>
        <v>#N/A</v>
      </c>
      <c r="T108" s="59" t="e">
        <f>IF(BX36="",NA(),BX36)</f>
        <v>#N/A</v>
      </c>
      <c r="U108" s="56" t="e">
        <f>IF(BM36="",NA(),BM36)</f>
        <v>#N/A</v>
      </c>
      <c r="V108" s="59" t="e">
        <f>IF(BX37="",NA(),BX37)</f>
        <v>#N/A</v>
      </c>
      <c r="W108" s="56" t="e">
        <f>IF(BM37="",NA(),BM37)</f>
        <v>#N/A</v>
      </c>
    </row>
    <row r="109" spans="2:23">
      <c r="O109" s="53" t="s">
        <v>232</v>
      </c>
      <c r="P109" s="58" t="e">
        <f>IF(BY34="",NA(),BY34)</f>
        <v>#N/A</v>
      </c>
      <c r="Q109" s="56" t="e">
        <f>IF(BN34="",NA(),BN34)</f>
        <v>#N/A</v>
      </c>
      <c r="R109" s="59" t="e">
        <f>IF(BY35="",NA(),BY35)</f>
        <v>#N/A</v>
      </c>
      <c r="S109" s="56" t="e">
        <f>IF(BN35="",NA(),BN35)</f>
        <v>#N/A</v>
      </c>
      <c r="T109" s="59" t="e">
        <f>IF(BY36="",NA(),BY36)</f>
        <v>#N/A</v>
      </c>
      <c r="U109" s="56" t="e">
        <f>IF(BN36="",NA(),BN36)</f>
        <v>#N/A</v>
      </c>
      <c r="V109" s="59" t="e">
        <f>IF(BY37="",NA(),BY37)</f>
        <v>#N/A</v>
      </c>
      <c r="W109" s="56" t="e">
        <f>IF(BN37="",NA(),BN37)</f>
        <v>#N/A</v>
      </c>
    </row>
    <row r="110" spans="2:23">
      <c r="O110" s="53" t="s">
        <v>233</v>
      </c>
      <c r="P110" s="58" t="e">
        <f>IF(BZ34="",NA(),BZ34)</f>
        <v>#N/A</v>
      </c>
      <c r="Q110" s="56" t="e">
        <f>IF(BO34="",NA(),BO34)</f>
        <v>#N/A</v>
      </c>
      <c r="R110" s="59" t="e">
        <f>IF(BZ35="",NA(),BZ35)</f>
        <v>#N/A</v>
      </c>
      <c r="S110" s="56" t="e">
        <f>IF(BO35="",NA(),BO35)</f>
        <v>#N/A</v>
      </c>
      <c r="T110" s="59" t="e">
        <f>IF(BZ36="",NA(),BZ36)</f>
        <v>#N/A</v>
      </c>
      <c r="U110" s="56" t="e">
        <f>IF(BO36="",NA(),BO36)</f>
        <v>#N/A</v>
      </c>
      <c r="V110" s="59" t="e">
        <f>IF(BZ37="",NA(),BZ37)</f>
        <v>#N/A</v>
      </c>
      <c r="W110" s="56" t="e">
        <f>IF(BO37="",NA(),BO37)</f>
        <v>#N/A</v>
      </c>
    </row>
    <row r="111" spans="2:23">
      <c r="O111" s="53" t="s">
        <v>257</v>
      </c>
      <c r="P111" s="58" t="e">
        <f>IF(CA34="",NA(),CA34)</f>
        <v>#N/A</v>
      </c>
      <c r="Q111" s="56" t="e">
        <f>IF(BP34="",NA(),BP34)</f>
        <v>#N/A</v>
      </c>
      <c r="R111" s="59" t="e">
        <f>IF(CA35="",NA(),CA35)</f>
        <v>#N/A</v>
      </c>
      <c r="S111" s="56" t="e">
        <f>IF(BP35="",NA(),BP35)</f>
        <v>#N/A</v>
      </c>
      <c r="T111" s="59" t="e">
        <f>IF(CA36="",NA(),CA36)</f>
        <v>#N/A</v>
      </c>
      <c r="U111" s="56" t="e">
        <f>IF(BP36="",NA(),BP36)</f>
        <v>#N/A</v>
      </c>
      <c r="V111" s="59" t="e">
        <f>IF(CA37="",NA(),CA37)</f>
        <v>#N/A</v>
      </c>
      <c r="W111" s="56" t="e">
        <f>IF(BP37="",NA(),BP37)</f>
        <v>#N/A</v>
      </c>
    </row>
    <row r="112" spans="2:23">
      <c r="O112" s="53" t="s">
        <v>258</v>
      </c>
      <c r="P112" s="58" t="e">
        <f>IF(CB34="",NA(),CB34)</f>
        <v>#N/A</v>
      </c>
      <c r="Q112" s="56" t="e">
        <f>IF(BQ34="",NA(),BQ34)</f>
        <v>#N/A</v>
      </c>
      <c r="R112" s="59" t="e">
        <f>IF(CB35="",NA(),CB35)</f>
        <v>#N/A</v>
      </c>
      <c r="S112" s="56" t="e">
        <f>IF(BQ35="",NA(),BQ35)</f>
        <v>#N/A</v>
      </c>
      <c r="T112" s="59" t="e">
        <f>IF(CB36="",NA(),CB36)</f>
        <v>#N/A</v>
      </c>
      <c r="U112" s="56" t="e">
        <f>IF(BQ36="",NA(),BQ36)</f>
        <v>#N/A</v>
      </c>
      <c r="V112" s="59" t="e">
        <f>IF(CB37="",NA(),CB37)</f>
        <v>#N/A</v>
      </c>
      <c r="W112" s="56" t="e">
        <f>IF(BQ37="",NA(),BQ37)</f>
        <v>#N/A</v>
      </c>
    </row>
    <row r="113" spans="2:23" s="7" customFormat="1">
      <c r="B113" s="1"/>
      <c r="C113" s="1"/>
      <c r="D113" s="1"/>
      <c r="E113" s="1"/>
      <c r="F113" s="1"/>
      <c r="G113" s="1"/>
      <c r="O113" s="53" t="s">
        <v>259</v>
      </c>
      <c r="P113" s="58" t="e">
        <f>IF(CC34="",NA(),CC34)</f>
        <v>#N/A</v>
      </c>
      <c r="Q113" s="56" t="e">
        <f>IF(BR34="",NA(),BR34)</f>
        <v>#N/A</v>
      </c>
      <c r="R113" s="59" t="e">
        <f>IF(CC35="",NA(),CC35)</f>
        <v>#N/A</v>
      </c>
      <c r="S113" s="56" t="e">
        <f>IF(BR35="",NA(),BR35)</f>
        <v>#N/A</v>
      </c>
      <c r="T113" s="59" t="e">
        <f>IF(CC36="",NA(),CC36)</f>
        <v>#N/A</v>
      </c>
      <c r="U113" s="56" t="e">
        <f>IF(BR36="",NA(),BR36)</f>
        <v>#N/A</v>
      </c>
      <c r="V113" s="59" t="e">
        <f>IF(CC37="",NA(),CC37)</f>
        <v>#N/A</v>
      </c>
      <c r="W113" s="56" t="e">
        <f>IF(BR37="",NA(),BR37)</f>
        <v>#N/A</v>
      </c>
    </row>
    <row r="114" spans="2:23" s="7" customFormat="1">
      <c r="B114" s="1"/>
      <c r="C114" s="1"/>
      <c r="D114" s="1"/>
      <c r="E114" s="1"/>
      <c r="F114" s="1"/>
      <c r="G114" s="1"/>
      <c r="O114" s="53" t="s">
        <v>260</v>
      </c>
      <c r="P114" s="58" t="e">
        <f>IF(CD34="",NA(),CD34)</f>
        <v>#N/A</v>
      </c>
      <c r="Q114" s="56" t="e">
        <f>IF(BS34="",NA(),BS34)</f>
        <v>#N/A</v>
      </c>
      <c r="R114" s="59" t="e">
        <f>IF(CD35="",NA(),CD35)</f>
        <v>#N/A</v>
      </c>
      <c r="S114" s="56" t="e">
        <f>IF(BS35="",NA(),BS35)</f>
        <v>#N/A</v>
      </c>
      <c r="T114" s="59" t="e">
        <f>IF(CD36="",NA(),CD36)</f>
        <v>#N/A</v>
      </c>
      <c r="U114" s="56" t="e">
        <f>IF(BS36="",NA(),BS36)</f>
        <v>#N/A</v>
      </c>
      <c r="V114" s="59" t="e">
        <f>IF(CD37="",NA(),CD37)</f>
        <v>#N/A</v>
      </c>
      <c r="W114" s="56" t="e">
        <f>IF(BS37="",NA(),BS37)</f>
        <v>#N/A</v>
      </c>
    </row>
    <row r="115" spans="2:23" s="7" customFormat="1">
      <c r="B115" s="1"/>
      <c r="C115" s="1"/>
      <c r="D115" s="1"/>
      <c r="E115" s="1"/>
      <c r="F115" s="1"/>
      <c r="G115" s="1"/>
      <c r="O115" s="53" t="s">
        <v>261</v>
      </c>
      <c r="P115" s="58" t="e">
        <f>IF(CE34="",NA(),BWK34)</f>
        <v>#N/A</v>
      </c>
      <c r="Q115" s="56" t="e">
        <f>IF(BT34="",NA(),BT34)</f>
        <v>#N/A</v>
      </c>
      <c r="R115" s="59" t="e">
        <f>IF(CE35="",NA(),CE35)</f>
        <v>#N/A</v>
      </c>
      <c r="S115" s="56" t="e">
        <f>IF(BT35="",NA(),BT35)</f>
        <v>#N/A</v>
      </c>
      <c r="T115" s="59" t="e">
        <f>IF(CE36="",NA(),CE36)</f>
        <v>#N/A</v>
      </c>
      <c r="U115" s="56" t="e">
        <f>IF(BT36="",NA(),BT36)</f>
        <v>#N/A</v>
      </c>
      <c r="V115" s="59" t="e">
        <f>IF(CE37="",NA(),CE37)</f>
        <v>#N/A</v>
      </c>
      <c r="W115" s="56" t="e">
        <f>IF(BT37="",NA(),BT37)</f>
        <v>#N/A</v>
      </c>
    </row>
    <row r="118" spans="2:23" s="7" customFormat="1" ht="15" customHeight="1">
      <c r="B118" s="1"/>
      <c r="C118" s="1"/>
      <c r="D118" s="1"/>
      <c r="E118" s="1"/>
      <c r="F118" s="1"/>
      <c r="G118" s="1"/>
      <c r="Q118" s="1"/>
      <c r="R118" s="1"/>
      <c r="S118" s="1"/>
      <c r="T118" s="1"/>
      <c r="U118" s="1"/>
      <c r="V118" s="1"/>
      <c r="W118" s="1"/>
    </row>
    <row r="119" spans="2:23" s="7" customFormat="1" ht="15" customHeight="1">
      <c r="B119" s="1"/>
      <c r="C119" s="1"/>
      <c r="D119" s="1"/>
      <c r="E119" s="1"/>
      <c r="F119" s="1"/>
      <c r="G119" s="1"/>
      <c r="Q119" s="1"/>
      <c r="R119" s="1"/>
      <c r="S119" s="1"/>
      <c r="T119" s="1"/>
      <c r="U119" s="1"/>
      <c r="V119" s="1"/>
      <c r="W119" s="1"/>
    </row>
    <row r="120" spans="2:23" s="7" customFormat="1" ht="15" customHeight="1">
      <c r="B120" s="1"/>
      <c r="C120" s="1"/>
      <c r="D120" s="1"/>
      <c r="E120" s="1"/>
      <c r="F120" s="1"/>
      <c r="G120" s="1"/>
      <c r="Q120" s="1"/>
      <c r="R120" s="1"/>
      <c r="S120" s="1"/>
      <c r="T120" s="1"/>
      <c r="U120" s="1"/>
      <c r="V120" s="1"/>
      <c r="W120" s="1"/>
    </row>
    <row r="121" spans="2:23" s="7" customFormat="1" ht="15" customHeight="1">
      <c r="B121" s="1"/>
      <c r="C121" s="1"/>
      <c r="D121" s="1"/>
      <c r="E121" s="1"/>
      <c r="F121" s="1"/>
      <c r="G121" s="1"/>
      <c r="Q121" s="1"/>
      <c r="R121" s="1"/>
      <c r="S121" s="1"/>
      <c r="T121" s="1"/>
      <c r="U121" s="1"/>
      <c r="V121" s="1"/>
      <c r="W121" s="1"/>
    </row>
    <row r="122" spans="2:23" s="7" customFormat="1" ht="15" customHeight="1">
      <c r="B122" s="1"/>
      <c r="C122" s="1"/>
      <c r="D122" s="1"/>
      <c r="E122" s="1"/>
      <c r="F122" s="1"/>
      <c r="G122" s="1"/>
      <c r="Q122" s="1"/>
      <c r="R122" s="1"/>
      <c r="S122" s="1"/>
      <c r="T122" s="1"/>
      <c r="U122" s="1"/>
      <c r="V122" s="1"/>
      <c r="W122" s="1"/>
    </row>
    <row r="123" spans="2:23" s="7" customFormat="1" ht="15" customHeight="1">
      <c r="B123" s="1"/>
      <c r="C123" s="1"/>
      <c r="D123" s="1"/>
      <c r="E123" s="1"/>
      <c r="F123" s="1"/>
      <c r="G123" s="1"/>
      <c r="Q123" s="1"/>
      <c r="R123" s="1"/>
      <c r="S123" s="1"/>
      <c r="T123" s="1"/>
      <c r="U123" s="1"/>
      <c r="V123" s="1"/>
      <c r="W123" s="1"/>
    </row>
    <row r="124" spans="2:23" s="7" customFormat="1" ht="15.6" customHeight="1">
      <c r="B124" s="1"/>
      <c r="C124" s="1"/>
      <c r="D124" s="1"/>
      <c r="E124" s="1"/>
      <c r="F124" s="1"/>
      <c r="G124" s="1"/>
      <c r="Q124" s="1"/>
      <c r="R124" s="1"/>
      <c r="S124" s="1"/>
      <c r="T124" s="1"/>
      <c r="U124" s="1"/>
      <c r="V124" s="1"/>
      <c r="W124" s="1"/>
    </row>
    <row r="125" spans="2:23" s="7" customFormat="1" ht="15.6" customHeight="1">
      <c r="B125" s="1"/>
      <c r="C125" s="1"/>
      <c r="D125" s="1"/>
      <c r="E125" s="1"/>
      <c r="F125" s="1"/>
      <c r="G125" s="1"/>
      <c r="Q125" s="1"/>
      <c r="R125" s="1"/>
      <c r="S125" s="1"/>
      <c r="T125" s="1"/>
      <c r="U125" s="1"/>
      <c r="V125" s="1"/>
      <c r="W125" s="1"/>
    </row>
    <row r="127" spans="2:23" s="7" customFormat="1">
      <c r="B127" s="1"/>
      <c r="C127" s="1"/>
      <c r="D127" s="1"/>
      <c r="E127" s="1"/>
      <c r="F127" s="1"/>
      <c r="G127" s="1"/>
      <c r="Q127" s="1"/>
      <c r="R127" s="1"/>
      <c r="S127" s="1"/>
      <c r="T127" s="1"/>
      <c r="U127" s="1"/>
      <c r="V127" s="1"/>
      <c r="W127" s="1"/>
    </row>
    <row r="128" spans="2:23" s="7" customFormat="1" ht="18.75" thickBot="1">
      <c r="B128" s="39" t="s">
        <v>264</v>
      </c>
      <c r="C128" s="39"/>
      <c r="D128" s="1"/>
      <c r="E128" s="1"/>
      <c r="Q128" s="1"/>
      <c r="R128" s="1"/>
      <c r="S128" s="1"/>
      <c r="T128" s="1"/>
      <c r="U128" s="1"/>
      <c r="V128" s="1"/>
      <c r="W128" s="1"/>
    </row>
    <row r="129" spans="2:11" s="7" customFormat="1" ht="62.85" customHeight="1" thickBot="1">
      <c r="B129" s="208" t="s">
        <v>183</v>
      </c>
      <c r="C129" s="342" t="s">
        <v>184</v>
      </c>
      <c r="D129" s="343"/>
      <c r="E129" s="342" t="s">
        <v>185</v>
      </c>
      <c r="F129" s="344"/>
      <c r="G129" s="343"/>
      <c r="H129" s="218" t="s">
        <v>265</v>
      </c>
      <c r="I129" s="218" t="s">
        <v>266</v>
      </c>
      <c r="J129" s="218" t="s">
        <v>267</v>
      </c>
      <c r="K129" s="218" t="s">
        <v>268</v>
      </c>
    </row>
    <row r="130" spans="2:11" s="7" customFormat="1" ht="15.75" thickBot="1">
      <c r="B130" s="303">
        <v>1</v>
      </c>
      <c r="C130" s="308" t="s">
        <v>186</v>
      </c>
      <c r="D130" s="309"/>
      <c r="E130" s="174" t="s">
        <v>194</v>
      </c>
      <c r="F130" s="175"/>
      <c r="G130" s="176"/>
      <c r="H130" s="60" t="str">
        <f t="shared" ref="H130:H157" si="37">AZ3</f>
        <v>---</v>
      </c>
      <c r="I130" s="60" t="str">
        <f t="shared" ref="I130:I157" si="38">AX3</f>
        <v>---</v>
      </c>
      <c r="J130" s="60" t="str">
        <f t="shared" ref="J130:J157" si="39">BB3</f>
        <v>---</v>
      </c>
      <c r="K130" s="60" t="str">
        <f t="shared" ref="K130:K157" si="40">RIGHT(BC3,6)</f>
        <v>---</v>
      </c>
    </row>
    <row r="131" spans="2:11" s="7" customFormat="1" ht="15.6" customHeight="1" thickBot="1">
      <c r="B131" s="304"/>
      <c r="C131" s="308"/>
      <c r="D131" s="309"/>
      <c r="E131" s="174" t="s">
        <v>195</v>
      </c>
      <c r="F131" s="175"/>
      <c r="G131" s="176"/>
      <c r="H131" s="60" t="str">
        <f t="shared" si="37"/>
        <v>---</v>
      </c>
      <c r="I131" s="60" t="str">
        <f t="shared" si="38"/>
        <v>---</v>
      </c>
      <c r="J131" s="60" t="str">
        <f t="shared" si="39"/>
        <v>---</v>
      </c>
      <c r="K131" s="60" t="str">
        <f t="shared" si="40"/>
        <v>---</v>
      </c>
    </row>
    <row r="132" spans="2:11" s="7" customFormat="1" ht="15.6" customHeight="1" thickBot="1">
      <c r="B132" s="304"/>
      <c r="C132" s="308" t="s">
        <v>187</v>
      </c>
      <c r="D132" s="309"/>
      <c r="E132" s="174" t="s">
        <v>196</v>
      </c>
      <c r="F132" s="175"/>
      <c r="G132" s="176"/>
      <c r="H132" s="60" t="str">
        <f t="shared" si="37"/>
        <v>---</v>
      </c>
      <c r="I132" s="60" t="str">
        <f t="shared" si="38"/>
        <v>---</v>
      </c>
      <c r="J132" s="60" t="str">
        <f t="shared" si="39"/>
        <v>---</v>
      </c>
      <c r="K132" s="60" t="str">
        <f t="shared" si="40"/>
        <v>---</v>
      </c>
    </row>
    <row r="133" spans="2:11" s="7" customFormat="1" ht="15.6" customHeight="1" thickBot="1">
      <c r="B133" s="304"/>
      <c r="C133" s="308"/>
      <c r="D133" s="309"/>
      <c r="E133" s="174" t="s">
        <v>197</v>
      </c>
      <c r="F133" s="175"/>
      <c r="G133" s="176"/>
      <c r="H133" s="60" t="str">
        <f t="shared" si="37"/>
        <v>---</v>
      </c>
      <c r="I133" s="60" t="str">
        <f t="shared" si="38"/>
        <v>---</v>
      </c>
      <c r="J133" s="60" t="str">
        <f t="shared" si="39"/>
        <v>---</v>
      </c>
      <c r="K133" s="60" t="str">
        <f t="shared" si="40"/>
        <v>---</v>
      </c>
    </row>
    <row r="134" spans="2:11" s="7" customFormat="1" ht="15.6" customHeight="1" thickBot="1">
      <c r="B134" s="304"/>
      <c r="C134" s="308"/>
      <c r="D134" s="309"/>
      <c r="E134" s="174" t="s">
        <v>198</v>
      </c>
      <c r="F134" s="175"/>
      <c r="G134" s="176"/>
      <c r="H134" s="60" t="str">
        <f t="shared" si="37"/>
        <v>---</v>
      </c>
      <c r="I134" s="60" t="str">
        <f t="shared" si="38"/>
        <v>---</v>
      </c>
      <c r="J134" s="60" t="str">
        <f t="shared" si="39"/>
        <v>---</v>
      </c>
      <c r="K134" s="60" t="str">
        <f t="shared" si="40"/>
        <v>---</v>
      </c>
    </row>
    <row r="135" spans="2:11" s="7" customFormat="1" ht="15.6" customHeight="1" thickBot="1">
      <c r="B135" s="305"/>
      <c r="C135" s="308"/>
      <c r="D135" s="309"/>
      <c r="E135" s="174" t="s">
        <v>199</v>
      </c>
      <c r="F135" s="175"/>
      <c r="G135" s="176"/>
      <c r="H135" s="60" t="str">
        <f t="shared" si="37"/>
        <v>---</v>
      </c>
      <c r="I135" s="60" t="str">
        <f t="shared" si="38"/>
        <v>---</v>
      </c>
      <c r="J135" s="60" t="str">
        <f t="shared" si="39"/>
        <v>---</v>
      </c>
      <c r="K135" s="60" t="str">
        <f t="shared" si="40"/>
        <v>---</v>
      </c>
    </row>
    <row r="136" spans="2:11" s="7" customFormat="1" ht="15.6" customHeight="1" thickBot="1">
      <c r="B136" s="303">
        <v>2</v>
      </c>
      <c r="C136" s="308" t="s">
        <v>188</v>
      </c>
      <c r="D136" s="309"/>
      <c r="E136" s="174" t="s">
        <v>200</v>
      </c>
      <c r="F136" s="175"/>
      <c r="G136" s="176"/>
      <c r="H136" s="60" t="str">
        <f t="shared" si="37"/>
        <v>---</v>
      </c>
      <c r="I136" s="60" t="str">
        <f t="shared" si="38"/>
        <v>---</v>
      </c>
      <c r="J136" s="60" t="str">
        <f t="shared" si="39"/>
        <v>---</v>
      </c>
      <c r="K136" s="60" t="str">
        <f t="shared" si="40"/>
        <v>---</v>
      </c>
    </row>
    <row r="137" spans="2:11" s="7" customFormat="1" ht="15.6" customHeight="1" thickBot="1">
      <c r="B137" s="304"/>
      <c r="C137" s="308"/>
      <c r="D137" s="309"/>
      <c r="E137" s="174" t="s">
        <v>205</v>
      </c>
      <c r="F137" s="175"/>
      <c r="G137" s="176"/>
      <c r="H137" s="60" t="str">
        <f t="shared" si="37"/>
        <v>---</v>
      </c>
      <c r="I137" s="60" t="str">
        <f t="shared" si="38"/>
        <v>---</v>
      </c>
      <c r="J137" s="60" t="str">
        <f t="shared" si="39"/>
        <v>---</v>
      </c>
      <c r="K137" s="60" t="str">
        <f t="shared" si="40"/>
        <v>---</v>
      </c>
    </row>
    <row r="138" spans="2:11" s="7" customFormat="1" ht="15.6" customHeight="1" thickBot="1">
      <c r="B138" s="304"/>
      <c r="C138" s="308"/>
      <c r="D138" s="309"/>
      <c r="E138" s="174" t="s">
        <v>210</v>
      </c>
      <c r="F138" s="175"/>
      <c r="G138" s="176"/>
      <c r="H138" s="60" t="str">
        <f t="shared" si="37"/>
        <v>---</v>
      </c>
      <c r="I138" s="60" t="str">
        <f t="shared" si="38"/>
        <v>---</v>
      </c>
      <c r="J138" s="60" t="str">
        <f t="shared" si="39"/>
        <v>---</v>
      </c>
      <c r="K138" s="60" t="str">
        <f t="shared" si="40"/>
        <v>---</v>
      </c>
    </row>
    <row r="139" spans="2:11" s="7" customFormat="1" ht="15.6" customHeight="1" thickBot="1">
      <c r="B139" s="304"/>
      <c r="C139" s="308" t="s">
        <v>189</v>
      </c>
      <c r="D139" s="309"/>
      <c r="E139" s="174" t="s">
        <v>201</v>
      </c>
      <c r="F139" s="175"/>
      <c r="G139" s="176"/>
      <c r="H139" s="60" t="str">
        <f t="shared" si="37"/>
        <v>---</v>
      </c>
      <c r="I139" s="60" t="str">
        <f t="shared" si="38"/>
        <v>---</v>
      </c>
      <c r="J139" s="60" t="str">
        <f t="shared" si="39"/>
        <v>---</v>
      </c>
      <c r="K139" s="60" t="str">
        <f t="shared" si="40"/>
        <v>---</v>
      </c>
    </row>
    <row r="140" spans="2:11" s="7" customFormat="1" ht="15.6" customHeight="1" thickBot="1">
      <c r="B140" s="304"/>
      <c r="C140" s="308"/>
      <c r="D140" s="309"/>
      <c r="E140" s="174" t="s">
        <v>206</v>
      </c>
      <c r="F140" s="175"/>
      <c r="G140" s="176"/>
      <c r="H140" s="60" t="str">
        <f t="shared" si="37"/>
        <v>---</v>
      </c>
      <c r="I140" s="60" t="str">
        <f t="shared" si="38"/>
        <v>---</v>
      </c>
      <c r="J140" s="60" t="str">
        <f t="shared" si="39"/>
        <v>---</v>
      </c>
      <c r="K140" s="60" t="str">
        <f t="shared" si="40"/>
        <v>---</v>
      </c>
    </row>
    <row r="141" spans="2:11" s="7" customFormat="1" ht="15.6" customHeight="1" thickBot="1">
      <c r="B141" s="304"/>
      <c r="C141" s="308"/>
      <c r="D141" s="309"/>
      <c r="E141" s="174" t="s">
        <v>211</v>
      </c>
      <c r="F141" s="175"/>
      <c r="G141" s="176"/>
      <c r="H141" s="60" t="str">
        <f t="shared" si="37"/>
        <v>---</v>
      </c>
      <c r="I141" s="60" t="str">
        <f t="shared" si="38"/>
        <v>---</v>
      </c>
      <c r="J141" s="60" t="str">
        <f t="shared" si="39"/>
        <v>---</v>
      </c>
      <c r="K141" s="60" t="str">
        <f t="shared" si="40"/>
        <v>---</v>
      </c>
    </row>
    <row r="142" spans="2:11" s="7" customFormat="1" ht="15.6" customHeight="1" thickBot="1">
      <c r="B142" s="304"/>
      <c r="C142" s="308" t="s">
        <v>190</v>
      </c>
      <c r="D142" s="309"/>
      <c r="E142" s="174" t="s">
        <v>202</v>
      </c>
      <c r="F142" s="175"/>
      <c r="G142" s="176"/>
      <c r="H142" s="60" t="str">
        <f t="shared" si="37"/>
        <v>---</v>
      </c>
      <c r="I142" s="60" t="str">
        <f t="shared" si="38"/>
        <v>---</v>
      </c>
      <c r="J142" s="60" t="str">
        <f t="shared" si="39"/>
        <v>---</v>
      </c>
      <c r="K142" s="60" t="str">
        <f t="shared" si="40"/>
        <v>---</v>
      </c>
    </row>
    <row r="143" spans="2:11" s="7" customFormat="1" ht="15.75" thickBot="1">
      <c r="B143" s="304"/>
      <c r="C143" s="308"/>
      <c r="D143" s="309"/>
      <c r="E143" s="174" t="s">
        <v>207</v>
      </c>
      <c r="F143" s="175"/>
      <c r="G143" s="176"/>
      <c r="H143" s="60" t="str">
        <f t="shared" si="37"/>
        <v>---</v>
      </c>
      <c r="I143" s="60" t="str">
        <f t="shared" si="38"/>
        <v>---</v>
      </c>
      <c r="J143" s="60" t="str">
        <f t="shared" si="39"/>
        <v>---</v>
      </c>
      <c r="K143" s="60" t="str">
        <f t="shared" si="40"/>
        <v>---</v>
      </c>
    </row>
    <row r="144" spans="2:11" s="7" customFormat="1" ht="15.6" customHeight="1" thickBot="1">
      <c r="B144" s="304"/>
      <c r="C144" s="308"/>
      <c r="D144" s="309"/>
      <c r="E144" s="174" t="s">
        <v>212</v>
      </c>
      <c r="F144" s="175"/>
      <c r="G144" s="176"/>
      <c r="H144" s="60" t="str">
        <f t="shared" si="37"/>
        <v>---</v>
      </c>
      <c r="I144" s="60" t="str">
        <f t="shared" si="38"/>
        <v>---</v>
      </c>
      <c r="J144" s="60" t="str">
        <f t="shared" si="39"/>
        <v>---</v>
      </c>
      <c r="K144" s="60" t="str">
        <f t="shared" si="40"/>
        <v>---</v>
      </c>
    </row>
    <row r="145" spans="2:11" s="7" customFormat="1" ht="15.6" customHeight="1" thickBot="1">
      <c r="B145" s="304"/>
      <c r="C145" s="308" t="s">
        <v>114</v>
      </c>
      <c r="D145" s="309"/>
      <c r="E145" s="174" t="s">
        <v>203</v>
      </c>
      <c r="F145" s="175"/>
      <c r="G145" s="176"/>
      <c r="H145" s="60" t="str">
        <f t="shared" si="37"/>
        <v>---</v>
      </c>
      <c r="I145" s="60" t="str">
        <f t="shared" si="38"/>
        <v>---</v>
      </c>
      <c r="J145" s="60" t="str">
        <f t="shared" si="39"/>
        <v>---</v>
      </c>
      <c r="K145" s="60" t="str">
        <f t="shared" si="40"/>
        <v>---</v>
      </c>
    </row>
    <row r="146" spans="2:11" s="7" customFormat="1" ht="15.6" customHeight="1" thickBot="1">
      <c r="B146" s="304"/>
      <c r="C146" s="308"/>
      <c r="D146" s="309"/>
      <c r="E146" s="174" t="s">
        <v>208</v>
      </c>
      <c r="F146" s="175"/>
      <c r="G146" s="176"/>
      <c r="H146" s="60" t="str">
        <f t="shared" si="37"/>
        <v>---</v>
      </c>
      <c r="I146" s="60" t="str">
        <f t="shared" si="38"/>
        <v>---</v>
      </c>
      <c r="J146" s="60" t="str">
        <f t="shared" si="39"/>
        <v>---</v>
      </c>
      <c r="K146" s="60" t="str">
        <f t="shared" si="40"/>
        <v>---</v>
      </c>
    </row>
    <row r="147" spans="2:11" s="7" customFormat="1" ht="15.6" customHeight="1" thickBot="1">
      <c r="B147" s="304"/>
      <c r="C147" s="308"/>
      <c r="D147" s="309"/>
      <c r="E147" s="174" t="s">
        <v>213</v>
      </c>
      <c r="F147" s="175"/>
      <c r="G147" s="176"/>
      <c r="H147" s="60" t="str">
        <f t="shared" si="37"/>
        <v>---</v>
      </c>
      <c r="I147" s="60" t="str">
        <f t="shared" si="38"/>
        <v>---</v>
      </c>
      <c r="J147" s="60" t="str">
        <f t="shared" si="39"/>
        <v>---</v>
      </c>
      <c r="K147" s="60" t="str">
        <f t="shared" si="40"/>
        <v>---</v>
      </c>
    </row>
    <row r="148" spans="2:11" s="7" customFormat="1" ht="15.6" customHeight="1" thickBot="1">
      <c r="B148" s="304"/>
      <c r="C148" s="308" t="s">
        <v>191</v>
      </c>
      <c r="D148" s="309"/>
      <c r="E148" s="174" t="s">
        <v>204</v>
      </c>
      <c r="F148" s="175"/>
      <c r="G148" s="176"/>
      <c r="H148" s="60" t="str">
        <f t="shared" si="37"/>
        <v>---</v>
      </c>
      <c r="I148" s="60" t="str">
        <f t="shared" si="38"/>
        <v>---</v>
      </c>
      <c r="J148" s="60" t="str">
        <f t="shared" si="39"/>
        <v>---</v>
      </c>
      <c r="K148" s="60" t="str">
        <f t="shared" si="40"/>
        <v>---</v>
      </c>
    </row>
    <row r="149" spans="2:11" s="7" customFormat="1" ht="15.6" customHeight="1" thickBot="1">
      <c r="B149" s="304"/>
      <c r="C149" s="308"/>
      <c r="D149" s="309"/>
      <c r="E149" s="174" t="s">
        <v>209</v>
      </c>
      <c r="F149" s="175"/>
      <c r="G149" s="176"/>
      <c r="H149" s="60" t="str">
        <f t="shared" si="37"/>
        <v>---</v>
      </c>
      <c r="I149" s="60" t="str">
        <f t="shared" si="38"/>
        <v>---</v>
      </c>
      <c r="J149" s="60" t="str">
        <f t="shared" si="39"/>
        <v>---</v>
      </c>
      <c r="K149" s="60" t="str">
        <f t="shared" si="40"/>
        <v>---</v>
      </c>
    </row>
    <row r="150" spans="2:11" s="7" customFormat="1" ht="15.6" customHeight="1" thickBot="1">
      <c r="B150" s="305"/>
      <c r="C150" s="308"/>
      <c r="D150" s="309"/>
      <c r="E150" s="174" t="s">
        <v>214</v>
      </c>
      <c r="F150" s="175"/>
      <c r="G150" s="176"/>
      <c r="H150" s="60" t="str">
        <f t="shared" si="37"/>
        <v>---</v>
      </c>
      <c r="I150" s="60" t="str">
        <f t="shared" si="38"/>
        <v>---</v>
      </c>
      <c r="J150" s="60" t="str">
        <f t="shared" si="39"/>
        <v>---</v>
      </c>
      <c r="K150" s="60" t="str">
        <f t="shared" si="40"/>
        <v>---</v>
      </c>
    </row>
    <row r="151" spans="2:11" s="7" customFormat="1" ht="15.6" customHeight="1" thickBot="1">
      <c r="B151" s="303">
        <v>3</v>
      </c>
      <c r="C151" s="306" t="s">
        <v>192</v>
      </c>
      <c r="D151" s="307"/>
      <c r="E151" s="174" t="s">
        <v>215</v>
      </c>
      <c r="F151" s="175"/>
      <c r="G151" s="176"/>
      <c r="H151" s="60" t="str">
        <f t="shared" si="37"/>
        <v>---</v>
      </c>
      <c r="I151" s="60" t="str">
        <f t="shared" si="38"/>
        <v>---</v>
      </c>
      <c r="J151" s="60" t="str">
        <f t="shared" si="39"/>
        <v>---</v>
      </c>
      <c r="K151" s="60" t="str">
        <f t="shared" si="40"/>
        <v>---</v>
      </c>
    </row>
    <row r="152" spans="2:11" s="7" customFormat="1" ht="15.6" customHeight="1" thickBot="1">
      <c r="B152" s="304"/>
      <c r="C152" s="306"/>
      <c r="D152" s="307"/>
      <c r="E152" s="174" t="s">
        <v>216</v>
      </c>
      <c r="F152" s="175"/>
      <c r="G152" s="176"/>
      <c r="H152" s="60" t="str">
        <f t="shared" si="37"/>
        <v>---</v>
      </c>
      <c r="I152" s="60" t="str">
        <f t="shared" si="38"/>
        <v>---</v>
      </c>
      <c r="J152" s="60" t="str">
        <f t="shared" si="39"/>
        <v>---</v>
      </c>
      <c r="K152" s="60" t="str">
        <f t="shared" si="40"/>
        <v>---</v>
      </c>
    </row>
    <row r="153" spans="2:11" s="7" customFormat="1" ht="15.6" customHeight="1" thickBot="1">
      <c r="B153" s="304"/>
      <c r="C153" s="306"/>
      <c r="D153" s="307"/>
      <c r="E153" s="174" t="s">
        <v>217</v>
      </c>
      <c r="F153" s="175"/>
      <c r="G153" s="176"/>
      <c r="H153" s="60" t="str">
        <f t="shared" si="37"/>
        <v>---</v>
      </c>
      <c r="I153" s="60" t="str">
        <f t="shared" si="38"/>
        <v>---</v>
      </c>
      <c r="J153" s="60" t="str">
        <f t="shared" si="39"/>
        <v>---</v>
      </c>
      <c r="K153" s="60" t="str">
        <f t="shared" si="40"/>
        <v>---</v>
      </c>
    </row>
    <row r="154" spans="2:11" s="7" customFormat="1" ht="15.6" customHeight="1" thickBot="1">
      <c r="B154" s="304"/>
      <c r="C154" s="306" t="s">
        <v>193</v>
      </c>
      <c r="D154" s="307"/>
      <c r="E154" s="174" t="s">
        <v>218</v>
      </c>
      <c r="F154" s="175"/>
      <c r="G154" s="176"/>
      <c r="H154" s="60" t="str">
        <f t="shared" si="37"/>
        <v>---</v>
      </c>
      <c r="I154" s="60" t="str">
        <f t="shared" si="38"/>
        <v>---</v>
      </c>
      <c r="J154" s="60" t="str">
        <f t="shared" si="39"/>
        <v>---</v>
      </c>
      <c r="K154" s="60" t="str">
        <f t="shared" si="40"/>
        <v>---</v>
      </c>
    </row>
    <row r="155" spans="2:11" s="7" customFormat="1" ht="15.6" customHeight="1" thickBot="1">
      <c r="B155" s="304"/>
      <c r="C155" s="306"/>
      <c r="D155" s="307"/>
      <c r="E155" s="174" t="s">
        <v>219</v>
      </c>
      <c r="F155" s="175"/>
      <c r="G155" s="176"/>
      <c r="H155" s="60" t="str">
        <f t="shared" si="37"/>
        <v>---</v>
      </c>
      <c r="I155" s="60" t="str">
        <f t="shared" si="38"/>
        <v>---</v>
      </c>
      <c r="J155" s="60" t="str">
        <f t="shared" si="39"/>
        <v>---</v>
      </c>
      <c r="K155" s="60" t="str">
        <f t="shared" si="40"/>
        <v>---</v>
      </c>
    </row>
    <row r="156" spans="2:11" s="7" customFormat="1" ht="15.6" customHeight="1" thickBot="1">
      <c r="B156" s="304"/>
      <c r="C156" s="306"/>
      <c r="D156" s="307"/>
      <c r="E156" s="174" t="s">
        <v>220</v>
      </c>
      <c r="F156" s="175"/>
      <c r="G156" s="176"/>
      <c r="H156" s="60" t="str">
        <f t="shared" si="37"/>
        <v>---</v>
      </c>
      <c r="I156" s="60" t="str">
        <f t="shared" si="38"/>
        <v>---</v>
      </c>
      <c r="J156" s="60" t="str">
        <f t="shared" si="39"/>
        <v>---</v>
      </c>
      <c r="K156" s="60" t="str">
        <f t="shared" si="40"/>
        <v>---</v>
      </c>
    </row>
    <row r="157" spans="2:11" s="7" customFormat="1" ht="15.6" customHeight="1" thickBot="1">
      <c r="B157" s="305"/>
      <c r="C157" s="306"/>
      <c r="D157" s="307"/>
      <c r="E157" s="174" t="s">
        <v>221</v>
      </c>
      <c r="F157" s="175"/>
      <c r="G157" s="176"/>
      <c r="H157" s="60" t="str">
        <f t="shared" si="37"/>
        <v>---</v>
      </c>
      <c r="I157" s="60" t="str">
        <f t="shared" si="38"/>
        <v>---</v>
      </c>
      <c r="J157" s="60" t="str">
        <f t="shared" si="39"/>
        <v>---</v>
      </c>
      <c r="K157" s="60" t="str">
        <f t="shared" si="40"/>
        <v>---</v>
      </c>
    </row>
    <row r="158" spans="2:11" s="7" customFormat="1" ht="15.75" thickBot="1">
      <c r="B158" s="330" t="s">
        <v>223</v>
      </c>
      <c r="C158" s="331"/>
      <c r="D158" s="331"/>
      <c r="E158" s="331"/>
      <c r="F158" s="331"/>
      <c r="G158" s="332"/>
      <c r="H158" s="61">
        <f>AX44</f>
        <v>0</v>
      </c>
      <c r="I158" s="61">
        <f>AX38</f>
        <v>0</v>
      </c>
    </row>
    <row r="159" spans="2:11" s="7" customFormat="1" ht="15.75" thickBot="1">
      <c r="B159" s="330" t="s">
        <v>225</v>
      </c>
      <c r="C159" s="331"/>
      <c r="D159" s="331"/>
      <c r="E159" s="331"/>
      <c r="F159" s="331"/>
      <c r="G159" s="332"/>
      <c r="H159" s="61">
        <f>AY44</f>
        <v>0</v>
      </c>
      <c r="I159" s="61">
        <f>AY38</f>
        <v>0</v>
      </c>
    </row>
    <row r="160" spans="2:11" s="7" customFormat="1" ht="15.75" thickBot="1">
      <c r="B160" s="330" t="s">
        <v>224</v>
      </c>
      <c r="C160" s="331"/>
      <c r="D160" s="331"/>
      <c r="E160" s="331"/>
      <c r="F160" s="331"/>
      <c r="G160" s="332"/>
      <c r="H160" s="61">
        <f>AZ44</f>
        <v>0</v>
      </c>
      <c r="I160" s="61">
        <f>AZ38</f>
        <v>0</v>
      </c>
    </row>
    <row r="161" spans="2:11" s="7" customFormat="1" ht="16.5" customHeight="1" thickBot="1">
      <c r="B161" s="62"/>
      <c r="C161" s="92"/>
      <c r="D161" s="93" t="s">
        <v>289</v>
      </c>
      <c r="E161" s="94"/>
      <c r="F161" s="63"/>
      <c r="G161" s="64"/>
      <c r="H161" s="65" t="str">
        <f>BA45</f>
        <v/>
      </c>
      <c r="I161" s="65" t="str">
        <f>BA39</f>
        <v/>
      </c>
    </row>
    <row r="162" spans="2:11" s="7" customFormat="1">
      <c r="B162" s="1"/>
      <c r="C162" s="1"/>
      <c r="D162" s="1"/>
      <c r="E162" s="1"/>
      <c r="F162" s="1"/>
      <c r="G162" s="1"/>
    </row>
    <row r="163" spans="2:11" s="7" customFormat="1" ht="13.35" customHeight="1">
      <c r="B163" s="333" t="s">
        <v>291</v>
      </c>
      <c r="C163" s="334"/>
      <c r="D163" s="334"/>
      <c r="E163" s="334"/>
      <c r="F163" s="334"/>
      <c r="G163" s="334"/>
      <c r="H163" s="334"/>
      <c r="I163" s="334"/>
      <c r="J163" s="334"/>
      <c r="K163" s="335"/>
    </row>
    <row r="164" spans="2:11" s="7" customFormat="1">
      <c r="B164" s="336"/>
      <c r="C164" s="337"/>
      <c r="D164" s="337"/>
      <c r="E164" s="337"/>
      <c r="F164" s="337"/>
      <c r="G164" s="337"/>
      <c r="H164" s="337"/>
      <c r="I164" s="337"/>
      <c r="J164" s="337"/>
      <c r="K164" s="338"/>
    </row>
    <row r="165" spans="2:11" s="7" customFormat="1">
      <c r="B165" s="336"/>
      <c r="C165" s="337"/>
      <c r="D165" s="337"/>
      <c r="E165" s="337"/>
      <c r="F165" s="337"/>
      <c r="G165" s="337"/>
      <c r="H165" s="337"/>
      <c r="I165" s="337"/>
      <c r="J165" s="337"/>
      <c r="K165" s="338"/>
    </row>
    <row r="166" spans="2:11" s="7" customFormat="1">
      <c r="B166" s="336"/>
      <c r="C166" s="337"/>
      <c r="D166" s="337"/>
      <c r="E166" s="337"/>
      <c r="F166" s="337"/>
      <c r="G166" s="337"/>
      <c r="H166" s="337"/>
      <c r="I166" s="337"/>
      <c r="J166" s="337"/>
      <c r="K166" s="338"/>
    </row>
    <row r="167" spans="2:11" s="7" customFormat="1">
      <c r="B167" s="336"/>
      <c r="C167" s="337"/>
      <c r="D167" s="337"/>
      <c r="E167" s="337"/>
      <c r="F167" s="337"/>
      <c r="G167" s="337"/>
      <c r="H167" s="337"/>
      <c r="I167" s="337"/>
      <c r="J167" s="337"/>
      <c r="K167" s="338"/>
    </row>
    <row r="168" spans="2:11" s="7" customFormat="1">
      <c r="B168" s="336"/>
      <c r="C168" s="337"/>
      <c r="D168" s="337"/>
      <c r="E168" s="337"/>
      <c r="F168" s="337"/>
      <c r="G168" s="337"/>
      <c r="H168" s="337"/>
      <c r="I168" s="337"/>
      <c r="J168" s="337"/>
      <c r="K168" s="338"/>
    </row>
    <row r="169" spans="2:11" s="7" customFormat="1">
      <c r="B169" s="336"/>
      <c r="C169" s="337"/>
      <c r="D169" s="337"/>
      <c r="E169" s="337"/>
      <c r="F169" s="337"/>
      <c r="G169" s="337"/>
      <c r="H169" s="337"/>
      <c r="I169" s="337"/>
      <c r="J169" s="337"/>
      <c r="K169" s="338"/>
    </row>
    <row r="170" spans="2:11" s="7" customFormat="1">
      <c r="B170" s="336"/>
      <c r="C170" s="337"/>
      <c r="D170" s="337"/>
      <c r="E170" s="337"/>
      <c r="F170" s="337"/>
      <c r="G170" s="337"/>
      <c r="H170" s="337"/>
      <c r="I170" s="337"/>
      <c r="J170" s="337"/>
      <c r="K170" s="338"/>
    </row>
    <row r="171" spans="2:11" s="7" customFormat="1">
      <c r="B171" s="336"/>
      <c r="C171" s="337"/>
      <c r="D171" s="337"/>
      <c r="E171" s="337"/>
      <c r="F171" s="337"/>
      <c r="G171" s="337"/>
      <c r="H171" s="337"/>
      <c r="I171" s="337"/>
      <c r="J171" s="337"/>
      <c r="K171" s="338"/>
    </row>
    <row r="172" spans="2:11" s="7" customFormat="1">
      <c r="B172" s="336"/>
      <c r="C172" s="337"/>
      <c r="D172" s="337"/>
      <c r="E172" s="337"/>
      <c r="F172" s="337"/>
      <c r="G172" s="337"/>
      <c r="H172" s="337"/>
      <c r="I172" s="337"/>
      <c r="J172" s="337"/>
      <c r="K172" s="338"/>
    </row>
    <row r="173" spans="2:11" s="7" customFormat="1">
      <c r="B173" s="336"/>
      <c r="C173" s="337"/>
      <c r="D173" s="337"/>
      <c r="E173" s="337"/>
      <c r="F173" s="337"/>
      <c r="G173" s="337"/>
      <c r="H173" s="337"/>
      <c r="I173" s="337"/>
      <c r="J173" s="337"/>
      <c r="K173" s="338"/>
    </row>
    <row r="174" spans="2:11" s="7" customFormat="1">
      <c r="B174" s="336"/>
      <c r="C174" s="337"/>
      <c r="D174" s="337"/>
      <c r="E174" s="337"/>
      <c r="F174" s="337"/>
      <c r="G174" s="337"/>
      <c r="H174" s="337"/>
      <c r="I174" s="337"/>
      <c r="J174" s="337"/>
      <c r="K174" s="338"/>
    </row>
    <row r="175" spans="2:11" s="7" customFormat="1">
      <c r="B175" s="336"/>
      <c r="C175" s="337"/>
      <c r="D175" s="337"/>
      <c r="E175" s="337"/>
      <c r="F175" s="337"/>
      <c r="G175" s="337"/>
      <c r="H175" s="337"/>
      <c r="I175" s="337"/>
      <c r="J175" s="337"/>
      <c r="K175" s="338"/>
    </row>
    <row r="176" spans="2:11" s="7" customFormat="1">
      <c r="B176" s="336"/>
      <c r="C176" s="337"/>
      <c r="D176" s="337"/>
      <c r="E176" s="337"/>
      <c r="F176" s="337"/>
      <c r="G176" s="337"/>
      <c r="H176" s="337"/>
      <c r="I176" s="337"/>
      <c r="J176" s="337"/>
      <c r="K176" s="338"/>
    </row>
    <row r="177" spans="2:11" s="7" customFormat="1">
      <c r="B177" s="336"/>
      <c r="C177" s="337"/>
      <c r="D177" s="337"/>
      <c r="E177" s="337"/>
      <c r="F177" s="337"/>
      <c r="G177" s="337"/>
      <c r="H177" s="337"/>
      <c r="I177" s="337"/>
      <c r="J177" s="337"/>
      <c r="K177" s="338"/>
    </row>
    <row r="178" spans="2:11">
      <c r="B178" s="339"/>
      <c r="C178" s="340"/>
      <c r="D178" s="340"/>
      <c r="E178" s="340"/>
      <c r="F178" s="340"/>
      <c r="G178" s="340"/>
      <c r="H178" s="340"/>
      <c r="I178" s="340"/>
      <c r="J178" s="340"/>
      <c r="K178" s="341"/>
    </row>
  </sheetData>
  <protectedRanges>
    <protectedRange sqref="AR132:AT159 BL56:BV77 BR97:BR126 AD3:AH30 BV3:CE30" name="Expected_1"/>
    <protectedRange sqref="H3:R30 X3:AC30" name="Year5Range_1"/>
  </protectedRanges>
  <mergeCells count="81">
    <mergeCell ref="B9:B23"/>
    <mergeCell ref="C9:D11"/>
    <mergeCell ref="C12:D14"/>
    <mergeCell ref="C15:D17"/>
    <mergeCell ref="C18:D20"/>
    <mergeCell ref="C21:D23"/>
    <mergeCell ref="C2:D2"/>
    <mergeCell ref="E2:G2"/>
    <mergeCell ref="B3:B8"/>
    <mergeCell ref="C3:D4"/>
    <mergeCell ref="C5:D8"/>
    <mergeCell ref="B24:B30"/>
    <mergeCell ref="C24:D26"/>
    <mergeCell ref="C27:D30"/>
    <mergeCell ref="B31:G31"/>
    <mergeCell ref="B37:G37"/>
    <mergeCell ref="B33:G33"/>
    <mergeCell ref="B34:F34"/>
    <mergeCell ref="B35:G35"/>
    <mergeCell ref="B36:G36"/>
    <mergeCell ref="B32:G32"/>
    <mergeCell ref="B38:G38"/>
    <mergeCell ref="C42:F42"/>
    <mergeCell ref="G42:J42"/>
    <mergeCell ref="K42:M42"/>
    <mergeCell ref="C43:F43"/>
    <mergeCell ref="G43:J43"/>
    <mergeCell ref="K43:M43"/>
    <mergeCell ref="C40:F40"/>
    <mergeCell ref="G40:J40"/>
    <mergeCell ref="K40:M40"/>
    <mergeCell ref="C41:F41"/>
    <mergeCell ref="G41:J41"/>
    <mergeCell ref="K41:M41"/>
    <mergeCell ref="C44:F44"/>
    <mergeCell ref="G44:J44"/>
    <mergeCell ref="K44:M44"/>
    <mergeCell ref="C45:F45"/>
    <mergeCell ref="G45:J45"/>
    <mergeCell ref="K45:M45"/>
    <mergeCell ref="C46:F46"/>
    <mergeCell ref="G46:J46"/>
    <mergeCell ref="K46:M46"/>
    <mergeCell ref="C47:F47"/>
    <mergeCell ref="G47:J47"/>
    <mergeCell ref="K47:M47"/>
    <mergeCell ref="C48:F48"/>
    <mergeCell ref="G48:J48"/>
    <mergeCell ref="K48:M48"/>
    <mergeCell ref="C49:F49"/>
    <mergeCell ref="G49:J49"/>
    <mergeCell ref="K49:M49"/>
    <mergeCell ref="C129:D129"/>
    <mergeCell ref="E129:G129"/>
    <mergeCell ref="K50:M50"/>
    <mergeCell ref="B52:C53"/>
    <mergeCell ref="B54:K54"/>
    <mergeCell ref="B55:D55"/>
    <mergeCell ref="E55:H55"/>
    <mergeCell ref="I55:K55"/>
    <mergeCell ref="C50:F50"/>
    <mergeCell ref="G50:J50"/>
    <mergeCell ref="B56:D56"/>
    <mergeCell ref="E56:H56"/>
    <mergeCell ref="I56:K56"/>
    <mergeCell ref="B158:G158"/>
    <mergeCell ref="B159:G159"/>
    <mergeCell ref="B160:G160"/>
    <mergeCell ref="B163:K178"/>
    <mergeCell ref="B130:B135"/>
    <mergeCell ref="C130:D131"/>
    <mergeCell ref="C132:D135"/>
    <mergeCell ref="B151:B157"/>
    <mergeCell ref="C151:D153"/>
    <mergeCell ref="C154:D157"/>
    <mergeCell ref="B136:B150"/>
    <mergeCell ref="C136:D138"/>
    <mergeCell ref="C139:D141"/>
    <mergeCell ref="C142:D144"/>
    <mergeCell ref="C145:D147"/>
    <mergeCell ref="C148:D150"/>
  </mergeCells>
  <conditionalFormatting sqref="D62:D64 F62:F64 H62:H64 J62:J64">
    <cfRule type="containsErrors" dxfId="33" priority="17">
      <formula>ISERROR(D62)</formula>
    </cfRule>
  </conditionalFormatting>
  <conditionalFormatting sqref="H130:H161">
    <cfRule type="containsText" dxfId="32" priority="8" operator="containsText" text="80">
      <formula>NOT(ISERROR(SEARCH("80",H130)))</formula>
    </cfRule>
    <cfRule type="containsText" dxfId="31" priority="9" operator="containsText" text="60-79">
      <formula>NOT(ISERROR(SEARCH("60-79",H130)))</formula>
    </cfRule>
    <cfRule type="containsText" dxfId="30" priority="10" operator="containsText" text="&lt;60">
      <formula>NOT(ISERROR(SEARCH("&lt;60",H130)))</formula>
    </cfRule>
  </conditionalFormatting>
  <conditionalFormatting sqref="H130:I157">
    <cfRule type="containsText" dxfId="29" priority="7" operator="containsText" text="error">
      <formula>NOT(ISERROR(SEARCH("error",H130)))</formula>
    </cfRule>
  </conditionalFormatting>
  <conditionalFormatting sqref="H3:R30">
    <cfRule type="containsText" dxfId="28" priority="4" operator="containsText" text="*80">
      <formula>NOT(ISERROR(SEARCH("*80",H3)))</formula>
    </cfRule>
    <cfRule type="containsText" dxfId="27" priority="5" operator="containsText" text="60-79">
      <formula>NOT(ISERROR(SEARCH("60-79",H3)))</formula>
    </cfRule>
    <cfRule type="containsText" dxfId="26" priority="6" operator="containsText" text="&lt;60">
      <formula>NOT(ISERROR(SEARCH("&lt;60",H3)))</formula>
    </cfRule>
  </conditionalFormatting>
  <conditionalFormatting sqref="I130:K157">
    <cfRule type="containsText" dxfId="25" priority="11" operator="containsText" text="80">
      <formula>NOT(ISERROR(SEARCH("80",I130)))</formula>
    </cfRule>
    <cfRule type="containsText" dxfId="24" priority="12" operator="containsText" text="60-79">
      <formula>NOT(ISERROR(SEARCH("60-79",I130)))</formula>
    </cfRule>
    <cfRule type="containsText" dxfId="23" priority="13" operator="containsText" text="&lt;60">
      <formula>NOT(ISERROR(SEARCH("&lt;60",I130)))</formula>
    </cfRule>
  </conditionalFormatting>
  <conditionalFormatting sqref="Y3:AH30">
    <cfRule type="containsText" dxfId="22" priority="1" operator="containsText" text="*80">
      <formula>NOT(ISERROR(SEARCH("*80",Y3)))</formula>
    </cfRule>
    <cfRule type="containsText" dxfId="21" priority="2" operator="containsText" text="60-79">
      <formula>NOT(ISERROR(SEARCH("60-79",Y3)))</formula>
    </cfRule>
    <cfRule type="containsText" dxfId="20" priority="3" operator="containsText" text="&lt;60">
      <formula>NOT(ISERROR(SEARCH("&lt;60",Y3)))</formula>
    </cfRule>
  </conditionalFormatting>
  <conditionalFormatting sqref="AK3:AT30 AV3:AV30">
    <cfRule type="containsText" dxfId="19" priority="14" operator="containsText" text="*80">
      <formula>NOT(ISERROR(SEARCH("*80",AK3)))</formula>
    </cfRule>
    <cfRule type="containsText" dxfId="18" priority="15" operator="containsText" text="60-79">
      <formula>NOT(ISERROR(SEARCH("60-79",AK3)))</formula>
    </cfRule>
    <cfRule type="containsText" dxfId="17" priority="16" operator="containsText" text="&lt;60">
      <formula>NOT(ISERROR(SEARCH("&lt;60",AK3)))</formula>
    </cfRule>
  </conditionalFormatting>
  <dataValidations count="3">
    <dataValidation type="list" allowBlank="1" showInputMessage="1" showErrorMessage="1" sqref="I37:R37" xr:uid="{DB50C7E8-4BCE-41D5-B0AC-73929CC91502}">
      <formula1>listYesNo</formula1>
    </dataValidation>
    <dataValidation type="list" allowBlank="1" showInputMessage="1" showErrorMessage="1" errorTitle="Error in entry" error="Please use list items only." sqref="H3:R30 Y3:AH30" xr:uid="{C489E93E-6CE1-424C-AC2D-05987B42DAA6}">
      <formula1>ValidDepts</formula1>
    </dataValidation>
    <dataValidation allowBlank="1" showInputMessage="1" showErrorMessage="1" errorTitle="Error in entry" error="Please use list items only." sqref="AU132:BE159 AK3:AT33 BL56:BV77 BJ54:BT54 BJ31:BT34 BV31:CE34" xr:uid="{95744423-7A83-40DF-81D8-A3A48B3D2866}"/>
  </dataValidations>
  <pageMargins left="0.70866141732283472" right="0.70866141732283472" top="0.74803149606299213" bottom="0.74803149606299213" header="0.31496062992125984" footer="0.31496062992125984"/>
  <pageSetup paperSize="9" scale="68" fitToHeight="0" orientation="portrait" r:id="rId1"/>
  <rowBreaks count="1" manualBreakCount="1">
    <brk id="127" max="12" man="1"/>
  </rowBreaks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E909C8-5681-4C4A-A999-F8934A64CDD3}">
  <sheetPr>
    <pageSetUpPr fitToPage="1"/>
  </sheetPr>
  <dimension ref="A1:XFC178"/>
  <sheetViews>
    <sheetView showGridLines="0" tabSelected="1" zoomScaleNormal="100" zoomScaleSheetLayoutView="80" zoomScalePageLayoutView="25" workbookViewId="0">
      <selection activeCell="M64" sqref="M64"/>
    </sheetView>
  </sheetViews>
  <sheetFormatPr defaultColWidth="0" defaultRowHeight="12.75"/>
  <cols>
    <col min="1" max="1" width="1.42578125" style="1" customWidth="1"/>
    <col min="2" max="7" width="10.5703125" style="1" customWidth="1"/>
    <col min="8" max="13" width="10.5703125" style="7" customWidth="1"/>
    <col min="14" max="16" width="10.5703125" style="7" hidden="1" customWidth="1"/>
    <col min="17" max="23" width="10.5703125" style="1" hidden="1" customWidth="1"/>
    <col min="24" max="24" width="3" style="1" customWidth="1"/>
    <col min="25" max="26" width="10.5703125" style="1" customWidth="1"/>
    <col min="27" max="27" width="10.5703125" style="7" customWidth="1"/>
    <col min="28" max="29" width="10.5703125" style="1" customWidth="1"/>
    <col min="30" max="34" width="10.5703125" style="7" hidden="1" customWidth="1"/>
    <col min="35" max="35" width="2.85546875" style="7" customWidth="1"/>
    <col min="36" max="36" width="5.140625" style="7" hidden="1" customWidth="1"/>
    <col min="37" max="37" width="12.42578125" style="1" hidden="1" customWidth="1"/>
    <col min="38" max="38" width="9.140625" style="1" hidden="1" customWidth="1"/>
    <col min="39" max="39" width="15.140625" style="1" hidden="1" customWidth="1"/>
    <col min="40" max="40" width="10" style="1" hidden="1" customWidth="1"/>
    <col min="41" max="41" width="13.42578125" style="1" hidden="1" customWidth="1"/>
    <col min="42" max="42" width="15.5703125" style="1" hidden="1" customWidth="1"/>
    <col min="43" max="43" width="13.85546875" style="1" hidden="1" customWidth="1"/>
    <col min="44" max="44" width="12.5703125" style="1" hidden="1" customWidth="1"/>
    <col min="45" max="49" width="8.85546875" style="1" hidden="1" customWidth="1"/>
    <col min="50" max="50" width="16.5703125" style="1" hidden="1" customWidth="1"/>
    <col min="51" max="51" width="8.85546875" style="1" hidden="1" customWidth="1"/>
    <col min="52" max="53" width="11.5703125" style="1" hidden="1" customWidth="1"/>
    <col min="54" max="63" width="8.85546875" style="1" hidden="1" customWidth="1"/>
    <col min="64" max="64" width="13" style="7" hidden="1" customWidth="1"/>
    <col min="65" max="65" width="11.42578125" style="7" hidden="1" customWidth="1"/>
    <col min="66" max="68" width="8.5703125" style="7" hidden="1" customWidth="1"/>
    <col min="69" max="71" width="13" style="7" hidden="1" customWidth="1"/>
    <col min="72" max="72" width="11.85546875" style="7" hidden="1" customWidth="1"/>
    <col min="73" max="73" width="7.42578125" style="7" hidden="1" customWidth="1"/>
    <col min="74" max="74" width="13.140625" style="7" hidden="1" customWidth="1"/>
    <col min="75" max="82" width="7.42578125" style="7" hidden="1" customWidth="1"/>
    <col min="83" max="84" width="6.85546875" style="7" hidden="1" customWidth="1"/>
    <col min="85" max="85" width="8.85546875" style="1" hidden="1" customWidth="1"/>
    <col min="86" max="86" width="11.42578125" style="7" hidden="1" customWidth="1"/>
    <col min="87" max="87" width="8.85546875" style="1" hidden="1" customWidth="1"/>
    <col min="88" max="88" width="8.5703125" style="7" hidden="1" customWidth="1"/>
    <col min="89" max="89" width="8.85546875" style="1" hidden="1" customWidth="1"/>
    <col min="90" max="90" width="8.5703125" style="7" hidden="1" customWidth="1"/>
    <col min="91" max="91" width="8.85546875" style="1" hidden="1" customWidth="1"/>
    <col min="92" max="92" width="8.5703125" style="7" hidden="1" customWidth="1"/>
    <col min="93" max="16359" width="8.85546875" style="1" hidden="1"/>
    <col min="16360" max="16360" width="15.140625" style="1" hidden="1" customWidth="1"/>
    <col min="16361" max="16361" width="10.140625" style="1" hidden="1" customWidth="1"/>
    <col min="16362" max="16362" width="12.5703125" style="1" hidden="1" customWidth="1"/>
    <col min="16363" max="16363" width="14.42578125" style="1" hidden="1" customWidth="1"/>
    <col min="16364" max="16364" width="26.42578125" style="1" hidden="1" customWidth="1"/>
    <col min="16365" max="16365" width="19.85546875" style="1" hidden="1" customWidth="1"/>
    <col min="16366" max="16366" width="28.5703125" style="1" hidden="1" customWidth="1"/>
    <col min="16367" max="16367" width="24.42578125" style="1" hidden="1" customWidth="1"/>
    <col min="16368" max="16368" width="27" style="1" hidden="1" customWidth="1"/>
    <col min="16369" max="16369" width="22.140625" style="1" hidden="1" customWidth="1"/>
    <col min="16370" max="16370" width="22.28515625" style="1" hidden="1" customWidth="1"/>
    <col min="16371" max="16371" width="19.42578125" style="1" hidden="1" customWidth="1"/>
    <col min="16372" max="16372" width="20" style="1" hidden="1" customWidth="1"/>
    <col min="16373" max="16373" width="10.7109375" style="1" hidden="1" customWidth="1"/>
    <col min="16374" max="16375" width="15.85546875" style="1" hidden="1" customWidth="1"/>
    <col min="16376" max="16376" width="16.85546875" style="1" hidden="1" customWidth="1"/>
    <col min="16377" max="16377" width="13.42578125" style="1" hidden="1" customWidth="1"/>
    <col min="16378" max="16378" width="21.7109375" style="1" hidden="1" customWidth="1"/>
    <col min="16379" max="16379" width="21" style="1" hidden="1" customWidth="1"/>
    <col min="16380" max="16380" width="20.42578125" style="1" hidden="1" customWidth="1"/>
    <col min="16381" max="16381" width="1.5703125" style="1" hidden="1" customWidth="1"/>
    <col min="16382" max="16382" width="4.5703125" style="1" hidden="1" customWidth="1"/>
    <col min="16383" max="16383" width="7.140625" style="1" hidden="1" customWidth="1"/>
    <col min="16384" max="16384" width="3.85546875" style="1" hidden="1" customWidth="1"/>
  </cols>
  <sheetData>
    <row r="1" spans="2:127" ht="7.35" customHeight="1" thickBot="1">
      <c r="H1" s="2"/>
      <c r="I1" s="3"/>
      <c r="J1" s="3"/>
      <c r="K1" s="3"/>
      <c r="L1" s="3"/>
      <c r="M1" s="4"/>
      <c r="N1" s="4"/>
      <c r="O1" s="4"/>
      <c r="P1" s="4"/>
      <c r="AA1" s="3"/>
      <c r="AD1" s="3"/>
      <c r="AE1" s="3"/>
      <c r="AF1" s="3"/>
      <c r="AG1" s="3"/>
      <c r="AH1" s="3"/>
      <c r="AI1" s="3"/>
      <c r="AJ1" s="3"/>
      <c r="AW1" s="5" t="s">
        <v>15</v>
      </c>
      <c r="AX1" s="5"/>
      <c r="BE1" s="1" t="s">
        <v>16</v>
      </c>
      <c r="BJ1" s="5" t="s">
        <v>17</v>
      </c>
      <c r="BK1" s="5"/>
      <c r="BL1" s="6"/>
      <c r="BM1" s="178"/>
      <c r="BN1" s="179"/>
      <c r="BO1" s="179"/>
      <c r="BP1" s="179"/>
      <c r="BT1" s="180"/>
      <c r="BU1" s="180"/>
      <c r="BV1" s="181" t="s">
        <v>18</v>
      </c>
      <c r="BW1" s="182"/>
      <c r="BX1" s="182"/>
      <c r="BY1" s="182"/>
      <c r="BZ1" s="183"/>
      <c r="CG1" s="184" t="s">
        <v>19</v>
      </c>
      <c r="CH1" s="184" t="s">
        <v>20</v>
      </c>
      <c r="CI1" s="185"/>
      <c r="CJ1" s="185"/>
      <c r="CK1" s="186"/>
      <c r="CL1" s="187"/>
      <c r="CM1" s="184"/>
      <c r="CN1" s="187"/>
      <c r="CO1" s="184"/>
      <c r="CP1" s="184"/>
      <c r="CQ1" s="184"/>
      <c r="CR1" s="184"/>
      <c r="CS1" s="5"/>
      <c r="CT1" s="5" t="s">
        <v>21</v>
      </c>
      <c r="CU1" s="31"/>
      <c r="CV1" s="188"/>
      <c r="CW1" s="179"/>
      <c r="CY1" s="179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</row>
    <row r="2" spans="2:127" ht="41.45" customHeight="1" thickBot="1">
      <c r="B2" s="8" t="s">
        <v>183</v>
      </c>
      <c r="C2" s="297" t="s">
        <v>184</v>
      </c>
      <c r="D2" s="298"/>
      <c r="E2" s="297" t="s">
        <v>185</v>
      </c>
      <c r="F2" s="299"/>
      <c r="G2" s="298"/>
      <c r="H2" s="210" t="s">
        <v>222</v>
      </c>
      <c r="I2" s="209" t="s">
        <v>297</v>
      </c>
      <c r="J2" s="211" t="s">
        <v>298</v>
      </c>
      <c r="K2" s="216" t="s">
        <v>296</v>
      </c>
      <c r="L2" s="212" t="s">
        <v>299</v>
      </c>
      <c r="M2" s="206" t="s">
        <v>300</v>
      </c>
      <c r="N2" s="206" t="s">
        <v>22</v>
      </c>
      <c r="O2" s="206" t="s">
        <v>23</v>
      </c>
      <c r="P2" s="206" t="s">
        <v>24</v>
      </c>
      <c r="Q2" s="206" t="s">
        <v>25</v>
      </c>
      <c r="R2" s="207" t="s">
        <v>26</v>
      </c>
      <c r="S2"/>
      <c r="T2"/>
      <c r="U2"/>
      <c r="V2"/>
      <c r="W2"/>
      <c r="X2"/>
      <c r="Y2" s="210" t="s">
        <v>301</v>
      </c>
      <c r="Z2" s="214" t="s">
        <v>302</v>
      </c>
      <c r="AA2" s="217" t="s">
        <v>303</v>
      </c>
      <c r="AB2" s="213" t="s">
        <v>304</v>
      </c>
      <c r="AC2" s="215" t="s">
        <v>305</v>
      </c>
      <c r="AD2" s="9" t="s">
        <v>27</v>
      </c>
      <c r="AE2" s="9" t="s">
        <v>28</v>
      </c>
      <c r="AF2" s="9" t="s">
        <v>29</v>
      </c>
      <c r="AG2" s="9" t="s">
        <v>30</v>
      </c>
      <c r="AH2" s="9" t="s">
        <v>31</v>
      </c>
      <c r="AK2" s="10" t="s">
        <v>32</v>
      </c>
      <c r="AL2" s="10" t="s">
        <v>33</v>
      </c>
      <c r="AM2" s="10" t="s">
        <v>34</v>
      </c>
      <c r="AN2" s="10" t="s">
        <v>35</v>
      </c>
      <c r="AO2" s="10" t="s">
        <v>36</v>
      </c>
      <c r="AP2" s="10" t="s">
        <v>37</v>
      </c>
      <c r="AQ2" s="10" t="s">
        <v>38</v>
      </c>
      <c r="AR2" s="10" t="s">
        <v>39</v>
      </c>
      <c r="AS2" s="10" t="s">
        <v>40</v>
      </c>
      <c r="AT2" s="10" t="s">
        <v>41</v>
      </c>
      <c r="AW2" s="11" t="s">
        <v>42</v>
      </c>
      <c r="AX2" s="11" t="s">
        <v>43</v>
      </c>
      <c r="AY2" s="11" t="s">
        <v>44</v>
      </c>
      <c r="AZ2" s="11" t="s">
        <v>45</v>
      </c>
      <c r="BA2" s="11" t="s">
        <v>46</v>
      </c>
      <c r="BB2" s="11" t="s">
        <v>47</v>
      </c>
      <c r="BC2" s="11" t="s">
        <v>48</v>
      </c>
      <c r="BE2" s="1" t="s">
        <v>49</v>
      </c>
      <c r="BF2" s="1" t="s">
        <v>50</v>
      </c>
      <c r="BJ2" s="189" t="s">
        <v>51</v>
      </c>
      <c r="BK2" s="189" t="s">
        <v>52</v>
      </c>
      <c r="BL2" s="189" t="s">
        <v>53</v>
      </c>
      <c r="BM2" s="189" t="s">
        <v>54</v>
      </c>
      <c r="BN2" s="189" t="s">
        <v>55</v>
      </c>
      <c r="BO2" s="189" t="s">
        <v>56</v>
      </c>
      <c r="BP2" s="189" t="s">
        <v>57</v>
      </c>
      <c r="BQ2" s="189" t="s">
        <v>58</v>
      </c>
      <c r="BR2" s="189" t="s">
        <v>59</v>
      </c>
      <c r="BS2" s="189" t="s">
        <v>60</v>
      </c>
      <c r="BT2" s="189" t="s">
        <v>61</v>
      </c>
      <c r="BV2" s="190" t="s">
        <v>62</v>
      </c>
      <c r="BW2" s="190" t="s">
        <v>63</v>
      </c>
      <c r="BX2" s="190" t="s">
        <v>64</v>
      </c>
      <c r="BY2" s="190" t="s">
        <v>65</v>
      </c>
      <c r="BZ2" s="190" t="s">
        <v>66</v>
      </c>
      <c r="CA2" s="190" t="s">
        <v>67</v>
      </c>
      <c r="CB2" s="190" t="s">
        <v>68</v>
      </c>
      <c r="CC2" s="190" t="s">
        <v>69</v>
      </c>
      <c r="CD2" s="190" t="s">
        <v>70</v>
      </c>
      <c r="CE2" s="190" t="s">
        <v>71</v>
      </c>
      <c r="CF2" s="1"/>
      <c r="CG2" s="191" t="s">
        <v>72</v>
      </c>
      <c r="CH2" s="191" t="s">
        <v>73</v>
      </c>
      <c r="CI2" s="191" t="s">
        <v>74</v>
      </c>
      <c r="CJ2" s="191" t="s">
        <v>75</v>
      </c>
      <c r="CK2" s="191" t="s">
        <v>76</v>
      </c>
      <c r="CL2" s="191" t="s">
        <v>77</v>
      </c>
      <c r="CM2" s="191" t="s">
        <v>78</v>
      </c>
      <c r="CN2" s="191" t="s">
        <v>79</v>
      </c>
      <c r="CO2" s="191" t="s">
        <v>80</v>
      </c>
      <c r="CP2" s="191" t="s">
        <v>81</v>
      </c>
      <c r="CR2" s="191" t="s">
        <v>82</v>
      </c>
      <c r="CS2" s="191" t="s">
        <v>83</v>
      </c>
      <c r="CT2" s="191" t="s">
        <v>84</v>
      </c>
      <c r="CU2" s="191" t="s">
        <v>85</v>
      </c>
      <c r="CV2" s="191" t="s">
        <v>86</v>
      </c>
      <c r="CW2" s="191" t="s">
        <v>87</v>
      </c>
      <c r="CX2" s="191" t="s">
        <v>88</v>
      </c>
      <c r="CY2" s="191" t="s">
        <v>89</v>
      </c>
      <c r="CZ2" s="191" t="s">
        <v>90</v>
      </c>
      <c r="DA2" s="191" t="s">
        <v>91</v>
      </c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</row>
    <row r="3" spans="2:127" ht="13.7" customHeight="1" thickBot="1">
      <c r="B3" s="303">
        <v>1</v>
      </c>
      <c r="C3" s="308" t="s">
        <v>186</v>
      </c>
      <c r="D3" s="309"/>
      <c r="E3" s="174" t="s">
        <v>194</v>
      </c>
      <c r="F3" s="175"/>
      <c r="G3" s="176"/>
      <c r="H3" s="168" t="s">
        <v>95</v>
      </c>
      <c r="I3" s="168" t="s">
        <v>95</v>
      </c>
      <c r="J3" s="168" t="s">
        <v>95</v>
      </c>
      <c r="K3" s="168" t="s">
        <v>95</v>
      </c>
      <c r="L3" s="12" t="s">
        <v>92</v>
      </c>
      <c r="M3" s="12" t="s">
        <v>92</v>
      </c>
      <c r="N3" s="12" t="s">
        <v>92</v>
      </c>
      <c r="O3" s="12" t="s">
        <v>92</v>
      </c>
      <c r="P3" s="12" t="s">
        <v>92</v>
      </c>
      <c r="Q3" s="12" t="s">
        <v>92</v>
      </c>
      <c r="R3" s="168" t="s">
        <v>92</v>
      </c>
      <c r="Y3" s="168" t="s">
        <v>95</v>
      </c>
      <c r="Z3" s="168" t="s">
        <v>95</v>
      </c>
      <c r="AA3" s="168" t="s">
        <v>95</v>
      </c>
      <c r="AB3" s="168" t="s">
        <v>95</v>
      </c>
      <c r="AC3" s="168" t="s">
        <v>95</v>
      </c>
      <c r="AD3" s="13" t="s">
        <v>92</v>
      </c>
      <c r="AE3" s="13" t="s">
        <v>92</v>
      </c>
      <c r="AF3" s="13" t="s">
        <v>92</v>
      </c>
      <c r="AG3" s="13" t="s">
        <v>92</v>
      </c>
      <c r="AH3" s="121" t="s">
        <v>92</v>
      </c>
      <c r="AK3" s="14" t="str">
        <f t="shared" ref="AK3:AT28" si="0">IFERROR(IF(I3="---","",IF(Y3="---","No Target Set",IF(BV3=BK3,"On Target",IF(BV3&gt;BK3,"Behind",IF(BV3&lt;BK3,"On Target"))))),"")</f>
        <v>On Target</v>
      </c>
      <c r="AL3" s="14" t="str">
        <f t="shared" si="0"/>
        <v>On Target</v>
      </c>
      <c r="AM3" s="14" t="str">
        <f t="shared" si="0"/>
        <v>On Target</v>
      </c>
      <c r="AN3" s="14" t="str">
        <f t="shared" si="0"/>
        <v/>
      </c>
      <c r="AO3" s="14" t="str">
        <f t="shared" si="0"/>
        <v/>
      </c>
      <c r="AP3" s="14" t="str">
        <f t="shared" si="0"/>
        <v/>
      </c>
      <c r="AQ3" s="14" t="str">
        <f t="shared" si="0"/>
        <v/>
      </c>
      <c r="AR3" s="14" t="str">
        <f t="shared" si="0"/>
        <v/>
      </c>
      <c r="AS3" s="14" t="str">
        <f t="shared" si="0"/>
        <v/>
      </c>
      <c r="AT3" s="14" t="str">
        <f t="shared" si="0"/>
        <v/>
      </c>
      <c r="AV3" s="15"/>
      <c r="AW3" s="16" t="s">
        <v>93</v>
      </c>
      <c r="AX3" s="192" t="str">
        <f t="shared" ref="AX3:AX30" si="1">_xlfn.IFNA(LOOKUP(2,1/(H3:R3&lt;&gt;"---"),H3:R3),"---")</f>
        <v>≥80</v>
      </c>
      <c r="AY3" s="192">
        <f>VALUE(IF(AX3="---","",VLOOKUP(AX3,List1678345679[],2,FALSE)))</f>
        <v>1</v>
      </c>
      <c r="AZ3" s="192" t="str">
        <f t="shared" ref="AZ3:AZ30" si="2">_xlfn.IFNA(LOOKUP(2,1/(H3:Q3&lt;&gt;"---"),X3:AF3),"---")</f>
        <v>≥80</v>
      </c>
      <c r="BA3" s="192">
        <f>VALUE(IF(AZ3="---","",VLOOKUP(AZ3,List1678345679[],2,FALSE)))</f>
        <v>1</v>
      </c>
      <c r="BB3" s="192" t="str">
        <f t="shared" ref="BB3:BB30" si="3">_xlfn.IFNA(LOOKUP(2,1/(AK3:AT3&lt;&gt;""),AK3:AT3),"---")</f>
        <v>On Target</v>
      </c>
      <c r="BC3" s="192" t="str">
        <f t="shared" ref="BC3:BC30" si="4">_xlfn.IFNA(LOOKUP(2,1/(H3:R3&lt;&gt;"---"),H$2:R$2),"---")</f>
        <v>Real Ano 3</v>
      </c>
      <c r="BE3" s="17" t="s">
        <v>92</v>
      </c>
      <c r="BI3" s="16" t="s">
        <v>93</v>
      </c>
      <c r="BJ3" s="192">
        <f>IF(H3="---","",IF(H3="","",(VLOOKUP(H3,List1678345679[],2,FALSE))))</f>
        <v>1</v>
      </c>
      <c r="BK3" s="192">
        <f>IF(I3="---","",IF(I3="","",(VLOOKUP(I3,List1678345679[],2,FALSE))))</f>
        <v>1</v>
      </c>
      <c r="BL3" s="192">
        <f>IF(J3="---","",IF(J3="","",(VLOOKUP(J3,List1678345679[],2,FALSE))))</f>
        <v>1</v>
      </c>
      <c r="BM3" s="192">
        <f>IF(K3="---","",IF(K3="","",(VLOOKUP(K3,List1678345679[],2,FALSE))))</f>
        <v>1</v>
      </c>
      <c r="BN3" s="192" t="str">
        <f>IF(L3="---","",IF(L3="","",(VLOOKUP(L3,List1678345679[],2,FALSE))))</f>
        <v/>
      </c>
      <c r="BO3" s="192" t="str">
        <f>IF(M3="---","",IF(M3="","",(VLOOKUP(M3,List1678345679[],2,FALSE))))</f>
        <v/>
      </c>
      <c r="BP3" s="192" t="str">
        <f>IF(N3="---","",IF(N3="","",(VLOOKUP(N3,List1678345679[],2,FALSE))))</f>
        <v/>
      </c>
      <c r="BQ3" s="192" t="str">
        <f>IF(O3="---","",IF(O3="","",(VLOOKUP(O3,List1678345679[],2,FALSE))))</f>
        <v/>
      </c>
      <c r="BR3" s="192" t="str">
        <f>IF(P3="---","",IF(P3="","",(VLOOKUP(P3,List1678345679[],2,FALSE))))</f>
        <v/>
      </c>
      <c r="BS3" s="192" t="str">
        <f>IF(Q3="---","",IF(Q3="","",(VLOOKUP(Q3,List1678345679[],2,FALSE))))</f>
        <v/>
      </c>
      <c r="BT3" s="192" t="str">
        <f>IF(R3="---","",IF(R3="","",(VLOOKUP(R3,List1678345679[],2,FALSE))))</f>
        <v/>
      </c>
      <c r="BU3" s="16" t="s">
        <v>93</v>
      </c>
      <c r="BV3" s="192">
        <f>IF(Y3="---","",IF(Y3="","",VLOOKUP(Y3,List1678345679[],2,FALSE)))</f>
        <v>1</v>
      </c>
      <c r="BW3" s="192">
        <f>IF(Z3="---","",IF(Z3="","",VLOOKUP(Z3,List1678345679[],2,FALSE)))</f>
        <v>1</v>
      </c>
      <c r="BX3" s="192">
        <f>IF(AA3="---","",IF(AA3="","",VLOOKUP(AA3,List1678345679[],2,FALSE)))</f>
        <v>1</v>
      </c>
      <c r="BY3" s="192">
        <f>IF(AB3="---","",IF(AB3="","",VLOOKUP(AB3,List1678345679[],2,FALSE)))</f>
        <v>1</v>
      </c>
      <c r="BZ3" s="192">
        <f>IF(AC3="---","",IF(AC3="","",VLOOKUP(AC3,List1678345679[],2,FALSE)))</f>
        <v>1</v>
      </c>
      <c r="CA3" s="192" t="str">
        <f>IF(AD3="---","",IF(AD3="","",VLOOKUP(AD3,List1678345679[],2,FALSE)))</f>
        <v/>
      </c>
      <c r="CB3" s="192" t="str">
        <f>IF(AE3="---","",IF(AE3="","",VLOOKUP(AE3,List1678345679[],2,FALSE)))</f>
        <v/>
      </c>
      <c r="CC3" s="192" t="str">
        <f>IF(AF3="---","",IF(AF3="","",VLOOKUP(AF3,List1678345679[],2,FALSE)))</f>
        <v/>
      </c>
      <c r="CD3" s="192" t="str">
        <f>IF(AG3="---","",IF(AG3="","",VLOOKUP(AG3,List1678345679[],2,FALSE)))</f>
        <v/>
      </c>
      <c r="CE3" s="192" t="str">
        <f>IF(AH3="---","",IF(AH3="","",VLOOKUP(AH3,List1678345679[],2,FALSE)))</f>
        <v/>
      </c>
      <c r="CF3" s="16" t="s">
        <v>93</v>
      </c>
      <c r="CG3" s="192">
        <f>IFERROR(
    IF(H3="---", "NA",
        IF(Y3="---", "NA",
            IF(BJ3 &gt; BK3,
                IF(BV3 &gt; BJ3, 1.1, 0.1),
                IF(BV3 &gt; BJ3, 1, 0)
            )
        )
    ),
    -1
)</f>
        <v>0</v>
      </c>
      <c r="CH3" s="192">
        <f t="shared" ref="CH3:CP30" si="5">IFERROR(
    IF(I3="---", "NA",
        IF(Z3="---", "NA",IF(J3="---","NA",
            IF(BK3 &gt; BL3,
                IF(MIN(BV3, BK3) = BW3, 0.1,
                    IF(MIN(BV3, BK3) &lt; BW3, 1.1)
                ),
                IF(MIN(BV3, BK3) = BW3, 0,
                    IF(MIN(BV3, BK3) &lt; BW3, 1)
                )
            ))
        )
    ),
-5)</f>
        <v>0</v>
      </c>
      <c r="CI3" s="192">
        <f t="shared" si="5"/>
        <v>0</v>
      </c>
      <c r="CJ3" s="192" t="str">
        <f t="shared" si="5"/>
        <v>NA</v>
      </c>
      <c r="CK3" s="192" t="str">
        <f t="shared" si="5"/>
        <v>NA</v>
      </c>
      <c r="CL3" s="192" t="str">
        <f t="shared" si="5"/>
        <v>NA</v>
      </c>
      <c r="CM3" s="192" t="str">
        <f t="shared" si="5"/>
        <v>NA</v>
      </c>
      <c r="CN3" s="192" t="str">
        <f t="shared" si="5"/>
        <v>NA</v>
      </c>
      <c r="CO3" s="192" t="str">
        <f t="shared" si="5"/>
        <v>NA</v>
      </c>
      <c r="CP3" s="192" t="str">
        <f t="shared" si="5"/>
        <v>NA</v>
      </c>
      <c r="CQ3" s="16" t="s">
        <v>93</v>
      </c>
      <c r="CR3" s="192" t="str">
        <f>IF(BK3="", "NA", IF(AND(OR(CG3=1, CG3=1.1),BK3&gt;=BV3),"Achieved",IF(AND(OR(CG3=1, CG3=1.1),BK3&lt;BV3),"Not Achieved","NA")))</f>
        <v>NA</v>
      </c>
      <c r="CS3" s="192" t="str">
        <f t="shared" ref="CS3:DA18" si="6">IF(AND(OR(CH3=1, CH3=1.1),BL3&gt;=BW3),"Achieved",IF(AND(OR(CH3=1, CH3=1.1),BL3&lt;BW3),"Not Achieved","NA"))</f>
        <v>NA</v>
      </c>
      <c r="CT3" s="192" t="str">
        <f t="shared" si="6"/>
        <v>NA</v>
      </c>
      <c r="CU3" s="192" t="str">
        <f t="shared" si="6"/>
        <v>NA</v>
      </c>
      <c r="CV3" s="192" t="str">
        <f t="shared" si="6"/>
        <v>NA</v>
      </c>
      <c r="CW3" s="192" t="str">
        <f t="shared" si="6"/>
        <v>NA</v>
      </c>
      <c r="CX3" s="192" t="str">
        <f t="shared" si="6"/>
        <v>NA</v>
      </c>
      <c r="CY3" s="192" t="str">
        <f t="shared" si="6"/>
        <v>NA</v>
      </c>
      <c r="CZ3" s="192" t="str">
        <f t="shared" si="6"/>
        <v>NA</v>
      </c>
      <c r="DA3" s="192" t="str">
        <f t="shared" si="6"/>
        <v>NA</v>
      </c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</row>
    <row r="4" spans="2:127" ht="13.7" customHeight="1" thickBot="1">
      <c r="B4" s="304"/>
      <c r="C4" s="308"/>
      <c r="D4" s="309"/>
      <c r="E4" s="174" t="s">
        <v>195</v>
      </c>
      <c r="F4" s="175"/>
      <c r="G4" s="176"/>
      <c r="H4" s="13" t="s">
        <v>92</v>
      </c>
      <c r="I4" s="13" t="s">
        <v>92</v>
      </c>
      <c r="J4" s="13" t="s">
        <v>92</v>
      </c>
      <c r="K4" s="13" t="s">
        <v>92</v>
      </c>
      <c r="L4" s="13" t="s">
        <v>92</v>
      </c>
      <c r="M4" s="13" t="s">
        <v>92</v>
      </c>
      <c r="N4" s="13" t="s">
        <v>92</v>
      </c>
      <c r="O4" s="13" t="s">
        <v>92</v>
      </c>
      <c r="P4" s="13" t="s">
        <v>92</v>
      </c>
      <c r="Q4" s="13" t="s">
        <v>92</v>
      </c>
      <c r="R4" s="170" t="s">
        <v>92</v>
      </c>
      <c r="Y4" s="13" t="s">
        <v>92</v>
      </c>
      <c r="Z4" s="13" t="s">
        <v>92</v>
      </c>
      <c r="AA4" s="13" t="s">
        <v>92</v>
      </c>
      <c r="AB4" s="13" t="s">
        <v>92</v>
      </c>
      <c r="AC4" s="170" t="s">
        <v>92</v>
      </c>
      <c r="AD4" s="13" t="s">
        <v>92</v>
      </c>
      <c r="AE4" s="13" t="s">
        <v>92</v>
      </c>
      <c r="AF4" s="13" t="s">
        <v>92</v>
      </c>
      <c r="AG4" s="13" t="s">
        <v>92</v>
      </c>
      <c r="AH4" s="18" t="s">
        <v>92</v>
      </c>
      <c r="AK4" s="14" t="str">
        <f t="shared" si="0"/>
        <v/>
      </c>
      <c r="AL4" s="14" t="str">
        <f t="shared" si="0"/>
        <v/>
      </c>
      <c r="AM4" s="14" t="str">
        <f t="shared" si="0"/>
        <v/>
      </c>
      <c r="AN4" s="14" t="str">
        <f t="shared" si="0"/>
        <v/>
      </c>
      <c r="AO4" s="14" t="str">
        <f t="shared" si="0"/>
        <v/>
      </c>
      <c r="AP4" s="14" t="str">
        <f t="shared" si="0"/>
        <v/>
      </c>
      <c r="AQ4" s="14" t="str">
        <f t="shared" si="0"/>
        <v/>
      </c>
      <c r="AR4" s="14" t="str">
        <f t="shared" si="0"/>
        <v/>
      </c>
      <c r="AS4" s="14" t="str">
        <f t="shared" si="0"/>
        <v/>
      </c>
      <c r="AT4" s="14" t="str">
        <f t="shared" si="0"/>
        <v/>
      </c>
      <c r="AV4" s="15"/>
      <c r="AW4" s="16" t="s">
        <v>94</v>
      </c>
      <c r="AX4" s="192" t="str">
        <f t="shared" si="1"/>
        <v>---</v>
      </c>
      <c r="AY4" s="192" t="e">
        <f>VALUE(IF(AX4="---","",VLOOKUP(AX4,List1678345679[],2,FALSE)))</f>
        <v>#VALUE!</v>
      </c>
      <c r="AZ4" s="192" t="str">
        <f t="shared" si="2"/>
        <v>---</v>
      </c>
      <c r="BA4" s="192" t="e">
        <f>VALUE(IF(AZ4="---","",VLOOKUP(AZ4,List1678345679[],2,FALSE)))</f>
        <v>#VALUE!</v>
      </c>
      <c r="BB4" s="192" t="str">
        <f t="shared" si="3"/>
        <v>---</v>
      </c>
      <c r="BC4" s="192" t="str">
        <f t="shared" si="4"/>
        <v>---</v>
      </c>
      <c r="BE4" s="19" t="s">
        <v>95</v>
      </c>
      <c r="BF4" s="1">
        <v>1</v>
      </c>
      <c r="BI4" s="16" t="s">
        <v>94</v>
      </c>
      <c r="BJ4" s="192" t="str">
        <f>IF(H4="---","",IF(H4="","",(VLOOKUP(H4,List1678345679[],2,FALSE))))</f>
        <v/>
      </c>
      <c r="BK4" s="192" t="str">
        <f>IF(I4="---","",IF(I4="","",(VLOOKUP(I4,List1678345679[],2,FALSE))))</f>
        <v/>
      </c>
      <c r="BL4" s="192" t="str">
        <f>IF(J4="---","",IF(J4="","",(VLOOKUP(J4,List1678345679[],2,FALSE))))</f>
        <v/>
      </c>
      <c r="BM4" s="192" t="str">
        <f>IF(K4="---","",IF(K4="","",(VLOOKUP(K4,List1678345679[],2,FALSE))))</f>
        <v/>
      </c>
      <c r="BN4" s="192" t="str">
        <f>IF(L4="---","",IF(L4="","",(VLOOKUP(L4,List1678345679[],2,FALSE))))</f>
        <v/>
      </c>
      <c r="BO4" s="192" t="str">
        <f>IF(M4="---","",IF(M4="","",(VLOOKUP(M4,List1678345679[],2,FALSE))))</f>
        <v/>
      </c>
      <c r="BP4" s="192" t="str">
        <f>IF(N4="---","",IF(N4="","",(VLOOKUP(N4,List1678345679[],2,FALSE))))</f>
        <v/>
      </c>
      <c r="BQ4" s="192" t="str">
        <f>IF(O4="---","",IF(O4="","",(VLOOKUP(O4,List1678345679[],2,FALSE))))</f>
        <v/>
      </c>
      <c r="BR4" s="192" t="str">
        <f>IF(P4="---","",IF(P4="","",(VLOOKUP(P4,List1678345679[],2,FALSE))))</f>
        <v/>
      </c>
      <c r="BS4" s="192" t="str">
        <f>IF(Q4="---","",IF(Q4="","",(VLOOKUP(Q4,List1678345679[],2,FALSE))))</f>
        <v/>
      </c>
      <c r="BT4" s="192" t="str">
        <f>IF(R4="---","",IF(R4="","",(VLOOKUP(R4,List1678345679[],2,FALSE))))</f>
        <v/>
      </c>
      <c r="BU4" s="16" t="s">
        <v>94</v>
      </c>
      <c r="BV4" s="192" t="str">
        <f>IF(Y4="---","",IF(Y4="","",VLOOKUP(Y4,List1678345679[],2,FALSE)))</f>
        <v/>
      </c>
      <c r="BW4" s="192" t="str">
        <f>IF(Z4="---","",IF(Z4="","",VLOOKUP(Z4,List1678345679[],2,FALSE)))</f>
        <v/>
      </c>
      <c r="BX4" s="192" t="str">
        <f>IF(AA4="---","",IF(AA4="","",VLOOKUP(AA4,List1678345679[],2,FALSE)))</f>
        <v/>
      </c>
      <c r="BY4" s="192" t="str">
        <f>IF(AB4="---","",IF(AB4="","",VLOOKUP(AB4,List1678345679[],2,FALSE)))</f>
        <v/>
      </c>
      <c r="BZ4" s="192" t="str">
        <f>IF(AC4="---","",IF(AC4="","",VLOOKUP(AC4,List1678345679[],2,FALSE)))</f>
        <v/>
      </c>
      <c r="CA4" s="192" t="str">
        <f>IF(AD4="---","",IF(AD4="","",VLOOKUP(AD4,List1678345679[],2,FALSE)))</f>
        <v/>
      </c>
      <c r="CB4" s="192" t="str">
        <f>IF(AE4="---","",IF(AE4="","",VLOOKUP(AE4,List1678345679[],2,FALSE)))</f>
        <v/>
      </c>
      <c r="CC4" s="192" t="str">
        <f>IF(AF4="---","",IF(AF4="","",VLOOKUP(AF4,List1678345679[],2,FALSE)))</f>
        <v/>
      </c>
      <c r="CD4" s="192" t="str">
        <f>IF(AG4="---","",IF(AG4="","",VLOOKUP(AG4,List1678345679[],2,FALSE)))</f>
        <v/>
      </c>
      <c r="CE4" s="192" t="str">
        <f>IF(AH4="---","",IF(AH4="","",VLOOKUP(AH4,List1678345679[],2,FALSE)))</f>
        <v/>
      </c>
      <c r="CF4" s="16" t="s">
        <v>94</v>
      </c>
      <c r="CG4" s="192" t="str">
        <f t="shared" ref="CG4:CG30" si="7">IFERROR(
    IF(H4="---", "NA",
        IF(Y4="---", "NA",
            IF(BJ4 &gt; BK4,
                IF(BV4 &gt; BJ4, 1.1, 0.1),
                IF(BV4 &gt; BJ4, 1, 0)
            )
        )
    ),
    -1
)</f>
        <v>NA</v>
      </c>
      <c r="CH4" s="192" t="str">
        <f t="shared" si="5"/>
        <v>NA</v>
      </c>
      <c r="CI4" s="192" t="str">
        <f t="shared" si="5"/>
        <v>NA</v>
      </c>
      <c r="CJ4" s="192" t="str">
        <f t="shared" si="5"/>
        <v>NA</v>
      </c>
      <c r="CK4" s="192" t="str">
        <f t="shared" si="5"/>
        <v>NA</v>
      </c>
      <c r="CL4" s="192" t="str">
        <f t="shared" si="5"/>
        <v>NA</v>
      </c>
      <c r="CM4" s="192" t="str">
        <f t="shared" si="5"/>
        <v>NA</v>
      </c>
      <c r="CN4" s="192" t="str">
        <f t="shared" si="5"/>
        <v>NA</v>
      </c>
      <c r="CO4" s="192" t="str">
        <f t="shared" si="5"/>
        <v>NA</v>
      </c>
      <c r="CP4" s="192" t="str">
        <f t="shared" si="5"/>
        <v>NA</v>
      </c>
      <c r="CQ4" s="16" t="s">
        <v>94</v>
      </c>
      <c r="CR4" s="192" t="str">
        <f t="shared" ref="CR4:CR30" si="8">IF(BK4="", "NA", IF(AND(OR(CG4=1, CG4=1.1),BK4&gt;=BV4),"Achieved",IF(AND(OR(CG4=1, CG4=1.1),BK4&lt;BV4),"Not Achieved","NA")))</f>
        <v>NA</v>
      </c>
      <c r="CS4" s="192" t="str">
        <f t="shared" si="6"/>
        <v>NA</v>
      </c>
      <c r="CT4" s="192" t="str">
        <f t="shared" si="6"/>
        <v>NA</v>
      </c>
      <c r="CU4" s="192" t="str">
        <f t="shared" si="6"/>
        <v>NA</v>
      </c>
      <c r="CV4" s="192" t="str">
        <f t="shared" si="6"/>
        <v>NA</v>
      </c>
      <c r="CW4" s="192" t="str">
        <f t="shared" si="6"/>
        <v>NA</v>
      </c>
      <c r="CX4" s="192" t="str">
        <f t="shared" si="6"/>
        <v>NA</v>
      </c>
      <c r="CY4" s="192" t="str">
        <f t="shared" si="6"/>
        <v>NA</v>
      </c>
      <c r="CZ4" s="192" t="str">
        <f t="shared" si="6"/>
        <v>NA</v>
      </c>
      <c r="DA4" s="192" t="str">
        <f t="shared" si="6"/>
        <v>NA</v>
      </c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</row>
    <row r="5" spans="2:127" ht="13.7" customHeight="1" thickBot="1">
      <c r="B5" s="304"/>
      <c r="C5" s="308" t="s">
        <v>187</v>
      </c>
      <c r="D5" s="309"/>
      <c r="E5" s="174" t="s">
        <v>196</v>
      </c>
      <c r="F5" s="175"/>
      <c r="G5" s="176"/>
      <c r="H5" s="13" t="s">
        <v>97</v>
      </c>
      <c r="I5" s="13" t="s">
        <v>97</v>
      </c>
      <c r="J5" s="13" t="s">
        <v>97</v>
      </c>
      <c r="K5" s="13" t="s">
        <v>95</v>
      </c>
      <c r="L5" s="13" t="s">
        <v>92</v>
      </c>
      <c r="M5" s="13" t="s">
        <v>92</v>
      </c>
      <c r="N5" s="13" t="s">
        <v>92</v>
      </c>
      <c r="O5" s="13" t="s">
        <v>92</v>
      </c>
      <c r="P5" s="13" t="s">
        <v>92</v>
      </c>
      <c r="Q5" s="13" t="s">
        <v>92</v>
      </c>
      <c r="R5" s="170" t="s">
        <v>92</v>
      </c>
      <c r="Y5" s="13" t="s">
        <v>97</v>
      </c>
      <c r="Z5" s="13" t="s">
        <v>97</v>
      </c>
      <c r="AA5" s="13" t="s">
        <v>95</v>
      </c>
      <c r="AB5" s="13" t="s">
        <v>95</v>
      </c>
      <c r="AC5" s="170" t="s">
        <v>95</v>
      </c>
      <c r="AD5" s="13" t="s">
        <v>92</v>
      </c>
      <c r="AE5" s="13" t="s">
        <v>92</v>
      </c>
      <c r="AF5" s="13" t="s">
        <v>92</v>
      </c>
      <c r="AG5" s="13" t="s">
        <v>92</v>
      </c>
      <c r="AH5" s="18" t="s">
        <v>92</v>
      </c>
      <c r="AK5" s="14" t="str">
        <f t="shared" si="0"/>
        <v>On Target</v>
      </c>
      <c r="AL5" s="14" t="str">
        <f t="shared" si="0"/>
        <v>On Target</v>
      </c>
      <c r="AM5" s="14" t="str">
        <f t="shared" si="0"/>
        <v>On Target</v>
      </c>
      <c r="AN5" s="14" t="str">
        <f t="shared" si="0"/>
        <v/>
      </c>
      <c r="AO5" s="14" t="str">
        <f t="shared" si="0"/>
        <v/>
      </c>
      <c r="AP5" s="14" t="str">
        <f t="shared" si="0"/>
        <v/>
      </c>
      <c r="AQ5" s="14" t="str">
        <f t="shared" si="0"/>
        <v/>
      </c>
      <c r="AR5" s="14" t="str">
        <f t="shared" si="0"/>
        <v/>
      </c>
      <c r="AS5" s="14" t="str">
        <f t="shared" si="0"/>
        <v/>
      </c>
      <c r="AT5" s="14" t="str">
        <f t="shared" si="0"/>
        <v/>
      </c>
      <c r="AV5" s="15"/>
      <c r="AW5" s="16" t="s">
        <v>96</v>
      </c>
      <c r="AX5" s="192" t="str">
        <f t="shared" si="1"/>
        <v>≥80</v>
      </c>
      <c r="AY5" s="192">
        <f>VALUE(IF(AX5="---","",VLOOKUP(AX5,List1678345679[],2,FALSE)))</f>
        <v>1</v>
      </c>
      <c r="AZ5" s="192" t="str">
        <f t="shared" si="2"/>
        <v>≥80</v>
      </c>
      <c r="BA5" s="192">
        <f>VALUE(IF(AZ5="---","",VLOOKUP(AZ5,List1678345679[],2,FALSE)))</f>
        <v>1</v>
      </c>
      <c r="BB5" s="192" t="str">
        <f t="shared" si="3"/>
        <v>On Target</v>
      </c>
      <c r="BC5" s="192" t="str">
        <f t="shared" si="4"/>
        <v>Real Ano 3</v>
      </c>
      <c r="BE5" s="20" t="s">
        <v>97</v>
      </c>
      <c r="BF5" s="1">
        <v>0.5</v>
      </c>
      <c r="BI5" s="16" t="s">
        <v>96</v>
      </c>
      <c r="BJ5" s="192">
        <f>IF(H5="---","",IF(H5="","",(VLOOKUP(H5,List1678345679[],2,FALSE))))</f>
        <v>0.5</v>
      </c>
      <c r="BK5" s="192">
        <f>IF(I5="---","",IF(I5="","",(VLOOKUP(I5,List1678345679[],2,FALSE))))</f>
        <v>0.5</v>
      </c>
      <c r="BL5" s="192">
        <f>IF(J5="---","",IF(J5="","",(VLOOKUP(J5,List1678345679[],2,FALSE))))</f>
        <v>0.5</v>
      </c>
      <c r="BM5" s="192">
        <f>IF(K5="---","",IF(K5="","",(VLOOKUP(K5,List1678345679[],2,FALSE))))</f>
        <v>1</v>
      </c>
      <c r="BN5" s="192" t="str">
        <f>IF(L5="---","",IF(L5="","",(VLOOKUP(L5,List1678345679[],2,FALSE))))</f>
        <v/>
      </c>
      <c r="BO5" s="192" t="str">
        <f>IF(M5="---","",IF(M5="","",(VLOOKUP(M5,List1678345679[],2,FALSE))))</f>
        <v/>
      </c>
      <c r="BP5" s="192" t="str">
        <f>IF(N5="---","",IF(N5="","",(VLOOKUP(N5,List1678345679[],2,FALSE))))</f>
        <v/>
      </c>
      <c r="BQ5" s="192" t="str">
        <f>IF(O5="---","",IF(O5="","",(VLOOKUP(O5,List1678345679[],2,FALSE))))</f>
        <v/>
      </c>
      <c r="BR5" s="192" t="str">
        <f>IF(P5="---","",IF(P5="","",(VLOOKUP(P5,List1678345679[],2,FALSE))))</f>
        <v/>
      </c>
      <c r="BS5" s="192" t="str">
        <f>IF(Q5="---","",IF(Q5="","",(VLOOKUP(Q5,List1678345679[],2,FALSE))))</f>
        <v/>
      </c>
      <c r="BT5" s="192" t="str">
        <f>IF(R5="---","",IF(R5="","",(VLOOKUP(R5,List1678345679[],2,FALSE))))</f>
        <v/>
      </c>
      <c r="BU5" s="16" t="s">
        <v>96</v>
      </c>
      <c r="BV5" s="192">
        <f>IF(Y5="---","",IF(Y5="","",VLOOKUP(Y5,List1678345679[],2,FALSE)))</f>
        <v>0.5</v>
      </c>
      <c r="BW5" s="192">
        <f>IF(Z5="---","",IF(Z5="","",VLOOKUP(Z5,List1678345679[],2,FALSE)))</f>
        <v>0.5</v>
      </c>
      <c r="BX5" s="192">
        <f>IF(AA5="---","",IF(AA5="","",VLOOKUP(AA5,List1678345679[],2,FALSE)))</f>
        <v>1</v>
      </c>
      <c r="BY5" s="192">
        <f>IF(AB5="---","",IF(AB5="","",VLOOKUP(AB5,List1678345679[],2,FALSE)))</f>
        <v>1</v>
      </c>
      <c r="BZ5" s="192">
        <f>IF(AC5="---","",IF(AC5="","",VLOOKUP(AC5,List1678345679[],2,FALSE)))</f>
        <v>1</v>
      </c>
      <c r="CA5" s="192" t="str">
        <f>IF(AD5="---","",IF(AD5="","",VLOOKUP(AD5,List1678345679[],2,FALSE)))</f>
        <v/>
      </c>
      <c r="CB5" s="192" t="str">
        <f>IF(AE5="---","",IF(AE5="","",VLOOKUP(AE5,List1678345679[],2,FALSE)))</f>
        <v/>
      </c>
      <c r="CC5" s="192" t="str">
        <f>IF(AF5="---","",IF(AF5="","",VLOOKUP(AF5,List1678345679[],2,FALSE)))</f>
        <v/>
      </c>
      <c r="CD5" s="192" t="str">
        <f>IF(AG5="---","",IF(AG5="","",VLOOKUP(AG5,List1678345679[],2,FALSE)))</f>
        <v/>
      </c>
      <c r="CE5" s="192" t="str">
        <f>IF(AH5="---","",IF(AH5="","",VLOOKUP(AH5,List1678345679[],2,FALSE)))</f>
        <v/>
      </c>
      <c r="CF5" s="16" t="s">
        <v>96</v>
      </c>
      <c r="CG5" s="192">
        <f t="shared" si="7"/>
        <v>0</v>
      </c>
      <c r="CH5" s="192">
        <f t="shared" si="5"/>
        <v>0</v>
      </c>
      <c r="CI5" s="192">
        <f t="shared" si="5"/>
        <v>1</v>
      </c>
      <c r="CJ5" s="192" t="str">
        <f t="shared" si="5"/>
        <v>NA</v>
      </c>
      <c r="CK5" s="192" t="str">
        <f t="shared" si="5"/>
        <v>NA</v>
      </c>
      <c r="CL5" s="192" t="str">
        <f t="shared" si="5"/>
        <v>NA</v>
      </c>
      <c r="CM5" s="192" t="str">
        <f t="shared" si="5"/>
        <v>NA</v>
      </c>
      <c r="CN5" s="192" t="str">
        <f t="shared" si="5"/>
        <v>NA</v>
      </c>
      <c r="CO5" s="192" t="str">
        <f t="shared" si="5"/>
        <v>NA</v>
      </c>
      <c r="CP5" s="192" t="str">
        <f t="shared" si="5"/>
        <v>NA</v>
      </c>
      <c r="CQ5" s="16" t="s">
        <v>96</v>
      </c>
      <c r="CR5" s="192" t="str">
        <f t="shared" si="8"/>
        <v>NA</v>
      </c>
      <c r="CS5" s="192" t="str">
        <f t="shared" si="6"/>
        <v>NA</v>
      </c>
      <c r="CT5" s="192" t="str">
        <f t="shared" si="6"/>
        <v>Achieved</v>
      </c>
      <c r="CU5" s="192" t="str">
        <f t="shared" si="6"/>
        <v>NA</v>
      </c>
      <c r="CV5" s="192" t="str">
        <f t="shared" si="6"/>
        <v>NA</v>
      </c>
      <c r="CW5" s="192" t="str">
        <f t="shared" si="6"/>
        <v>NA</v>
      </c>
      <c r="CX5" s="192" t="str">
        <f t="shared" si="6"/>
        <v>NA</v>
      </c>
      <c r="CY5" s="192" t="str">
        <f t="shared" si="6"/>
        <v>NA</v>
      </c>
      <c r="CZ5" s="192" t="str">
        <f t="shared" si="6"/>
        <v>NA</v>
      </c>
      <c r="DA5" s="192" t="str">
        <f t="shared" si="6"/>
        <v>NA</v>
      </c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</row>
    <row r="6" spans="2:127" ht="13.7" customHeight="1" thickBot="1">
      <c r="B6" s="304"/>
      <c r="C6" s="308"/>
      <c r="D6" s="309"/>
      <c r="E6" s="174" t="s">
        <v>197</v>
      </c>
      <c r="F6" s="175"/>
      <c r="G6" s="176"/>
      <c r="H6" s="13" t="s">
        <v>99</v>
      </c>
      <c r="I6" s="13" t="s">
        <v>97</v>
      </c>
      <c r="J6" s="13" t="s">
        <v>97</v>
      </c>
      <c r="K6" s="13" t="s">
        <v>97</v>
      </c>
      <c r="L6" s="13" t="s">
        <v>92</v>
      </c>
      <c r="M6" s="13" t="s">
        <v>92</v>
      </c>
      <c r="N6" s="13" t="s">
        <v>92</v>
      </c>
      <c r="O6" s="13" t="s">
        <v>92</v>
      </c>
      <c r="P6" s="13" t="s">
        <v>92</v>
      </c>
      <c r="Q6" s="13" t="s">
        <v>92</v>
      </c>
      <c r="R6" s="170" t="s">
        <v>92</v>
      </c>
      <c r="Y6" s="13" t="s">
        <v>97</v>
      </c>
      <c r="Z6" s="13" t="s">
        <v>97</v>
      </c>
      <c r="AA6" s="13" t="s">
        <v>97</v>
      </c>
      <c r="AB6" s="13" t="s">
        <v>97</v>
      </c>
      <c r="AC6" s="170" t="s">
        <v>95</v>
      </c>
      <c r="AD6" s="13" t="s">
        <v>92</v>
      </c>
      <c r="AE6" s="13" t="s">
        <v>92</v>
      </c>
      <c r="AF6" s="13" t="s">
        <v>92</v>
      </c>
      <c r="AG6" s="13" t="s">
        <v>92</v>
      </c>
      <c r="AH6" s="18" t="s">
        <v>92</v>
      </c>
      <c r="AK6" s="14" t="str">
        <f t="shared" si="0"/>
        <v>On Target</v>
      </c>
      <c r="AL6" s="14" t="str">
        <f t="shared" si="0"/>
        <v>On Target</v>
      </c>
      <c r="AM6" s="14" t="str">
        <f t="shared" si="0"/>
        <v>On Target</v>
      </c>
      <c r="AN6" s="14" t="str">
        <f t="shared" si="0"/>
        <v/>
      </c>
      <c r="AO6" s="14" t="str">
        <f t="shared" si="0"/>
        <v/>
      </c>
      <c r="AP6" s="14" t="str">
        <f t="shared" si="0"/>
        <v/>
      </c>
      <c r="AQ6" s="14" t="str">
        <f t="shared" si="0"/>
        <v/>
      </c>
      <c r="AR6" s="14" t="str">
        <f t="shared" si="0"/>
        <v/>
      </c>
      <c r="AS6" s="14" t="str">
        <f t="shared" si="0"/>
        <v/>
      </c>
      <c r="AT6" s="14" t="str">
        <f t="shared" si="0"/>
        <v/>
      </c>
      <c r="AV6" s="15"/>
      <c r="AW6" s="16" t="s">
        <v>98</v>
      </c>
      <c r="AX6" s="192" t="str">
        <f t="shared" si="1"/>
        <v>60-79</v>
      </c>
      <c r="AY6" s="192">
        <f>VALUE(IF(AX6="---","",VLOOKUP(AX6,List1678345679[],2,FALSE)))</f>
        <v>0.5</v>
      </c>
      <c r="AZ6" s="192" t="str">
        <f t="shared" si="2"/>
        <v>60-79</v>
      </c>
      <c r="BA6" s="192">
        <f>VALUE(IF(AZ6="---","",VLOOKUP(AZ6,List1678345679[],2,FALSE)))</f>
        <v>0.5</v>
      </c>
      <c r="BB6" s="192" t="str">
        <f t="shared" si="3"/>
        <v>On Target</v>
      </c>
      <c r="BC6" s="192" t="str">
        <f t="shared" si="4"/>
        <v>Real Ano 3</v>
      </c>
      <c r="BE6" s="21" t="s">
        <v>99</v>
      </c>
      <c r="BF6" s="1">
        <v>0</v>
      </c>
      <c r="BI6" s="16" t="s">
        <v>98</v>
      </c>
      <c r="BJ6" s="192">
        <f>IF(H6="---","",IF(H6="","",(VLOOKUP(H6,List1678345679[],2,FALSE))))</f>
        <v>0</v>
      </c>
      <c r="BK6" s="192">
        <f>IF(I6="---","",IF(I6="","",(VLOOKUP(I6,List1678345679[],2,FALSE))))</f>
        <v>0.5</v>
      </c>
      <c r="BL6" s="192">
        <f>IF(J6="---","",IF(J6="","",(VLOOKUP(J6,List1678345679[],2,FALSE))))</f>
        <v>0.5</v>
      </c>
      <c r="BM6" s="192">
        <f>IF(K6="---","",IF(K6="","",(VLOOKUP(K6,List1678345679[],2,FALSE))))</f>
        <v>0.5</v>
      </c>
      <c r="BN6" s="192" t="str">
        <f>IF(L6="---","",IF(L6="","",(VLOOKUP(L6,List1678345679[],2,FALSE))))</f>
        <v/>
      </c>
      <c r="BO6" s="192" t="str">
        <f>IF(M6="---","",IF(M6="","",(VLOOKUP(M6,List1678345679[],2,FALSE))))</f>
        <v/>
      </c>
      <c r="BP6" s="192" t="str">
        <f>IF(N6="---","",IF(N6="","",(VLOOKUP(N6,List1678345679[],2,FALSE))))</f>
        <v/>
      </c>
      <c r="BQ6" s="192" t="str">
        <f>IF(O6="---","",IF(O6="","",(VLOOKUP(O6,List1678345679[],2,FALSE))))</f>
        <v/>
      </c>
      <c r="BR6" s="192" t="str">
        <f>IF(P6="---","",IF(P6="","",(VLOOKUP(P6,List1678345679[],2,FALSE))))</f>
        <v/>
      </c>
      <c r="BS6" s="192" t="str">
        <f>IF(Q6="---","",IF(Q6="","",(VLOOKUP(Q6,List1678345679[],2,FALSE))))</f>
        <v/>
      </c>
      <c r="BT6" s="192" t="str">
        <f>IF(R6="---","",IF(R6="","",(VLOOKUP(R6,List1678345679[],2,FALSE))))</f>
        <v/>
      </c>
      <c r="BU6" s="16" t="s">
        <v>98</v>
      </c>
      <c r="BV6" s="192">
        <f>IF(Y6="---","",IF(Y6="","",VLOOKUP(Y6,List1678345679[],2,FALSE)))</f>
        <v>0.5</v>
      </c>
      <c r="BW6" s="192">
        <f>IF(Z6="---","",IF(Z6="","",VLOOKUP(Z6,List1678345679[],2,FALSE)))</f>
        <v>0.5</v>
      </c>
      <c r="BX6" s="192">
        <f>IF(AA6="---","",IF(AA6="","",VLOOKUP(AA6,List1678345679[],2,FALSE)))</f>
        <v>0.5</v>
      </c>
      <c r="BY6" s="192">
        <f>IF(AB6="---","",IF(AB6="","",VLOOKUP(AB6,List1678345679[],2,FALSE)))</f>
        <v>0.5</v>
      </c>
      <c r="BZ6" s="192">
        <f>IF(AC6="---","",IF(AC6="","",VLOOKUP(AC6,List1678345679[],2,FALSE)))</f>
        <v>1</v>
      </c>
      <c r="CA6" s="192" t="str">
        <f>IF(AD6="---","",IF(AD6="","",VLOOKUP(AD6,List1678345679[],2,FALSE)))</f>
        <v/>
      </c>
      <c r="CB6" s="192" t="str">
        <f>IF(AE6="---","",IF(AE6="","",VLOOKUP(AE6,List1678345679[],2,FALSE)))</f>
        <v/>
      </c>
      <c r="CC6" s="192" t="str">
        <f>IF(AF6="---","",IF(AF6="","",VLOOKUP(AF6,List1678345679[],2,FALSE)))</f>
        <v/>
      </c>
      <c r="CD6" s="192" t="str">
        <f>IF(AG6="---","",IF(AG6="","",VLOOKUP(AG6,List1678345679[],2,FALSE)))</f>
        <v/>
      </c>
      <c r="CE6" s="192" t="str">
        <f>IF(AH6="---","",IF(AH6="","",VLOOKUP(AH6,List1678345679[],2,FALSE)))</f>
        <v/>
      </c>
      <c r="CF6" s="16" t="s">
        <v>98</v>
      </c>
      <c r="CG6" s="192">
        <f t="shared" si="7"/>
        <v>1</v>
      </c>
      <c r="CH6" s="192">
        <f t="shared" si="5"/>
        <v>0</v>
      </c>
      <c r="CI6" s="192">
        <f t="shared" si="5"/>
        <v>0</v>
      </c>
      <c r="CJ6" s="192" t="str">
        <f t="shared" si="5"/>
        <v>NA</v>
      </c>
      <c r="CK6" s="192" t="str">
        <f t="shared" si="5"/>
        <v>NA</v>
      </c>
      <c r="CL6" s="192" t="str">
        <f t="shared" si="5"/>
        <v>NA</v>
      </c>
      <c r="CM6" s="192" t="str">
        <f t="shared" si="5"/>
        <v>NA</v>
      </c>
      <c r="CN6" s="192" t="str">
        <f t="shared" si="5"/>
        <v>NA</v>
      </c>
      <c r="CO6" s="192" t="str">
        <f t="shared" si="5"/>
        <v>NA</v>
      </c>
      <c r="CP6" s="192" t="str">
        <f t="shared" si="5"/>
        <v>NA</v>
      </c>
      <c r="CQ6" s="16" t="s">
        <v>98</v>
      </c>
      <c r="CR6" s="192" t="str">
        <f t="shared" si="8"/>
        <v>Achieved</v>
      </c>
      <c r="CS6" s="192" t="str">
        <f t="shared" si="6"/>
        <v>NA</v>
      </c>
      <c r="CT6" s="192" t="str">
        <f t="shared" si="6"/>
        <v>NA</v>
      </c>
      <c r="CU6" s="192" t="str">
        <f t="shared" si="6"/>
        <v>NA</v>
      </c>
      <c r="CV6" s="192" t="str">
        <f t="shared" si="6"/>
        <v>NA</v>
      </c>
      <c r="CW6" s="192" t="str">
        <f t="shared" si="6"/>
        <v>NA</v>
      </c>
      <c r="CX6" s="192" t="str">
        <f t="shared" si="6"/>
        <v>NA</v>
      </c>
      <c r="CY6" s="192" t="str">
        <f t="shared" si="6"/>
        <v>NA</v>
      </c>
      <c r="CZ6" s="192" t="str">
        <f t="shared" si="6"/>
        <v>NA</v>
      </c>
      <c r="DA6" s="192" t="str">
        <f t="shared" si="6"/>
        <v>NA</v>
      </c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</row>
    <row r="7" spans="2:127" ht="13.7" customHeight="1" thickBot="1">
      <c r="B7" s="304"/>
      <c r="C7" s="308"/>
      <c r="D7" s="309"/>
      <c r="E7" s="174" t="s">
        <v>198</v>
      </c>
      <c r="F7" s="175"/>
      <c r="G7" s="176"/>
      <c r="H7" s="13" t="s">
        <v>99</v>
      </c>
      <c r="I7" s="13" t="s">
        <v>99</v>
      </c>
      <c r="J7" s="13" t="s">
        <v>97</v>
      </c>
      <c r="K7" s="13" t="s">
        <v>95</v>
      </c>
      <c r="L7" s="13" t="s">
        <v>92</v>
      </c>
      <c r="M7" s="13" t="s">
        <v>92</v>
      </c>
      <c r="N7" s="13" t="s">
        <v>92</v>
      </c>
      <c r="O7" s="13" t="s">
        <v>92</v>
      </c>
      <c r="P7" s="13" t="s">
        <v>92</v>
      </c>
      <c r="Q7" s="13" t="s">
        <v>92</v>
      </c>
      <c r="R7" s="170" t="s">
        <v>92</v>
      </c>
      <c r="Y7" s="13" t="s">
        <v>99</v>
      </c>
      <c r="Z7" s="13" t="s">
        <v>95</v>
      </c>
      <c r="AA7" s="13" t="s">
        <v>95</v>
      </c>
      <c r="AB7" s="13" t="s">
        <v>95</v>
      </c>
      <c r="AC7" s="170" t="s">
        <v>95</v>
      </c>
      <c r="AD7" s="13" t="s">
        <v>92</v>
      </c>
      <c r="AE7" s="13" t="s">
        <v>92</v>
      </c>
      <c r="AF7" s="13" t="s">
        <v>92</v>
      </c>
      <c r="AG7" s="13" t="s">
        <v>92</v>
      </c>
      <c r="AH7" s="18" t="s">
        <v>92</v>
      </c>
      <c r="AK7" s="14" t="str">
        <f t="shared" si="0"/>
        <v>On Target</v>
      </c>
      <c r="AL7" s="14" t="str">
        <f t="shared" si="0"/>
        <v>Behind</v>
      </c>
      <c r="AM7" s="14" t="str">
        <f t="shared" si="0"/>
        <v>On Target</v>
      </c>
      <c r="AN7" s="14" t="str">
        <f t="shared" si="0"/>
        <v/>
      </c>
      <c r="AO7" s="14" t="str">
        <f t="shared" si="0"/>
        <v/>
      </c>
      <c r="AP7" s="14" t="str">
        <f t="shared" si="0"/>
        <v/>
      </c>
      <c r="AQ7" s="14" t="str">
        <f t="shared" si="0"/>
        <v/>
      </c>
      <c r="AR7" s="14" t="str">
        <f t="shared" si="0"/>
        <v/>
      </c>
      <c r="AS7" s="14" t="str">
        <f t="shared" si="0"/>
        <v/>
      </c>
      <c r="AT7" s="14" t="str">
        <f t="shared" si="0"/>
        <v/>
      </c>
      <c r="AV7" s="15"/>
      <c r="AW7" s="16" t="s">
        <v>100</v>
      </c>
      <c r="AX7" s="192" t="str">
        <f t="shared" si="1"/>
        <v>≥80</v>
      </c>
      <c r="AY7" s="192">
        <f>VALUE(IF(AX7="---","",VLOOKUP(AX7,List1678345679[],2,FALSE)))</f>
        <v>1</v>
      </c>
      <c r="AZ7" s="192" t="str">
        <f t="shared" si="2"/>
        <v>≥80</v>
      </c>
      <c r="BA7" s="192">
        <f>VALUE(IF(AZ7="---","",VLOOKUP(AZ7,List1678345679[],2,FALSE)))</f>
        <v>1</v>
      </c>
      <c r="BB7" s="192" t="str">
        <f t="shared" si="3"/>
        <v>On Target</v>
      </c>
      <c r="BC7" s="192" t="str">
        <f t="shared" si="4"/>
        <v>Real Ano 3</v>
      </c>
      <c r="BI7" s="16" t="s">
        <v>100</v>
      </c>
      <c r="BJ7" s="192">
        <f>IF(H7="---","",IF(H7="","",(VLOOKUP(H7,List1678345679[],2,FALSE))))</f>
        <v>0</v>
      </c>
      <c r="BK7" s="192">
        <f>IF(I7="---","",IF(I7="","",(VLOOKUP(I7,List1678345679[],2,FALSE))))</f>
        <v>0</v>
      </c>
      <c r="BL7" s="192">
        <f>IF(J7="---","",IF(J7="","",(VLOOKUP(J7,List1678345679[],2,FALSE))))</f>
        <v>0.5</v>
      </c>
      <c r="BM7" s="192">
        <f>IF(K7="---","",IF(K7="","",(VLOOKUP(K7,List1678345679[],2,FALSE))))</f>
        <v>1</v>
      </c>
      <c r="BN7" s="192" t="str">
        <f>IF(L7="---","",IF(L7="","",(VLOOKUP(L7,List1678345679[],2,FALSE))))</f>
        <v/>
      </c>
      <c r="BO7" s="192" t="str">
        <f>IF(M7="---","",IF(M7="","",(VLOOKUP(M7,List1678345679[],2,FALSE))))</f>
        <v/>
      </c>
      <c r="BP7" s="192" t="str">
        <f>IF(N7="---","",IF(N7="","",(VLOOKUP(N7,List1678345679[],2,FALSE))))</f>
        <v/>
      </c>
      <c r="BQ7" s="192" t="str">
        <f>IF(O7="---","",IF(O7="","",(VLOOKUP(O7,List1678345679[],2,FALSE))))</f>
        <v/>
      </c>
      <c r="BR7" s="192" t="str">
        <f>IF(P7="---","",IF(P7="","",(VLOOKUP(P7,List1678345679[],2,FALSE))))</f>
        <v/>
      </c>
      <c r="BS7" s="192" t="str">
        <f>IF(Q7="---","",IF(Q7="","",(VLOOKUP(Q7,List1678345679[],2,FALSE))))</f>
        <v/>
      </c>
      <c r="BT7" s="192" t="str">
        <f>IF(R7="---","",IF(R7="","",(VLOOKUP(R7,List1678345679[],2,FALSE))))</f>
        <v/>
      </c>
      <c r="BU7" s="16" t="s">
        <v>100</v>
      </c>
      <c r="BV7" s="192">
        <f>IF(Y7="---","",IF(Y7="","",VLOOKUP(Y7,List1678345679[],2,FALSE)))</f>
        <v>0</v>
      </c>
      <c r="BW7" s="192">
        <f>IF(Z7="---","",IF(Z7="","",VLOOKUP(Z7,List1678345679[],2,FALSE)))</f>
        <v>1</v>
      </c>
      <c r="BX7" s="192">
        <f>IF(AA7="---","",IF(AA7="","",VLOOKUP(AA7,List1678345679[],2,FALSE)))</f>
        <v>1</v>
      </c>
      <c r="BY7" s="192">
        <f>IF(AB7="---","",IF(AB7="","",VLOOKUP(AB7,List1678345679[],2,FALSE)))</f>
        <v>1</v>
      </c>
      <c r="BZ7" s="192">
        <f>IF(AC7="---","",IF(AC7="","",VLOOKUP(AC7,List1678345679[],2,FALSE)))</f>
        <v>1</v>
      </c>
      <c r="CA7" s="192" t="str">
        <f>IF(AD7="---","",IF(AD7="","",VLOOKUP(AD7,List1678345679[],2,FALSE)))</f>
        <v/>
      </c>
      <c r="CB7" s="192" t="str">
        <f>IF(AE7="---","",IF(AE7="","",VLOOKUP(AE7,List1678345679[],2,FALSE)))</f>
        <v/>
      </c>
      <c r="CC7" s="192" t="str">
        <f>IF(AF7="---","",IF(AF7="","",VLOOKUP(AF7,List1678345679[],2,FALSE)))</f>
        <v/>
      </c>
      <c r="CD7" s="192" t="str">
        <f>IF(AG7="---","",IF(AG7="","",VLOOKUP(AG7,List1678345679[],2,FALSE)))</f>
        <v/>
      </c>
      <c r="CE7" s="192" t="str">
        <f>IF(AH7="---","",IF(AH7="","",VLOOKUP(AH7,List1678345679[],2,FALSE)))</f>
        <v/>
      </c>
      <c r="CF7" s="16" t="s">
        <v>100</v>
      </c>
      <c r="CG7" s="192">
        <f t="shared" si="7"/>
        <v>0</v>
      </c>
      <c r="CH7" s="192">
        <f t="shared" si="5"/>
        <v>1</v>
      </c>
      <c r="CI7" s="192">
        <f t="shared" si="5"/>
        <v>1</v>
      </c>
      <c r="CJ7" s="192" t="str">
        <f t="shared" si="5"/>
        <v>NA</v>
      </c>
      <c r="CK7" s="192" t="str">
        <f t="shared" si="5"/>
        <v>NA</v>
      </c>
      <c r="CL7" s="192" t="str">
        <f t="shared" si="5"/>
        <v>NA</v>
      </c>
      <c r="CM7" s="192" t="str">
        <f t="shared" si="5"/>
        <v>NA</v>
      </c>
      <c r="CN7" s="192" t="str">
        <f t="shared" si="5"/>
        <v>NA</v>
      </c>
      <c r="CO7" s="192" t="str">
        <f t="shared" si="5"/>
        <v>NA</v>
      </c>
      <c r="CP7" s="192" t="str">
        <f t="shared" si="5"/>
        <v>NA</v>
      </c>
      <c r="CQ7" s="16" t="s">
        <v>100</v>
      </c>
      <c r="CR7" s="192" t="str">
        <f t="shared" si="8"/>
        <v>NA</v>
      </c>
      <c r="CS7" s="192" t="str">
        <f t="shared" si="6"/>
        <v>Not Achieved</v>
      </c>
      <c r="CT7" s="192" t="str">
        <f t="shared" si="6"/>
        <v>Achieved</v>
      </c>
      <c r="CU7" s="192" t="str">
        <f t="shared" si="6"/>
        <v>NA</v>
      </c>
      <c r="CV7" s="192" t="str">
        <f t="shared" si="6"/>
        <v>NA</v>
      </c>
      <c r="CW7" s="192" t="str">
        <f t="shared" si="6"/>
        <v>NA</v>
      </c>
      <c r="CX7" s="192" t="str">
        <f t="shared" si="6"/>
        <v>NA</v>
      </c>
      <c r="CY7" s="192" t="str">
        <f t="shared" si="6"/>
        <v>NA</v>
      </c>
      <c r="CZ7" s="192" t="str">
        <f t="shared" si="6"/>
        <v>NA</v>
      </c>
      <c r="DA7" s="192" t="str">
        <f t="shared" si="6"/>
        <v>NA</v>
      </c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</row>
    <row r="8" spans="2:127" ht="13.7" customHeight="1" thickBot="1">
      <c r="B8" s="305"/>
      <c r="C8" s="308"/>
      <c r="D8" s="309"/>
      <c r="E8" s="174" t="s">
        <v>199</v>
      </c>
      <c r="F8" s="175"/>
      <c r="G8" s="176"/>
      <c r="H8" s="13" t="s">
        <v>99</v>
      </c>
      <c r="I8" s="13" t="s">
        <v>99</v>
      </c>
      <c r="J8" s="13" t="s">
        <v>97</v>
      </c>
      <c r="K8" s="13" t="s">
        <v>97</v>
      </c>
      <c r="L8" s="13" t="s">
        <v>92</v>
      </c>
      <c r="M8" s="13" t="s">
        <v>92</v>
      </c>
      <c r="N8" s="13" t="s">
        <v>92</v>
      </c>
      <c r="O8" s="13" t="s">
        <v>92</v>
      </c>
      <c r="P8" s="13" t="s">
        <v>92</v>
      </c>
      <c r="Q8" s="13" t="s">
        <v>92</v>
      </c>
      <c r="R8" s="170" t="s">
        <v>92</v>
      </c>
      <c r="Y8" s="13" t="s">
        <v>99</v>
      </c>
      <c r="Z8" s="13" t="s">
        <v>97</v>
      </c>
      <c r="AA8" s="13" t="s">
        <v>97</v>
      </c>
      <c r="AB8" s="13" t="s">
        <v>97</v>
      </c>
      <c r="AC8" s="170" t="s">
        <v>95</v>
      </c>
      <c r="AD8" s="13" t="s">
        <v>92</v>
      </c>
      <c r="AE8" s="13" t="s">
        <v>92</v>
      </c>
      <c r="AF8" s="13" t="s">
        <v>92</v>
      </c>
      <c r="AG8" s="13" t="s">
        <v>92</v>
      </c>
      <c r="AH8" s="18" t="s">
        <v>92</v>
      </c>
      <c r="AK8" s="14" t="str">
        <f t="shared" si="0"/>
        <v>On Target</v>
      </c>
      <c r="AL8" s="14" t="str">
        <f t="shared" si="0"/>
        <v>On Target</v>
      </c>
      <c r="AM8" s="14" t="str">
        <f t="shared" si="0"/>
        <v>On Target</v>
      </c>
      <c r="AN8" s="14" t="str">
        <f t="shared" si="0"/>
        <v/>
      </c>
      <c r="AO8" s="14" t="str">
        <f t="shared" si="0"/>
        <v/>
      </c>
      <c r="AP8" s="14" t="str">
        <f t="shared" si="0"/>
        <v/>
      </c>
      <c r="AQ8" s="14" t="str">
        <f t="shared" si="0"/>
        <v/>
      </c>
      <c r="AR8" s="14" t="str">
        <f t="shared" si="0"/>
        <v/>
      </c>
      <c r="AS8" s="14" t="str">
        <f t="shared" si="0"/>
        <v/>
      </c>
      <c r="AT8" s="14" t="str">
        <f t="shared" si="0"/>
        <v/>
      </c>
      <c r="AV8" s="15"/>
      <c r="AW8" s="16" t="s">
        <v>101</v>
      </c>
      <c r="AX8" s="192" t="str">
        <f t="shared" si="1"/>
        <v>60-79</v>
      </c>
      <c r="AY8" s="192">
        <f>VALUE(IF(AX8="---","",VLOOKUP(AX8,List1678345679[],2,FALSE)))</f>
        <v>0.5</v>
      </c>
      <c r="AZ8" s="192" t="str">
        <f t="shared" si="2"/>
        <v>60-79</v>
      </c>
      <c r="BA8" s="192">
        <f>VALUE(IF(AZ8="---","",VLOOKUP(AZ8,List1678345679[],2,FALSE)))</f>
        <v>0.5</v>
      </c>
      <c r="BB8" s="192" t="str">
        <f t="shared" si="3"/>
        <v>On Target</v>
      </c>
      <c r="BC8" s="192" t="str">
        <f t="shared" si="4"/>
        <v>Real Ano 3</v>
      </c>
      <c r="BI8" s="16" t="s">
        <v>101</v>
      </c>
      <c r="BJ8" s="192">
        <f>IF(H8="---","",IF(H8="","",(VLOOKUP(H8,List1678345679[],2,FALSE))))</f>
        <v>0</v>
      </c>
      <c r="BK8" s="192">
        <f>IF(I8="---","",IF(I8="","",(VLOOKUP(I8,List1678345679[],2,FALSE))))</f>
        <v>0</v>
      </c>
      <c r="BL8" s="192">
        <f>IF(J8="---","",IF(J8="","",(VLOOKUP(J8,List1678345679[],2,FALSE))))</f>
        <v>0.5</v>
      </c>
      <c r="BM8" s="192">
        <f>IF(K8="---","",IF(K8="","",(VLOOKUP(K8,List1678345679[],2,FALSE))))</f>
        <v>0.5</v>
      </c>
      <c r="BN8" s="192" t="str">
        <f>IF(L8="---","",IF(L8="","",(VLOOKUP(L8,List1678345679[],2,FALSE))))</f>
        <v/>
      </c>
      <c r="BO8" s="192" t="str">
        <f>IF(M8="---","",IF(M8="","",(VLOOKUP(M8,List1678345679[],2,FALSE))))</f>
        <v/>
      </c>
      <c r="BP8" s="192" t="str">
        <f>IF(N8="---","",IF(N8="","",(VLOOKUP(N8,List1678345679[],2,FALSE))))</f>
        <v/>
      </c>
      <c r="BQ8" s="192" t="str">
        <f>IF(O8="---","",IF(O8="","",(VLOOKUP(O8,List1678345679[],2,FALSE))))</f>
        <v/>
      </c>
      <c r="BR8" s="192" t="str">
        <f>IF(P8="---","",IF(P8="","",(VLOOKUP(P8,List1678345679[],2,FALSE))))</f>
        <v/>
      </c>
      <c r="BS8" s="192" t="str">
        <f>IF(Q8="---","",IF(Q8="","",(VLOOKUP(Q8,List1678345679[],2,FALSE))))</f>
        <v/>
      </c>
      <c r="BT8" s="192" t="str">
        <f>IF(R8="---","",IF(R8="","",(VLOOKUP(R8,List1678345679[],2,FALSE))))</f>
        <v/>
      </c>
      <c r="BU8" s="16" t="s">
        <v>101</v>
      </c>
      <c r="BV8" s="192">
        <f>IF(Y8="---","",IF(Y8="","",VLOOKUP(Y8,List1678345679[],2,FALSE)))</f>
        <v>0</v>
      </c>
      <c r="BW8" s="192">
        <f>IF(Z8="---","",IF(Z8="","",VLOOKUP(Z8,List1678345679[],2,FALSE)))</f>
        <v>0.5</v>
      </c>
      <c r="BX8" s="192">
        <f>IF(AA8="---","",IF(AA8="","",VLOOKUP(AA8,List1678345679[],2,FALSE)))</f>
        <v>0.5</v>
      </c>
      <c r="BY8" s="192">
        <f>IF(AB8="---","",IF(AB8="","",VLOOKUP(AB8,List1678345679[],2,FALSE)))</f>
        <v>0.5</v>
      </c>
      <c r="BZ8" s="192">
        <f>IF(AC8="---","",IF(AC8="","",VLOOKUP(AC8,List1678345679[],2,FALSE)))</f>
        <v>1</v>
      </c>
      <c r="CA8" s="192" t="str">
        <f>IF(AD8="---","",IF(AD8="","",VLOOKUP(AD8,List1678345679[],2,FALSE)))</f>
        <v/>
      </c>
      <c r="CB8" s="192" t="str">
        <f>IF(AE8="---","",IF(AE8="","",VLOOKUP(AE8,List1678345679[],2,FALSE)))</f>
        <v/>
      </c>
      <c r="CC8" s="192" t="str">
        <f>IF(AF8="---","",IF(AF8="","",VLOOKUP(AF8,List1678345679[],2,FALSE)))</f>
        <v/>
      </c>
      <c r="CD8" s="192" t="str">
        <f>IF(AG8="---","",IF(AG8="","",VLOOKUP(AG8,List1678345679[],2,FALSE)))</f>
        <v/>
      </c>
      <c r="CE8" s="192" t="str">
        <f>IF(AH8="---","",IF(AH8="","",VLOOKUP(AH8,List1678345679[],2,FALSE)))</f>
        <v/>
      </c>
      <c r="CF8" s="16" t="s">
        <v>101</v>
      </c>
      <c r="CG8" s="192">
        <f t="shared" si="7"/>
        <v>0</v>
      </c>
      <c r="CH8" s="192">
        <f t="shared" si="5"/>
        <v>1</v>
      </c>
      <c r="CI8" s="192">
        <f t="shared" si="5"/>
        <v>0</v>
      </c>
      <c r="CJ8" s="192" t="str">
        <f t="shared" si="5"/>
        <v>NA</v>
      </c>
      <c r="CK8" s="192" t="str">
        <f t="shared" si="5"/>
        <v>NA</v>
      </c>
      <c r="CL8" s="192" t="str">
        <f t="shared" si="5"/>
        <v>NA</v>
      </c>
      <c r="CM8" s="192" t="str">
        <f t="shared" si="5"/>
        <v>NA</v>
      </c>
      <c r="CN8" s="192" t="str">
        <f t="shared" si="5"/>
        <v>NA</v>
      </c>
      <c r="CO8" s="192" t="str">
        <f t="shared" si="5"/>
        <v>NA</v>
      </c>
      <c r="CP8" s="192" t="str">
        <f t="shared" si="5"/>
        <v>NA</v>
      </c>
      <c r="CQ8" s="16" t="s">
        <v>101</v>
      </c>
      <c r="CR8" s="192" t="str">
        <f t="shared" si="8"/>
        <v>NA</v>
      </c>
      <c r="CS8" s="192" t="str">
        <f t="shared" si="6"/>
        <v>Achieved</v>
      </c>
      <c r="CT8" s="192" t="str">
        <f t="shared" si="6"/>
        <v>NA</v>
      </c>
      <c r="CU8" s="192" t="str">
        <f t="shared" si="6"/>
        <v>NA</v>
      </c>
      <c r="CV8" s="192" t="str">
        <f t="shared" si="6"/>
        <v>NA</v>
      </c>
      <c r="CW8" s="192" t="str">
        <f t="shared" si="6"/>
        <v>NA</v>
      </c>
      <c r="CX8" s="192" t="str">
        <f t="shared" si="6"/>
        <v>NA</v>
      </c>
      <c r="CY8" s="192" t="str">
        <f t="shared" si="6"/>
        <v>NA</v>
      </c>
      <c r="CZ8" s="192" t="str">
        <f t="shared" si="6"/>
        <v>NA</v>
      </c>
      <c r="DA8" s="192" t="str">
        <f t="shared" si="6"/>
        <v>NA</v>
      </c>
      <c r="DI8" s="30"/>
      <c r="DJ8" s="30"/>
      <c r="DK8" s="30"/>
      <c r="DL8" s="30"/>
      <c r="DM8" s="30"/>
      <c r="DN8" s="30"/>
      <c r="DO8" s="30"/>
      <c r="DP8" s="30"/>
      <c r="DQ8" s="30"/>
      <c r="DR8" s="30"/>
      <c r="DS8" s="30"/>
      <c r="DT8" s="30"/>
      <c r="DU8" s="30"/>
      <c r="DV8" s="30"/>
      <c r="DW8" s="30"/>
    </row>
    <row r="9" spans="2:127" ht="13.7" customHeight="1" thickBot="1">
      <c r="B9" s="303">
        <v>2</v>
      </c>
      <c r="C9" s="308" t="s">
        <v>188</v>
      </c>
      <c r="D9" s="309"/>
      <c r="E9" s="174" t="s">
        <v>200</v>
      </c>
      <c r="F9" s="175"/>
      <c r="G9" s="176"/>
      <c r="H9" s="13" t="s">
        <v>97</v>
      </c>
      <c r="I9" s="13" t="s">
        <v>97</v>
      </c>
      <c r="J9" s="13" t="s">
        <v>95</v>
      </c>
      <c r="K9" s="13" t="s">
        <v>95</v>
      </c>
      <c r="L9" s="13" t="s">
        <v>92</v>
      </c>
      <c r="M9" s="13" t="s">
        <v>92</v>
      </c>
      <c r="N9" s="13" t="s">
        <v>92</v>
      </c>
      <c r="O9" s="13" t="s">
        <v>92</v>
      </c>
      <c r="P9" s="13" t="s">
        <v>92</v>
      </c>
      <c r="Q9" s="13" t="s">
        <v>92</v>
      </c>
      <c r="R9" s="170" t="s">
        <v>92</v>
      </c>
      <c r="Y9" s="13" t="s">
        <v>97</v>
      </c>
      <c r="Z9" s="13" t="s">
        <v>95</v>
      </c>
      <c r="AA9" s="13" t="s">
        <v>95</v>
      </c>
      <c r="AB9" s="13" t="s">
        <v>95</v>
      </c>
      <c r="AC9" s="170" t="s">
        <v>95</v>
      </c>
      <c r="AD9" s="13" t="s">
        <v>92</v>
      </c>
      <c r="AE9" s="13" t="s">
        <v>92</v>
      </c>
      <c r="AF9" s="13" t="s">
        <v>92</v>
      </c>
      <c r="AG9" s="13" t="s">
        <v>92</v>
      </c>
      <c r="AH9" s="18" t="s">
        <v>92</v>
      </c>
      <c r="AK9" s="14" t="str">
        <f t="shared" si="0"/>
        <v>On Target</v>
      </c>
      <c r="AL9" s="14" t="str">
        <f t="shared" si="0"/>
        <v>On Target</v>
      </c>
      <c r="AM9" s="14" t="str">
        <f t="shared" si="0"/>
        <v>On Target</v>
      </c>
      <c r="AN9" s="14" t="str">
        <f t="shared" si="0"/>
        <v/>
      </c>
      <c r="AO9" s="14" t="str">
        <f t="shared" si="0"/>
        <v/>
      </c>
      <c r="AP9" s="14" t="str">
        <f t="shared" si="0"/>
        <v/>
      </c>
      <c r="AQ9" s="14" t="str">
        <f t="shared" si="0"/>
        <v/>
      </c>
      <c r="AR9" s="14" t="str">
        <f t="shared" si="0"/>
        <v/>
      </c>
      <c r="AS9" s="14" t="str">
        <f t="shared" si="0"/>
        <v/>
      </c>
      <c r="AT9" s="14" t="str">
        <f t="shared" si="0"/>
        <v/>
      </c>
      <c r="AV9" s="15"/>
      <c r="AW9" s="16" t="s">
        <v>102</v>
      </c>
      <c r="AX9" s="193" t="str">
        <f t="shared" si="1"/>
        <v>≥80</v>
      </c>
      <c r="AY9" s="193">
        <f>VALUE(IF(AX9="---","",VLOOKUP(AX9,List1678345679[],2,FALSE)))</f>
        <v>1</v>
      </c>
      <c r="AZ9" s="193" t="str">
        <f t="shared" si="2"/>
        <v>≥80</v>
      </c>
      <c r="BA9" s="193">
        <f>VALUE(IF(AZ9="---","",VLOOKUP(AZ9,List1678345679[],2,FALSE)))</f>
        <v>1</v>
      </c>
      <c r="BB9" s="193" t="str">
        <f t="shared" si="3"/>
        <v>On Target</v>
      </c>
      <c r="BC9" s="193" t="str">
        <f t="shared" si="4"/>
        <v>Real Ano 3</v>
      </c>
      <c r="BE9" s="1" t="s">
        <v>103</v>
      </c>
      <c r="BI9" s="16" t="s">
        <v>102</v>
      </c>
      <c r="BJ9" s="193">
        <f>IF(H9="---","",IF(H9="","",(VLOOKUP(H9,List1678345679[],2,FALSE))))</f>
        <v>0.5</v>
      </c>
      <c r="BK9" s="193">
        <f>IF(I9="---","",IF(I9="","",(VLOOKUP(I9,List1678345679[],2,FALSE))))</f>
        <v>0.5</v>
      </c>
      <c r="BL9" s="193">
        <f>IF(J9="---","",IF(J9="","",(VLOOKUP(J9,List1678345679[],2,FALSE))))</f>
        <v>1</v>
      </c>
      <c r="BM9" s="193">
        <f>IF(K9="---","",IF(K9="","",(VLOOKUP(K9,List1678345679[],2,FALSE))))</f>
        <v>1</v>
      </c>
      <c r="BN9" s="193" t="str">
        <f>IF(L9="---","",IF(L9="","",(VLOOKUP(L9,List1678345679[],2,FALSE))))</f>
        <v/>
      </c>
      <c r="BO9" s="193" t="str">
        <f>IF(M9="---","",IF(M9="","",(VLOOKUP(M9,List1678345679[],2,FALSE))))</f>
        <v/>
      </c>
      <c r="BP9" s="193" t="str">
        <f>IF(N9="---","",IF(N9="","",(VLOOKUP(N9,List1678345679[],2,FALSE))))</f>
        <v/>
      </c>
      <c r="BQ9" s="193" t="str">
        <f>IF(O9="---","",IF(O9="","",(VLOOKUP(O9,List1678345679[],2,FALSE))))</f>
        <v/>
      </c>
      <c r="BR9" s="193" t="str">
        <f>IF(P9="---","",IF(P9="","",(VLOOKUP(P9,List1678345679[],2,FALSE))))</f>
        <v/>
      </c>
      <c r="BS9" s="193" t="str">
        <f>IF(Q9="---","",IF(Q9="","",(VLOOKUP(Q9,List1678345679[],2,FALSE))))</f>
        <v/>
      </c>
      <c r="BT9" s="193" t="str">
        <f>IF(R9="---","",IF(R9="","",(VLOOKUP(R9,List1678345679[],2,FALSE))))</f>
        <v/>
      </c>
      <c r="BU9" s="16" t="s">
        <v>102</v>
      </c>
      <c r="BV9" s="193">
        <f>IF(Y9="---","",IF(Y9="","",VLOOKUP(Y9,List1678345679[],2,FALSE)))</f>
        <v>0.5</v>
      </c>
      <c r="BW9" s="193">
        <f>IF(Z9="---","",IF(Z9="","",VLOOKUP(Z9,List1678345679[],2,FALSE)))</f>
        <v>1</v>
      </c>
      <c r="BX9" s="193">
        <f>IF(AA9="---","",IF(AA9="","",VLOOKUP(AA9,List1678345679[],2,FALSE)))</f>
        <v>1</v>
      </c>
      <c r="BY9" s="193">
        <f>IF(AB9="---","",IF(AB9="","",VLOOKUP(AB9,List1678345679[],2,FALSE)))</f>
        <v>1</v>
      </c>
      <c r="BZ9" s="193">
        <f>IF(AC9="---","",IF(AC9="","",VLOOKUP(AC9,List1678345679[],2,FALSE)))</f>
        <v>1</v>
      </c>
      <c r="CA9" s="193" t="str">
        <f>IF(AD9="---","",IF(AD9="","",VLOOKUP(AD9,List1678345679[],2,FALSE)))</f>
        <v/>
      </c>
      <c r="CB9" s="193" t="str">
        <f>IF(AE9="---","",IF(AE9="","",VLOOKUP(AE9,List1678345679[],2,FALSE)))</f>
        <v/>
      </c>
      <c r="CC9" s="193" t="str">
        <f>IF(AF9="---","",IF(AF9="","",VLOOKUP(AF9,List1678345679[],2,FALSE)))</f>
        <v/>
      </c>
      <c r="CD9" s="193" t="str">
        <f>IF(AG9="---","",IF(AG9="","",VLOOKUP(AG9,List1678345679[],2,FALSE)))</f>
        <v/>
      </c>
      <c r="CE9" s="193" t="str">
        <f>IF(AH9="---","",IF(AH9="","",VLOOKUP(AH9,List1678345679[],2,FALSE)))</f>
        <v/>
      </c>
      <c r="CF9" s="16" t="s">
        <v>102</v>
      </c>
      <c r="CG9" s="193">
        <f t="shared" si="7"/>
        <v>0</v>
      </c>
      <c r="CH9" s="193">
        <f t="shared" si="5"/>
        <v>1</v>
      </c>
      <c r="CI9" s="193">
        <f t="shared" si="5"/>
        <v>0</v>
      </c>
      <c r="CJ9" s="193" t="str">
        <f t="shared" si="5"/>
        <v>NA</v>
      </c>
      <c r="CK9" s="193" t="str">
        <f t="shared" si="5"/>
        <v>NA</v>
      </c>
      <c r="CL9" s="193" t="str">
        <f t="shared" si="5"/>
        <v>NA</v>
      </c>
      <c r="CM9" s="193" t="str">
        <f t="shared" si="5"/>
        <v>NA</v>
      </c>
      <c r="CN9" s="193" t="str">
        <f t="shared" si="5"/>
        <v>NA</v>
      </c>
      <c r="CO9" s="193" t="str">
        <f t="shared" si="5"/>
        <v>NA</v>
      </c>
      <c r="CP9" s="193" t="str">
        <f t="shared" si="5"/>
        <v>NA</v>
      </c>
      <c r="CQ9" s="16" t="s">
        <v>102</v>
      </c>
      <c r="CR9" s="193" t="str">
        <f t="shared" si="8"/>
        <v>NA</v>
      </c>
      <c r="CS9" s="193" t="str">
        <f t="shared" si="6"/>
        <v>Achieved</v>
      </c>
      <c r="CT9" s="193" t="str">
        <f t="shared" si="6"/>
        <v>NA</v>
      </c>
      <c r="CU9" s="193" t="str">
        <f t="shared" si="6"/>
        <v>NA</v>
      </c>
      <c r="CV9" s="193" t="str">
        <f t="shared" si="6"/>
        <v>NA</v>
      </c>
      <c r="CW9" s="193" t="str">
        <f t="shared" si="6"/>
        <v>NA</v>
      </c>
      <c r="CX9" s="193" t="str">
        <f t="shared" si="6"/>
        <v>NA</v>
      </c>
      <c r="CY9" s="193" t="str">
        <f t="shared" si="6"/>
        <v>NA</v>
      </c>
      <c r="CZ9" s="193" t="str">
        <f t="shared" si="6"/>
        <v>NA</v>
      </c>
      <c r="DA9" s="193" t="str">
        <f t="shared" si="6"/>
        <v>NA</v>
      </c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</row>
    <row r="10" spans="2:127" ht="13.7" customHeight="1" thickBot="1">
      <c r="B10" s="304"/>
      <c r="C10" s="308"/>
      <c r="D10" s="309"/>
      <c r="E10" s="174" t="s">
        <v>205</v>
      </c>
      <c r="F10" s="175"/>
      <c r="G10" s="176"/>
      <c r="H10" s="13" t="s">
        <v>97</v>
      </c>
      <c r="I10" s="13" t="s">
        <v>97</v>
      </c>
      <c r="J10" s="13" t="s">
        <v>95</v>
      </c>
      <c r="K10" s="13" t="s">
        <v>95</v>
      </c>
      <c r="L10" s="13" t="s">
        <v>92</v>
      </c>
      <c r="M10" s="13" t="s">
        <v>92</v>
      </c>
      <c r="N10" s="13" t="s">
        <v>92</v>
      </c>
      <c r="O10" s="13" t="s">
        <v>92</v>
      </c>
      <c r="P10" s="13" t="s">
        <v>92</v>
      </c>
      <c r="Q10" s="13" t="s">
        <v>92</v>
      </c>
      <c r="R10" s="170" t="s">
        <v>92</v>
      </c>
      <c r="Y10" s="13" t="s">
        <v>97</v>
      </c>
      <c r="Z10" s="13" t="s">
        <v>95</v>
      </c>
      <c r="AA10" s="13" t="s">
        <v>95</v>
      </c>
      <c r="AB10" s="13" t="s">
        <v>95</v>
      </c>
      <c r="AC10" s="170" t="s">
        <v>95</v>
      </c>
      <c r="AD10" s="13" t="s">
        <v>92</v>
      </c>
      <c r="AE10" s="13" t="s">
        <v>92</v>
      </c>
      <c r="AF10" s="13" t="s">
        <v>92</v>
      </c>
      <c r="AG10" s="13" t="s">
        <v>92</v>
      </c>
      <c r="AH10" s="18" t="s">
        <v>92</v>
      </c>
      <c r="AK10" s="14" t="str">
        <f t="shared" si="0"/>
        <v>On Target</v>
      </c>
      <c r="AL10" s="14" t="str">
        <f t="shared" si="0"/>
        <v>On Target</v>
      </c>
      <c r="AM10" s="14" t="str">
        <f t="shared" si="0"/>
        <v>On Target</v>
      </c>
      <c r="AN10" s="14" t="str">
        <f t="shared" si="0"/>
        <v/>
      </c>
      <c r="AO10" s="14" t="str">
        <f t="shared" si="0"/>
        <v/>
      </c>
      <c r="AP10" s="14" t="str">
        <f t="shared" si="0"/>
        <v/>
      </c>
      <c r="AQ10" s="14" t="str">
        <f t="shared" si="0"/>
        <v/>
      </c>
      <c r="AR10" s="14" t="str">
        <f t="shared" si="0"/>
        <v/>
      </c>
      <c r="AS10" s="14" t="str">
        <f t="shared" si="0"/>
        <v/>
      </c>
      <c r="AT10" s="14" t="str">
        <f t="shared" si="0"/>
        <v/>
      </c>
      <c r="AV10" s="15"/>
      <c r="AW10" s="16" t="s">
        <v>104</v>
      </c>
      <c r="AX10" s="193" t="str">
        <f t="shared" si="1"/>
        <v>≥80</v>
      </c>
      <c r="AY10" s="193">
        <f>VALUE(IF(AX10="---","",VLOOKUP(AX10,List1678345679[],2,FALSE)))</f>
        <v>1</v>
      </c>
      <c r="AZ10" s="193" t="str">
        <f t="shared" si="2"/>
        <v>≥80</v>
      </c>
      <c r="BA10" s="193">
        <f>VALUE(IF(AZ10="---","",VLOOKUP(AZ10,List1678345679[],2,FALSE)))</f>
        <v>1</v>
      </c>
      <c r="BB10" s="193" t="str">
        <f t="shared" si="3"/>
        <v>On Target</v>
      </c>
      <c r="BC10" s="193" t="str">
        <f t="shared" si="4"/>
        <v>Real Ano 3</v>
      </c>
      <c r="BE10" s="17" t="s">
        <v>92</v>
      </c>
      <c r="BI10" s="16" t="s">
        <v>104</v>
      </c>
      <c r="BJ10" s="193">
        <f>IF(H10="---","",IF(H10="","",(VLOOKUP(H10,List1678345679[],2,FALSE))))</f>
        <v>0.5</v>
      </c>
      <c r="BK10" s="193">
        <f>IF(I10="---","",IF(I10="","",(VLOOKUP(I10,List1678345679[],2,FALSE))))</f>
        <v>0.5</v>
      </c>
      <c r="BL10" s="193">
        <f>IF(J10="---","",IF(J10="","",(VLOOKUP(J10,List1678345679[],2,FALSE))))</f>
        <v>1</v>
      </c>
      <c r="BM10" s="193">
        <f>IF(K10="---","",IF(K10="","",(VLOOKUP(K10,List1678345679[],2,FALSE))))</f>
        <v>1</v>
      </c>
      <c r="BN10" s="193" t="str">
        <f>IF(L10="---","",IF(L10="","",(VLOOKUP(L10,List1678345679[],2,FALSE))))</f>
        <v/>
      </c>
      <c r="BO10" s="193" t="str">
        <f>IF(M10="---","",IF(M10="","",(VLOOKUP(M10,List1678345679[],2,FALSE))))</f>
        <v/>
      </c>
      <c r="BP10" s="193" t="str">
        <f>IF(N10="---","",IF(N10="","",(VLOOKUP(N10,List1678345679[],2,FALSE))))</f>
        <v/>
      </c>
      <c r="BQ10" s="193" t="str">
        <f>IF(O10="---","",IF(O10="","",(VLOOKUP(O10,List1678345679[],2,FALSE))))</f>
        <v/>
      </c>
      <c r="BR10" s="193" t="str">
        <f>IF(P10="---","",IF(P10="","",(VLOOKUP(P10,List1678345679[],2,FALSE))))</f>
        <v/>
      </c>
      <c r="BS10" s="193" t="str">
        <f>IF(Q10="---","",IF(Q10="","",(VLOOKUP(Q10,List1678345679[],2,FALSE))))</f>
        <v/>
      </c>
      <c r="BT10" s="193" t="str">
        <f>IF(R10="---","",IF(R10="","",(VLOOKUP(R10,List1678345679[],2,FALSE))))</f>
        <v/>
      </c>
      <c r="BU10" s="16" t="s">
        <v>104</v>
      </c>
      <c r="BV10" s="193">
        <f>IF(Y10="---","",IF(Y10="","",VLOOKUP(Y10,List1678345679[],2,FALSE)))</f>
        <v>0.5</v>
      </c>
      <c r="BW10" s="193">
        <f>IF(Z10="---","",IF(Z10="","",VLOOKUP(Z10,List1678345679[],2,FALSE)))</f>
        <v>1</v>
      </c>
      <c r="BX10" s="193">
        <f>IF(AA10="---","",IF(AA10="","",VLOOKUP(AA10,List1678345679[],2,FALSE)))</f>
        <v>1</v>
      </c>
      <c r="BY10" s="193">
        <f>IF(AB10="---","",IF(AB10="","",VLOOKUP(AB10,List1678345679[],2,FALSE)))</f>
        <v>1</v>
      </c>
      <c r="BZ10" s="193">
        <f>IF(AC10="---","",IF(AC10="","",VLOOKUP(AC10,List1678345679[],2,FALSE)))</f>
        <v>1</v>
      </c>
      <c r="CA10" s="193" t="str">
        <f>IF(AD10="---","",IF(AD10="","",VLOOKUP(AD10,List1678345679[],2,FALSE)))</f>
        <v/>
      </c>
      <c r="CB10" s="193" t="str">
        <f>IF(AE10="---","",IF(AE10="","",VLOOKUP(AE10,List1678345679[],2,FALSE)))</f>
        <v/>
      </c>
      <c r="CC10" s="193" t="str">
        <f>IF(AF10="---","",IF(AF10="","",VLOOKUP(AF10,List1678345679[],2,FALSE)))</f>
        <v/>
      </c>
      <c r="CD10" s="193" t="str">
        <f>IF(AG10="---","",IF(AG10="","",VLOOKUP(AG10,List1678345679[],2,FALSE)))</f>
        <v/>
      </c>
      <c r="CE10" s="193" t="str">
        <f>IF(AH10="---","",IF(AH10="","",VLOOKUP(AH10,List1678345679[],2,FALSE)))</f>
        <v/>
      </c>
      <c r="CF10" s="16" t="s">
        <v>104</v>
      </c>
      <c r="CG10" s="193">
        <f t="shared" si="7"/>
        <v>0</v>
      </c>
      <c r="CH10" s="193">
        <f t="shared" si="5"/>
        <v>1</v>
      </c>
      <c r="CI10" s="193">
        <f t="shared" si="5"/>
        <v>0</v>
      </c>
      <c r="CJ10" s="193" t="str">
        <f t="shared" si="5"/>
        <v>NA</v>
      </c>
      <c r="CK10" s="193" t="str">
        <f t="shared" si="5"/>
        <v>NA</v>
      </c>
      <c r="CL10" s="193" t="str">
        <f t="shared" si="5"/>
        <v>NA</v>
      </c>
      <c r="CM10" s="193" t="str">
        <f t="shared" si="5"/>
        <v>NA</v>
      </c>
      <c r="CN10" s="193" t="str">
        <f t="shared" si="5"/>
        <v>NA</v>
      </c>
      <c r="CO10" s="193" t="str">
        <f t="shared" si="5"/>
        <v>NA</v>
      </c>
      <c r="CP10" s="193" t="str">
        <f t="shared" si="5"/>
        <v>NA</v>
      </c>
      <c r="CQ10" s="16" t="s">
        <v>104</v>
      </c>
      <c r="CR10" s="193" t="str">
        <f t="shared" si="8"/>
        <v>NA</v>
      </c>
      <c r="CS10" s="193" t="str">
        <f t="shared" si="6"/>
        <v>Achieved</v>
      </c>
      <c r="CT10" s="193" t="str">
        <f t="shared" si="6"/>
        <v>NA</v>
      </c>
      <c r="CU10" s="193" t="str">
        <f t="shared" si="6"/>
        <v>NA</v>
      </c>
      <c r="CV10" s="193" t="str">
        <f t="shared" si="6"/>
        <v>NA</v>
      </c>
      <c r="CW10" s="193" t="str">
        <f t="shared" si="6"/>
        <v>NA</v>
      </c>
      <c r="CX10" s="193" t="str">
        <f t="shared" si="6"/>
        <v>NA</v>
      </c>
      <c r="CY10" s="193" t="str">
        <f t="shared" si="6"/>
        <v>NA</v>
      </c>
      <c r="CZ10" s="193" t="str">
        <f t="shared" si="6"/>
        <v>NA</v>
      </c>
      <c r="DA10" s="193" t="str">
        <f t="shared" si="6"/>
        <v>NA</v>
      </c>
      <c r="DI10" s="30"/>
      <c r="DJ10" s="30"/>
      <c r="DK10" s="30"/>
      <c r="DL10" s="30"/>
      <c r="DM10" s="30"/>
      <c r="DN10" s="30"/>
      <c r="DO10" s="30"/>
      <c r="DP10" s="30"/>
      <c r="DQ10" s="30"/>
      <c r="DR10" s="30"/>
      <c r="DS10" s="30"/>
      <c r="DT10" s="30"/>
      <c r="DU10" s="30"/>
      <c r="DV10" s="30"/>
      <c r="DW10" s="30"/>
    </row>
    <row r="11" spans="2:127" ht="13.7" customHeight="1" thickBot="1">
      <c r="B11" s="304"/>
      <c r="C11" s="308"/>
      <c r="D11" s="309"/>
      <c r="E11" s="174" t="s">
        <v>210</v>
      </c>
      <c r="F11" s="175"/>
      <c r="G11" s="176"/>
      <c r="H11" s="13" t="s">
        <v>97</v>
      </c>
      <c r="I11" s="13" t="s">
        <v>97</v>
      </c>
      <c r="J11" s="13" t="s">
        <v>95</v>
      </c>
      <c r="K11" s="13" t="s">
        <v>95</v>
      </c>
      <c r="L11" s="13" t="s">
        <v>92</v>
      </c>
      <c r="M11" s="13" t="s">
        <v>92</v>
      </c>
      <c r="N11" s="13" t="s">
        <v>92</v>
      </c>
      <c r="O11" s="13" t="s">
        <v>92</v>
      </c>
      <c r="P11" s="13" t="s">
        <v>92</v>
      </c>
      <c r="Q11" s="13" t="s">
        <v>92</v>
      </c>
      <c r="R11" s="170" t="s">
        <v>92</v>
      </c>
      <c r="Y11" s="13" t="s">
        <v>97</v>
      </c>
      <c r="Z11" s="13" t="s">
        <v>95</v>
      </c>
      <c r="AA11" s="13" t="s">
        <v>95</v>
      </c>
      <c r="AB11" s="13" t="s">
        <v>95</v>
      </c>
      <c r="AC11" s="170" t="s">
        <v>95</v>
      </c>
      <c r="AD11" s="13" t="s">
        <v>92</v>
      </c>
      <c r="AE11" s="13" t="s">
        <v>92</v>
      </c>
      <c r="AF11" s="13" t="s">
        <v>92</v>
      </c>
      <c r="AG11" s="13" t="s">
        <v>92</v>
      </c>
      <c r="AH11" s="18" t="s">
        <v>92</v>
      </c>
      <c r="AK11" s="14" t="str">
        <f t="shared" si="0"/>
        <v>On Target</v>
      </c>
      <c r="AL11" s="14" t="str">
        <f t="shared" si="0"/>
        <v>On Target</v>
      </c>
      <c r="AM11" s="14" t="str">
        <f t="shared" si="0"/>
        <v>On Target</v>
      </c>
      <c r="AN11" s="14" t="str">
        <f t="shared" si="0"/>
        <v/>
      </c>
      <c r="AO11" s="14" t="str">
        <f t="shared" si="0"/>
        <v/>
      </c>
      <c r="AP11" s="14" t="str">
        <f t="shared" si="0"/>
        <v/>
      </c>
      <c r="AQ11" s="14" t="str">
        <f t="shared" si="0"/>
        <v/>
      </c>
      <c r="AR11" s="14" t="str">
        <f t="shared" si="0"/>
        <v/>
      </c>
      <c r="AS11" s="14" t="str">
        <f t="shared" si="0"/>
        <v/>
      </c>
      <c r="AT11" s="14" t="str">
        <f t="shared" si="0"/>
        <v/>
      </c>
      <c r="AV11" s="15"/>
      <c r="AW11" s="16" t="s">
        <v>105</v>
      </c>
      <c r="AX11" s="193" t="str">
        <f t="shared" si="1"/>
        <v>≥80</v>
      </c>
      <c r="AY11" s="193">
        <f>VALUE(IF(AX11="---","",VLOOKUP(AX11,List1678345679[],2,FALSE)))</f>
        <v>1</v>
      </c>
      <c r="AZ11" s="193" t="str">
        <f t="shared" si="2"/>
        <v>≥80</v>
      </c>
      <c r="BA11" s="193">
        <f>VALUE(IF(AZ11="---","",VLOOKUP(AZ11,List1678345679[],2,FALSE)))</f>
        <v>1</v>
      </c>
      <c r="BB11" s="193" t="str">
        <f t="shared" si="3"/>
        <v>On Target</v>
      </c>
      <c r="BC11" s="193" t="str">
        <f t="shared" si="4"/>
        <v>Real Ano 3</v>
      </c>
      <c r="BE11" s="1" t="s">
        <v>106</v>
      </c>
      <c r="BI11" s="16" t="s">
        <v>105</v>
      </c>
      <c r="BJ11" s="193">
        <f>IF(H11="---","",IF(H11="","",(VLOOKUP(H11,List1678345679[],2,FALSE))))</f>
        <v>0.5</v>
      </c>
      <c r="BK11" s="193">
        <f>IF(I11="---","",IF(I11="","",(VLOOKUP(I11,List1678345679[],2,FALSE))))</f>
        <v>0.5</v>
      </c>
      <c r="BL11" s="193">
        <f>IF(J11="---","",IF(J11="","",(VLOOKUP(J11,List1678345679[],2,FALSE))))</f>
        <v>1</v>
      </c>
      <c r="BM11" s="193">
        <f>IF(K11="---","",IF(K11="","",(VLOOKUP(K11,List1678345679[],2,FALSE))))</f>
        <v>1</v>
      </c>
      <c r="BN11" s="193" t="str">
        <f>IF(L11="---","",IF(L11="","",(VLOOKUP(L11,List1678345679[],2,FALSE))))</f>
        <v/>
      </c>
      <c r="BO11" s="193" t="str">
        <f>IF(M11="---","",IF(M11="","",(VLOOKUP(M11,List1678345679[],2,FALSE))))</f>
        <v/>
      </c>
      <c r="BP11" s="193" t="str">
        <f>IF(N11="---","",IF(N11="","",(VLOOKUP(N11,List1678345679[],2,FALSE))))</f>
        <v/>
      </c>
      <c r="BQ11" s="193" t="str">
        <f>IF(O11="---","",IF(O11="","",(VLOOKUP(O11,List1678345679[],2,FALSE))))</f>
        <v/>
      </c>
      <c r="BR11" s="193" t="str">
        <f>IF(P11="---","",IF(P11="","",(VLOOKUP(P11,List1678345679[],2,FALSE))))</f>
        <v/>
      </c>
      <c r="BS11" s="193" t="str">
        <f>IF(Q11="---","",IF(Q11="","",(VLOOKUP(Q11,List1678345679[],2,FALSE))))</f>
        <v/>
      </c>
      <c r="BT11" s="193" t="str">
        <f>IF(R11="---","",IF(R11="","",(VLOOKUP(R11,List1678345679[],2,FALSE))))</f>
        <v/>
      </c>
      <c r="BU11" s="16" t="s">
        <v>105</v>
      </c>
      <c r="BV11" s="193">
        <f>IF(Y11="---","",IF(Y11="","",VLOOKUP(Y11,List1678345679[],2,FALSE)))</f>
        <v>0.5</v>
      </c>
      <c r="BW11" s="193">
        <f>IF(Z11="---","",IF(Z11="","",VLOOKUP(Z11,List1678345679[],2,FALSE)))</f>
        <v>1</v>
      </c>
      <c r="BX11" s="193">
        <f>IF(AA11="---","",IF(AA11="","",VLOOKUP(AA11,List1678345679[],2,FALSE)))</f>
        <v>1</v>
      </c>
      <c r="BY11" s="193">
        <f>IF(AB11="---","",IF(AB11="","",VLOOKUP(AB11,List1678345679[],2,FALSE)))</f>
        <v>1</v>
      </c>
      <c r="BZ11" s="193">
        <f>IF(AC11="---","",IF(AC11="","",VLOOKUP(AC11,List1678345679[],2,FALSE)))</f>
        <v>1</v>
      </c>
      <c r="CA11" s="193" t="str">
        <f>IF(AD11="---","",IF(AD11="","",VLOOKUP(AD11,List1678345679[],2,FALSE)))</f>
        <v/>
      </c>
      <c r="CB11" s="193" t="str">
        <f>IF(AE11="---","",IF(AE11="","",VLOOKUP(AE11,List1678345679[],2,FALSE)))</f>
        <v/>
      </c>
      <c r="CC11" s="193" t="str">
        <f>IF(AF11="---","",IF(AF11="","",VLOOKUP(AF11,List1678345679[],2,FALSE)))</f>
        <v/>
      </c>
      <c r="CD11" s="193" t="str">
        <f>IF(AG11="---","",IF(AG11="","",VLOOKUP(AG11,List1678345679[],2,FALSE)))</f>
        <v/>
      </c>
      <c r="CE11" s="193" t="str">
        <f>IF(AH11="---","",IF(AH11="","",VLOOKUP(AH11,List1678345679[],2,FALSE)))</f>
        <v/>
      </c>
      <c r="CF11" s="16" t="s">
        <v>105</v>
      </c>
      <c r="CG11" s="193">
        <f t="shared" si="7"/>
        <v>0</v>
      </c>
      <c r="CH11" s="193">
        <f t="shared" si="5"/>
        <v>1</v>
      </c>
      <c r="CI11" s="193">
        <f t="shared" si="5"/>
        <v>0</v>
      </c>
      <c r="CJ11" s="193" t="str">
        <f t="shared" si="5"/>
        <v>NA</v>
      </c>
      <c r="CK11" s="193" t="str">
        <f t="shared" si="5"/>
        <v>NA</v>
      </c>
      <c r="CL11" s="193" t="str">
        <f t="shared" si="5"/>
        <v>NA</v>
      </c>
      <c r="CM11" s="193" t="str">
        <f t="shared" si="5"/>
        <v>NA</v>
      </c>
      <c r="CN11" s="193" t="str">
        <f t="shared" si="5"/>
        <v>NA</v>
      </c>
      <c r="CO11" s="193" t="str">
        <f t="shared" si="5"/>
        <v>NA</v>
      </c>
      <c r="CP11" s="193" t="str">
        <f t="shared" si="5"/>
        <v>NA</v>
      </c>
      <c r="CQ11" s="16" t="s">
        <v>105</v>
      </c>
      <c r="CR11" s="193" t="str">
        <f t="shared" si="8"/>
        <v>NA</v>
      </c>
      <c r="CS11" s="193" t="str">
        <f t="shared" si="6"/>
        <v>Achieved</v>
      </c>
      <c r="CT11" s="193" t="str">
        <f t="shared" si="6"/>
        <v>NA</v>
      </c>
      <c r="CU11" s="193" t="str">
        <f t="shared" si="6"/>
        <v>NA</v>
      </c>
      <c r="CV11" s="193" t="str">
        <f t="shared" si="6"/>
        <v>NA</v>
      </c>
      <c r="CW11" s="193" t="str">
        <f t="shared" si="6"/>
        <v>NA</v>
      </c>
      <c r="CX11" s="193" t="str">
        <f t="shared" si="6"/>
        <v>NA</v>
      </c>
      <c r="CY11" s="193" t="str">
        <f t="shared" si="6"/>
        <v>NA</v>
      </c>
      <c r="CZ11" s="193" t="str">
        <f t="shared" si="6"/>
        <v>NA</v>
      </c>
      <c r="DA11" s="193" t="str">
        <f t="shared" si="6"/>
        <v>NA</v>
      </c>
      <c r="DI11" s="30"/>
      <c r="DJ11" s="30"/>
      <c r="DK11" s="30"/>
      <c r="DL11" s="30"/>
      <c r="DM11" s="30"/>
      <c r="DN11" s="30"/>
      <c r="DO11" s="30"/>
      <c r="DP11" s="30"/>
      <c r="DQ11" s="30"/>
      <c r="DR11" s="30"/>
      <c r="DS11" s="30"/>
      <c r="DT11" s="30"/>
      <c r="DU11" s="30"/>
      <c r="DV11" s="30"/>
      <c r="DW11" s="30"/>
    </row>
    <row r="12" spans="2:127" ht="13.7" customHeight="1" thickBot="1">
      <c r="B12" s="304"/>
      <c r="C12" s="308" t="s">
        <v>189</v>
      </c>
      <c r="D12" s="309"/>
      <c r="E12" s="174" t="s">
        <v>201</v>
      </c>
      <c r="F12" s="175"/>
      <c r="G12" s="176"/>
      <c r="H12" s="13" t="s">
        <v>97</v>
      </c>
      <c r="I12" s="13" t="s">
        <v>97</v>
      </c>
      <c r="J12" s="13" t="s">
        <v>97</v>
      </c>
      <c r="K12" s="13" t="s">
        <v>97</v>
      </c>
      <c r="L12" s="13" t="s">
        <v>92</v>
      </c>
      <c r="M12" s="13" t="s">
        <v>92</v>
      </c>
      <c r="N12" s="13" t="s">
        <v>92</v>
      </c>
      <c r="O12" s="13" t="s">
        <v>92</v>
      </c>
      <c r="P12" s="13" t="s">
        <v>92</v>
      </c>
      <c r="Q12" s="13" t="s">
        <v>92</v>
      </c>
      <c r="R12" s="170" t="s">
        <v>92</v>
      </c>
      <c r="Y12" s="13" t="s">
        <v>97</v>
      </c>
      <c r="Z12" s="13" t="s">
        <v>97</v>
      </c>
      <c r="AA12" s="13" t="s">
        <v>97</v>
      </c>
      <c r="AB12" s="13" t="s">
        <v>95</v>
      </c>
      <c r="AC12" s="170" t="s">
        <v>95</v>
      </c>
      <c r="AD12" s="13" t="s">
        <v>92</v>
      </c>
      <c r="AE12" s="13" t="s">
        <v>92</v>
      </c>
      <c r="AF12" s="13" t="s">
        <v>92</v>
      </c>
      <c r="AG12" s="13" t="s">
        <v>92</v>
      </c>
      <c r="AH12" s="18" t="s">
        <v>92</v>
      </c>
      <c r="AK12" s="14" t="str">
        <f t="shared" si="0"/>
        <v>On Target</v>
      </c>
      <c r="AL12" s="14" t="str">
        <f t="shared" si="0"/>
        <v>On Target</v>
      </c>
      <c r="AM12" s="14" t="str">
        <f t="shared" si="0"/>
        <v>On Target</v>
      </c>
      <c r="AN12" s="14" t="str">
        <f t="shared" si="0"/>
        <v/>
      </c>
      <c r="AO12" s="14" t="str">
        <f t="shared" si="0"/>
        <v/>
      </c>
      <c r="AP12" s="14" t="str">
        <f t="shared" si="0"/>
        <v/>
      </c>
      <c r="AQ12" s="14" t="str">
        <f t="shared" si="0"/>
        <v/>
      </c>
      <c r="AR12" s="14" t="str">
        <f t="shared" si="0"/>
        <v/>
      </c>
      <c r="AS12" s="14" t="str">
        <f t="shared" si="0"/>
        <v/>
      </c>
      <c r="AT12" s="14" t="str">
        <f t="shared" si="0"/>
        <v/>
      </c>
      <c r="AV12" s="15"/>
      <c r="AW12" s="16" t="s">
        <v>107</v>
      </c>
      <c r="AX12" s="193" t="str">
        <f t="shared" si="1"/>
        <v>60-79</v>
      </c>
      <c r="AY12" s="193">
        <f>VALUE(IF(AX12="---","",VLOOKUP(AX12,List1678345679[],2,FALSE)))</f>
        <v>0.5</v>
      </c>
      <c r="AZ12" s="193" t="str">
        <f t="shared" si="2"/>
        <v>60-79</v>
      </c>
      <c r="BA12" s="193">
        <f>VALUE(IF(AZ12="---","",VLOOKUP(AZ12,List1678345679[],2,FALSE)))</f>
        <v>0.5</v>
      </c>
      <c r="BB12" s="193" t="str">
        <f t="shared" si="3"/>
        <v>On Target</v>
      </c>
      <c r="BC12" s="193" t="str">
        <f t="shared" si="4"/>
        <v>Real Ano 3</v>
      </c>
      <c r="BE12" s="1" t="s">
        <v>108</v>
      </c>
      <c r="BI12" s="16" t="s">
        <v>107</v>
      </c>
      <c r="BJ12" s="193">
        <f>IF(H12="---","",IF(H12="","",(VLOOKUP(H12,List1678345679[],2,FALSE))))</f>
        <v>0.5</v>
      </c>
      <c r="BK12" s="193">
        <f>IF(I12="---","",IF(I12="","",(VLOOKUP(I12,List1678345679[],2,FALSE))))</f>
        <v>0.5</v>
      </c>
      <c r="BL12" s="193">
        <f>IF(J12="---","",IF(J12="","",(VLOOKUP(J12,List1678345679[],2,FALSE))))</f>
        <v>0.5</v>
      </c>
      <c r="BM12" s="193">
        <f>IF(K12="---","",IF(K12="","",(VLOOKUP(K12,List1678345679[],2,FALSE))))</f>
        <v>0.5</v>
      </c>
      <c r="BN12" s="193" t="str">
        <f>IF(L12="---","",IF(L12="","",(VLOOKUP(L12,List1678345679[],2,FALSE))))</f>
        <v/>
      </c>
      <c r="BO12" s="193" t="str">
        <f>IF(M12="---","",IF(M12="","",(VLOOKUP(M12,List1678345679[],2,FALSE))))</f>
        <v/>
      </c>
      <c r="BP12" s="193" t="str">
        <f>IF(N12="---","",IF(N12="","",(VLOOKUP(N12,List1678345679[],2,FALSE))))</f>
        <v/>
      </c>
      <c r="BQ12" s="193" t="str">
        <f>IF(O12="---","",IF(O12="","",(VLOOKUP(O12,List1678345679[],2,FALSE))))</f>
        <v/>
      </c>
      <c r="BR12" s="193" t="str">
        <f>IF(P12="---","",IF(P12="","",(VLOOKUP(P12,List1678345679[],2,FALSE))))</f>
        <v/>
      </c>
      <c r="BS12" s="193" t="str">
        <f>IF(Q12="---","",IF(Q12="","",(VLOOKUP(Q12,List1678345679[],2,FALSE))))</f>
        <v/>
      </c>
      <c r="BT12" s="193" t="str">
        <f>IF(R12="---","",IF(R12="","",(VLOOKUP(R12,List1678345679[],2,FALSE))))</f>
        <v/>
      </c>
      <c r="BU12" s="16" t="s">
        <v>107</v>
      </c>
      <c r="BV12" s="193">
        <f>IF(Y12="---","",IF(Y12="","",VLOOKUP(Y12,List1678345679[],2,FALSE)))</f>
        <v>0.5</v>
      </c>
      <c r="BW12" s="193">
        <f>IF(Z12="---","",IF(Z12="","",VLOOKUP(Z12,List1678345679[],2,FALSE)))</f>
        <v>0.5</v>
      </c>
      <c r="BX12" s="193">
        <f>IF(AA12="---","",IF(AA12="","",VLOOKUP(AA12,List1678345679[],2,FALSE)))</f>
        <v>0.5</v>
      </c>
      <c r="BY12" s="193">
        <f>IF(AB12="---","",IF(AB12="","",VLOOKUP(AB12,List1678345679[],2,FALSE)))</f>
        <v>1</v>
      </c>
      <c r="BZ12" s="193">
        <f>IF(AC12="---","",IF(AC12="","",VLOOKUP(AC12,List1678345679[],2,FALSE)))</f>
        <v>1</v>
      </c>
      <c r="CA12" s="193" t="str">
        <f>IF(AD12="---","",IF(AD12="","",VLOOKUP(AD12,List1678345679[],2,FALSE)))</f>
        <v/>
      </c>
      <c r="CB12" s="193" t="str">
        <f>IF(AE12="---","",IF(AE12="","",VLOOKUP(AE12,List1678345679[],2,FALSE)))</f>
        <v/>
      </c>
      <c r="CC12" s="193" t="str">
        <f>IF(AF12="---","",IF(AF12="","",VLOOKUP(AF12,List1678345679[],2,FALSE)))</f>
        <v/>
      </c>
      <c r="CD12" s="193" t="str">
        <f>IF(AG12="---","",IF(AG12="","",VLOOKUP(AG12,List1678345679[],2,FALSE)))</f>
        <v/>
      </c>
      <c r="CE12" s="193" t="str">
        <f>IF(AH12="---","",IF(AH12="","",VLOOKUP(AH12,List1678345679[],2,FALSE)))</f>
        <v/>
      </c>
      <c r="CF12" s="16" t="s">
        <v>107</v>
      </c>
      <c r="CG12" s="193">
        <f t="shared" si="7"/>
        <v>0</v>
      </c>
      <c r="CH12" s="193">
        <f t="shared" si="5"/>
        <v>0</v>
      </c>
      <c r="CI12" s="193">
        <f t="shared" si="5"/>
        <v>0</v>
      </c>
      <c r="CJ12" s="193" t="str">
        <f t="shared" si="5"/>
        <v>NA</v>
      </c>
      <c r="CK12" s="193" t="str">
        <f t="shared" si="5"/>
        <v>NA</v>
      </c>
      <c r="CL12" s="193" t="str">
        <f t="shared" si="5"/>
        <v>NA</v>
      </c>
      <c r="CM12" s="193" t="str">
        <f t="shared" si="5"/>
        <v>NA</v>
      </c>
      <c r="CN12" s="193" t="str">
        <f t="shared" si="5"/>
        <v>NA</v>
      </c>
      <c r="CO12" s="193" t="str">
        <f t="shared" si="5"/>
        <v>NA</v>
      </c>
      <c r="CP12" s="193" t="str">
        <f t="shared" si="5"/>
        <v>NA</v>
      </c>
      <c r="CQ12" s="16" t="s">
        <v>107</v>
      </c>
      <c r="CR12" s="193" t="str">
        <f t="shared" si="8"/>
        <v>NA</v>
      </c>
      <c r="CS12" s="193" t="str">
        <f t="shared" si="6"/>
        <v>NA</v>
      </c>
      <c r="CT12" s="193" t="str">
        <f t="shared" si="6"/>
        <v>NA</v>
      </c>
      <c r="CU12" s="193" t="str">
        <f t="shared" si="6"/>
        <v>NA</v>
      </c>
      <c r="CV12" s="193" t="str">
        <f t="shared" si="6"/>
        <v>NA</v>
      </c>
      <c r="CW12" s="193" t="str">
        <f t="shared" si="6"/>
        <v>NA</v>
      </c>
      <c r="CX12" s="193" t="str">
        <f t="shared" si="6"/>
        <v>NA</v>
      </c>
      <c r="CY12" s="193" t="str">
        <f t="shared" si="6"/>
        <v>NA</v>
      </c>
      <c r="CZ12" s="193" t="str">
        <f t="shared" si="6"/>
        <v>NA</v>
      </c>
      <c r="DA12" s="193" t="str">
        <f t="shared" si="6"/>
        <v>NA</v>
      </c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</row>
    <row r="13" spans="2:127" ht="13.7" customHeight="1" thickBot="1">
      <c r="B13" s="304"/>
      <c r="C13" s="308"/>
      <c r="D13" s="309"/>
      <c r="E13" s="174" t="s">
        <v>206</v>
      </c>
      <c r="F13" s="175"/>
      <c r="G13" s="176"/>
      <c r="H13" s="13" t="s">
        <v>97</v>
      </c>
      <c r="I13" s="13" t="s">
        <v>97</v>
      </c>
      <c r="J13" s="13" t="s">
        <v>97</v>
      </c>
      <c r="K13" s="13" t="s">
        <v>97</v>
      </c>
      <c r="L13" s="13" t="s">
        <v>92</v>
      </c>
      <c r="M13" s="13" t="s">
        <v>92</v>
      </c>
      <c r="N13" s="13" t="s">
        <v>92</v>
      </c>
      <c r="O13" s="13" t="s">
        <v>92</v>
      </c>
      <c r="P13" s="13" t="s">
        <v>92</v>
      </c>
      <c r="Q13" s="13" t="s">
        <v>92</v>
      </c>
      <c r="R13" s="170" t="s">
        <v>92</v>
      </c>
      <c r="Y13" s="13" t="s">
        <v>97</v>
      </c>
      <c r="Z13" s="13" t="s">
        <v>97</v>
      </c>
      <c r="AA13" s="13" t="s">
        <v>97</v>
      </c>
      <c r="AB13" s="13" t="s">
        <v>95</v>
      </c>
      <c r="AC13" s="170" t="s">
        <v>95</v>
      </c>
      <c r="AD13" s="13" t="s">
        <v>92</v>
      </c>
      <c r="AE13" s="13" t="s">
        <v>92</v>
      </c>
      <c r="AF13" s="13" t="s">
        <v>92</v>
      </c>
      <c r="AG13" s="13" t="s">
        <v>92</v>
      </c>
      <c r="AH13" s="18" t="s">
        <v>92</v>
      </c>
      <c r="AK13" s="14" t="str">
        <f t="shared" si="0"/>
        <v>On Target</v>
      </c>
      <c r="AL13" s="14" t="str">
        <f t="shared" si="0"/>
        <v>On Target</v>
      </c>
      <c r="AM13" s="14" t="str">
        <f t="shared" si="0"/>
        <v>On Target</v>
      </c>
      <c r="AN13" s="14" t="str">
        <f t="shared" si="0"/>
        <v/>
      </c>
      <c r="AO13" s="14" t="str">
        <f t="shared" si="0"/>
        <v/>
      </c>
      <c r="AP13" s="14" t="str">
        <f t="shared" si="0"/>
        <v/>
      </c>
      <c r="AQ13" s="14" t="str">
        <f t="shared" si="0"/>
        <v/>
      </c>
      <c r="AR13" s="14" t="str">
        <f t="shared" si="0"/>
        <v/>
      </c>
      <c r="AS13" s="14" t="str">
        <f t="shared" si="0"/>
        <v/>
      </c>
      <c r="AT13" s="14" t="str">
        <f t="shared" si="0"/>
        <v/>
      </c>
      <c r="AV13" s="15"/>
      <c r="AW13" s="16" t="s">
        <v>109</v>
      </c>
      <c r="AX13" s="193" t="str">
        <f t="shared" si="1"/>
        <v>60-79</v>
      </c>
      <c r="AY13" s="193">
        <f>VALUE(IF(AX13="---","",VLOOKUP(AX13,List1678345679[],2,FALSE)))</f>
        <v>0.5</v>
      </c>
      <c r="AZ13" s="193" t="str">
        <f t="shared" si="2"/>
        <v>60-79</v>
      </c>
      <c r="BA13" s="193">
        <f>VALUE(IF(AZ13="---","",VLOOKUP(AZ13,List1678345679[],2,FALSE)))</f>
        <v>0.5</v>
      </c>
      <c r="BB13" s="193" t="str">
        <f t="shared" si="3"/>
        <v>On Target</v>
      </c>
      <c r="BC13" s="193" t="str">
        <f t="shared" si="4"/>
        <v>Real Ano 3</v>
      </c>
      <c r="BI13" s="16" t="s">
        <v>109</v>
      </c>
      <c r="BJ13" s="193">
        <f>IF(H13="---","",IF(H13="","",(VLOOKUP(H13,List1678345679[],2,FALSE))))</f>
        <v>0.5</v>
      </c>
      <c r="BK13" s="193">
        <f>IF(I13="---","",IF(I13="","",(VLOOKUP(I13,List1678345679[],2,FALSE))))</f>
        <v>0.5</v>
      </c>
      <c r="BL13" s="193">
        <f>IF(J13="---","",IF(J13="","",(VLOOKUP(J13,List1678345679[],2,FALSE))))</f>
        <v>0.5</v>
      </c>
      <c r="BM13" s="193">
        <f>IF(K13="---","",IF(K13="","",(VLOOKUP(K13,List1678345679[],2,FALSE))))</f>
        <v>0.5</v>
      </c>
      <c r="BN13" s="193" t="str">
        <f>IF(L13="---","",IF(L13="","",(VLOOKUP(L13,List1678345679[],2,FALSE))))</f>
        <v/>
      </c>
      <c r="BO13" s="193" t="str">
        <f>IF(M13="---","",IF(M13="","",(VLOOKUP(M13,List1678345679[],2,FALSE))))</f>
        <v/>
      </c>
      <c r="BP13" s="193" t="str">
        <f>IF(N13="---","",IF(N13="","",(VLOOKUP(N13,List1678345679[],2,FALSE))))</f>
        <v/>
      </c>
      <c r="BQ13" s="193" t="str">
        <f>IF(O13="---","",IF(O13="","",(VLOOKUP(O13,List1678345679[],2,FALSE))))</f>
        <v/>
      </c>
      <c r="BR13" s="193" t="str">
        <f>IF(P13="---","",IF(P13="","",(VLOOKUP(P13,List1678345679[],2,FALSE))))</f>
        <v/>
      </c>
      <c r="BS13" s="193" t="str">
        <f>IF(Q13="---","",IF(Q13="","",(VLOOKUP(Q13,List1678345679[],2,FALSE))))</f>
        <v/>
      </c>
      <c r="BT13" s="193" t="str">
        <f>IF(R13="---","",IF(R13="","",(VLOOKUP(R13,List1678345679[],2,FALSE))))</f>
        <v/>
      </c>
      <c r="BU13" s="16" t="s">
        <v>109</v>
      </c>
      <c r="BV13" s="193">
        <f>IF(Y13="---","",IF(Y13="","",VLOOKUP(Y13,List1678345679[],2,FALSE)))</f>
        <v>0.5</v>
      </c>
      <c r="BW13" s="193">
        <f>IF(Z13="---","",IF(Z13="","",VLOOKUP(Z13,List1678345679[],2,FALSE)))</f>
        <v>0.5</v>
      </c>
      <c r="BX13" s="193">
        <f>IF(AA13="---","",IF(AA13="","",VLOOKUP(AA13,List1678345679[],2,FALSE)))</f>
        <v>0.5</v>
      </c>
      <c r="BY13" s="193">
        <f>IF(AB13="---","",IF(AB13="","",VLOOKUP(AB13,List1678345679[],2,FALSE)))</f>
        <v>1</v>
      </c>
      <c r="BZ13" s="193">
        <f>IF(AC13="---","",IF(AC13="","",VLOOKUP(AC13,List1678345679[],2,FALSE)))</f>
        <v>1</v>
      </c>
      <c r="CA13" s="193" t="str">
        <f>IF(AD13="---","",IF(AD13="","",VLOOKUP(AD13,List1678345679[],2,FALSE)))</f>
        <v/>
      </c>
      <c r="CB13" s="193" t="str">
        <f>IF(AE13="---","",IF(AE13="","",VLOOKUP(AE13,List1678345679[],2,FALSE)))</f>
        <v/>
      </c>
      <c r="CC13" s="193" t="str">
        <f>IF(AF13="---","",IF(AF13="","",VLOOKUP(AF13,List1678345679[],2,FALSE)))</f>
        <v/>
      </c>
      <c r="CD13" s="193" t="str">
        <f>IF(AG13="---","",IF(AG13="","",VLOOKUP(AG13,List1678345679[],2,FALSE)))</f>
        <v/>
      </c>
      <c r="CE13" s="193" t="str">
        <f>IF(AH13="---","",IF(AH13="","",VLOOKUP(AH13,List1678345679[],2,FALSE)))</f>
        <v/>
      </c>
      <c r="CF13" s="16" t="s">
        <v>109</v>
      </c>
      <c r="CG13" s="193">
        <f t="shared" si="7"/>
        <v>0</v>
      </c>
      <c r="CH13" s="193">
        <f t="shared" si="5"/>
        <v>0</v>
      </c>
      <c r="CI13" s="193">
        <f t="shared" si="5"/>
        <v>0</v>
      </c>
      <c r="CJ13" s="193" t="str">
        <f t="shared" si="5"/>
        <v>NA</v>
      </c>
      <c r="CK13" s="193" t="str">
        <f t="shared" si="5"/>
        <v>NA</v>
      </c>
      <c r="CL13" s="193" t="str">
        <f t="shared" si="5"/>
        <v>NA</v>
      </c>
      <c r="CM13" s="193" t="str">
        <f t="shared" si="5"/>
        <v>NA</v>
      </c>
      <c r="CN13" s="193" t="str">
        <f t="shared" si="5"/>
        <v>NA</v>
      </c>
      <c r="CO13" s="193" t="str">
        <f t="shared" si="5"/>
        <v>NA</v>
      </c>
      <c r="CP13" s="193" t="str">
        <f t="shared" si="5"/>
        <v>NA</v>
      </c>
      <c r="CQ13" s="16" t="s">
        <v>109</v>
      </c>
      <c r="CR13" s="193" t="str">
        <f t="shared" si="8"/>
        <v>NA</v>
      </c>
      <c r="CS13" s="193" t="str">
        <f t="shared" si="6"/>
        <v>NA</v>
      </c>
      <c r="CT13" s="193" t="str">
        <f t="shared" si="6"/>
        <v>NA</v>
      </c>
      <c r="CU13" s="193" t="str">
        <f t="shared" si="6"/>
        <v>NA</v>
      </c>
      <c r="CV13" s="193" t="str">
        <f t="shared" si="6"/>
        <v>NA</v>
      </c>
      <c r="CW13" s="193" t="str">
        <f t="shared" si="6"/>
        <v>NA</v>
      </c>
      <c r="CX13" s="193" t="str">
        <f t="shared" si="6"/>
        <v>NA</v>
      </c>
      <c r="CY13" s="193" t="str">
        <f t="shared" si="6"/>
        <v>NA</v>
      </c>
      <c r="CZ13" s="193" t="str">
        <f t="shared" si="6"/>
        <v>NA</v>
      </c>
      <c r="DA13" s="193" t="str">
        <f t="shared" si="6"/>
        <v>NA</v>
      </c>
      <c r="DI13" s="30"/>
      <c r="DJ13" s="30"/>
      <c r="DK13" s="30"/>
      <c r="DL13" s="30"/>
      <c r="DM13" s="30"/>
      <c r="DN13" s="30"/>
      <c r="DO13" s="30"/>
      <c r="DP13" s="30"/>
      <c r="DQ13" s="30"/>
      <c r="DR13" s="30"/>
      <c r="DS13" s="30"/>
      <c r="DT13" s="30"/>
      <c r="DU13" s="30"/>
      <c r="DV13" s="30"/>
      <c r="DW13" s="30"/>
    </row>
    <row r="14" spans="2:127" ht="13.7" customHeight="1" thickBot="1">
      <c r="B14" s="304"/>
      <c r="C14" s="308"/>
      <c r="D14" s="309"/>
      <c r="E14" s="174" t="s">
        <v>211</v>
      </c>
      <c r="F14" s="175"/>
      <c r="G14" s="176"/>
      <c r="H14" s="13" t="s">
        <v>97</v>
      </c>
      <c r="I14" s="13" t="s">
        <v>97</v>
      </c>
      <c r="J14" s="13" t="s">
        <v>97</v>
      </c>
      <c r="K14" s="13" t="s">
        <v>97</v>
      </c>
      <c r="L14" s="13" t="s">
        <v>92</v>
      </c>
      <c r="M14" s="13" t="s">
        <v>92</v>
      </c>
      <c r="N14" s="13" t="s">
        <v>92</v>
      </c>
      <c r="O14" s="13" t="s">
        <v>92</v>
      </c>
      <c r="P14" s="13" t="s">
        <v>92</v>
      </c>
      <c r="Q14" s="13" t="s">
        <v>92</v>
      </c>
      <c r="R14" s="170" t="s">
        <v>92</v>
      </c>
      <c r="Y14" s="13" t="s">
        <v>97</v>
      </c>
      <c r="Z14" s="13" t="s">
        <v>97</v>
      </c>
      <c r="AA14" s="13" t="s">
        <v>97</v>
      </c>
      <c r="AB14" s="13" t="s">
        <v>97</v>
      </c>
      <c r="AC14" s="170" t="s">
        <v>95</v>
      </c>
      <c r="AD14" s="13" t="s">
        <v>92</v>
      </c>
      <c r="AE14" s="13" t="s">
        <v>92</v>
      </c>
      <c r="AF14" s="13" t="s">
        <v>92</v>
      </c>
      <c r="AG14" s="13" t="s">
        <v>92</v>
      </c>
      <c r="AH14" s="18" t="s">
        <v>92</v>
      </c>
      <c r="AK14" s="14" t="str">
        <f t="shared" si="0"/>
        <v>On Target</v>
      </c>
      <c r="AL14" s="14" t="str">
        <f t="shared" si="0"/>
        <v>On Target</v>
      </c>
      <c r="AM14" s="14" t="str">
        <f t="shared" si="0"/>
        <v>On Target</v>
      </c>
      <c r="AN14" s="14" t="str">
        <f t="shared" si="0"/>
        <v/>
      </c>
      <c r="AO14" s="14" t="str">
        <f t="shared" si="0"/>
        <v/>
      </c>
      <c r="AP14" s="14" t="str">
        <f t="shared" si="0"/>
        <v/>
      </c>
      <c r="AQ14" s="14" t="str">
        <f t="shared" si="0"/>
        <v/>
      </c>
      <c r="AR14" s="14" t="str">
        <f t="shared" si="0"/>
        <v/>
      </c>
      <c r="AS14" s="14" t="str">
        <f t="shared" si="0"/>
        <v/>
      </c>
      <c r="AT14" s="14" t="str">
        <f t="shared" si="0"/>
        <v/>
      </c>
      <c r="AV14" s="15"/>
      <c r="AW14" s="16" t="s">
        <v>110</v>
      </c>
      <c r="AX14" s="193" t="str">
        <f t="shared" si="1"/>
        <v>60-79</v>
      </c>
      <c r="AY14" s="193">
        <f>VALUE(IF(AX14="---","",VLOOKUP(AX14,List1678345679[],2,FALSE)))</f>
        <v>0.5</v>
      </c>
      <c r="AZ14" s="193" t="str">
        <f t="shared" si="2"/>
        <v>60-79</v>
      </c>
      <c r="BA14" s="193">
        <f>VALUE(IF(AZ14="---","",VLOOKUP(AZ14,List1678345679[],2,FALSE)))</f>
        <v>0.5</v>
      </c>
      <c r="BB14" s="193" t="str">
        <f t="shared" si="3"/>
        <v>On Target</v>
      </c>
      <c r="BC14" s="193" t="str">
        <f t="shared" si="4"/>
        <v>Real Ano 3</v>
      </c>
      <c r="BI14" s="16" t="s">
        <v>110</v>
      </c>
      <c r="BJ14" s="193">
        <f>IF(H14="---","",IF(H14="","",(VLOOKUP(H14,List1678345679[],2,FALSE))))</f>
        <v>0.5</v>
      </c>
      <c r="BK14" s="193">
        <f>IF(I14="---","",IF(I14="","",(VLOOKUP(I14,List1678345679[],2,FALSE))))</f>
        <v>0.5</v>
      </c>
      <c r="BL14" s="193">
        <f>IF(J14="---","",IF(J14="","",(VLOOKUP(J14,List1678345679[],2,FALSE))))</f>
        <v>0.5</v>
      </c>
      <c r="BM14" s="193">
        <f>IF(K14="---","",IF(K14="","",(VLOOKUP(K14,List1678345679[],2,FALSE))))</f>
        <v>0.5</v>
      </c>
      <c r="BN14" s="193" t="str">
        <f>IF(L14="---","",IF(L14="","",(VLOOKUP(L14,List1678345679[],2,FALSE))))</f>
        <v/>
      </c>
      <c r="BO14" s="193" t="str">
        <f>IF(M14="---","",IF(M14="","",(VLOOKUP(M14,List1678345679[],2,FALSE))))</f>
        <v/>
      </c>
      <c r="BP14" s="193" t="str">
        <f>IF(N14="---","",IF(N14="","",(VLOOKUP(N14,List1678345679[],2,FALSE))))</f>
        <v/>
      </c>
      <c r="BQ14" s="193" t="str">
        <f>IF(O14="---","",IF(O14="","",(VLOOKUP(O14,List1678345679[],2,FALSE))))</f>
        <v/>
      </c>
      <c r="BR14" s="193" t="str">
        <f>IF(P14="---","",IF(P14="","",(VLOOKUP(P14,List1678345679[],2,FALSE))))</f>
        <v/>
      </c>
      <c r="BS14" s="193" t="str">
        <f>IF(Q14="---","",IF(Q14="","",(VLOOKUP(Q14,List1678345679[],2,FALSE))))</f>
        <v/>
      </c>
      <c r="BT14" s="193" t="str">
        <f>IF(R14="---","",IF(R14="","",(VLOOKUP(R14,List1678345679[],2,FALSE))))</f>
        <v/>
      </c>
      <c r="BU14" s="16" t="s">
        <v>110</v>
      </c>
      <c r="BV14" s="193">
        <f>IF(Y14="---","",IF(Y14="","",VLOOKUP(Y14,List1678345679[],2,FALSE)))</f>
        <v>0.5</v>
      </c>
      <c r="BW14" s="193">
        <f>IF(Z14="---","",IF(Z14="","",VLOOKUP(Z14,List1678345679[],2,FALSE)))</f>
        <v>0.5</v>
      </c>
      <c r="BX14" s="193">
        <f>IF(AA14="---","",IF(AA14="","",VLOOKUP(AA14,List1678345679[],2,FALSE)))</f>
        <v>0.5</v>
      </c>
      <c r="BY14" s="193">
        <f>IF(AB14="---","",IF(AB14="","",VLOOKUP(AB14,List1678345679[],2,FALSE)))</f>
        <v>0.5</v>
      </c>
      <c r="BZ14" s="193">
        <f>IF(AC14="---","",IF(AC14="","",VLOOKUP(AC14,List1678345679[],2,FALSE)))</f>
        <v>1</v>
      </c>
      <c r="CA14" s="193" t="str">
        <f>IF(AD14="---","",IF(AD14="","",VLOOKUP(AD14,List1678345679[],2,FALSE)))</f>
        <v/>
      </c>
      <c r="CB14" s="193" t="str">
        <f>IF(AE14="---","",IF(AE14="","",VLOOKUP(AE14,List1678345679[],2,FALSE)))</f>
        <v/>
      </c>
      <c r="CC14" s="193" t="str">
        <f>IF(AF14="---","",IF(AF14="","",VLOOKUP(AF14,List1678345679[],2,FALSE)))</f>
        <v/>
      </c>
      <c r="CD14" s="193" t="str">
        <f>IF(AG14="---","",IF(AG14="","",VLOOKUP(AG14,List1678345679[],2,FALSE)))</f>
        <v/>
      </c>
      <c r="CE14" s="193" t="str">
        <f>IF(AH14="---","",IF(AH14="","",VLOOKUP(AH14,List1678345679[],2,FALSE)))</f>
        <v/>
      </c>
      <c r="CF14" s="16" t="s">
        <v>110</v>
      </c>
      <c r="CG14" s="193">
        <f t="shared" si="7"/>
        <v>0</v>
      </c>
      <c r="CH14" s="193">
        <f t="shared" si="5"/>
        <v>0</v>
      </c>
      <c r="CI14" s="193">
        <f t="shared" si="5"/>
        <v>0</v>
      </c>
      <c r="CJ14" s="193" t="str">
        <f t="shared" si="5"/>
        <v>NA</v>
      </c>
      <c r="CK14" s="193" t="str">
        <f t="shared" si="5"/>
        <v>NA</v>
      </c>
      <c r="CL14" s="193" t="str">
        <f t="shared" si="5"/>
        <v>NA</v>
      </c>
      <c r="CM14" s="193" t="str">
        <f t="shared" si="5"/>
        <v>NA</v>
      </c>
      <c r="CN14" s="193" t="str">
        <f t="shared" si="5"/>
        <v>NA</v>
      </c>
      <c r="CO14" s="193" t="str">
        <f t="shared" si="5"/>
        <v>NA</v>
      </c>
      <c r="CP14" s="193" t="str">
        <f t="shared" si="5"/>
        <v>NA</v>
      </c>
      <c r="CQ14" s="16" t="s">
        <v>110</v>
      </c>
      <c r="CR14" s="193" t="str">
        <f t="shared" si="8"/>
        <v>NA</v>
      </c>
      <c r="CS14" s="193" t="str">
        <f t="shared" si="6"/>
        <v>NA</v>
      </c>
      <c r="CT14" s="193" t="str">
        <f t="shared" si="6"/>
        <v>NA</v>
      </c>
      <c r="CU14" s="193" t="str">
        <f t="shared" si="6"/>
        <v>NA</v>
      </c>
      <c r="CV14" s="193" t="str">
        <f t="shared" si="6"/>
        <v>NA</v>
      </c>
      <c r="CW14" s="193" t="str">
        <f t="shared" si="6"/>
        <v>NA</v>
      </c>
      <c r="CX14" s="193" t="str">
        <f t="shared" si="6"/>
        <v>NA</v>
      </c>
      <c r="CY14" s="193" t="str">
        <f t="shared" si="6"/>
        <v>NA</v>
      </c>
      <c r="CZ14" s="193" t="str">
        <f t="shared" si="6"/>
        <v>NA</v>
      </c>
      <c r="DA14" s="193" t="str">
        <f t="shared" si="6"/>
        <v>NA</v>
      </c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0"/>
      <c r="DT14" s="30"/>
      <c r="DU14" s="30"/>
      <c r="DV14" s="30"/>
      <c r="DW14" s="30"/>
    </row>
    <row r="15" spans="2:127" ht="13.7" customHeight="1" thickBot="1">
      <c r="B15" s="304"/>
      <c r="C15" s="308" t="s">
        <v>190</v>
      </c>
      <c r="D15" s="309"/>
      <c r="E15" s="174" t="s">
        <v>202</v>
      </c>
      <c r="F15" s="175"/>
      <c r="G15" s="176"/>
      <c r="H15" s="13" t="s">
        <v>99</v>
      </c>
      <c r="I15" s="13" t="s">
        <v>99</v>
      </c>
      <c r="J15" s="13" t="s">
        <v>97</v>
      </c>
      <c r="K15" s="13" t="s">
        <v>97</v>
      </c>
      <c r="L15" s="13" t="s">
        <v>92</v>
      </c>
      <c r="M15" s="13" t="s">
        <v>92</v>
      </c>
      <c r="N15" s="13" t="s">
        <v>92</v>
      </c>
      <c r="O15" s="13" t="s">
        <v>92</v>
      </c>
      <c r="P15" s="13" t="s">
        <v>92</v>
      </c>
      <c r="Q15" s="13" t="s">
        <v>92</v>
      </c>
      <c r="R15" s="170" t="s">
        <v>92</v>
      </c>
      <c r="Y15" s="13" t="s">
        <v>99</v>
      </c>
      <c r="Z15" s="13" t="s">
        <v>97</v>
      </c>
      <c r="AA15" s="13" t="s">
        <v>97</v>
      </c>
      <c r="AB15" s="13" t="s">
        <v>97</v>
      </c>
      <c r="AC15" s="170" t="s">
        <v>95</v>
      </c>
      <c r="AD15" s="13" t="s">
        <v>92</v>
      </c>
      <c r="AE15" s="13" t="s">
        <v>92</v>
      </c>
      <c r="AF15" s="13" t="s">
        <v>92</v>
      </c>
      <c r="AG15" s="13" t="s">
        <v>92</v>
      </c>
      <c r="AH15" s="18" t="s">
        <v>92</v>
      </c>
      <c r="AK15" s="14" t="str">
        <f t="shared" si="0"/>
        <v>On Target</v>
      </c>
      <c r="AL15" s="14" t="str">
        <f t="shared" si="0"/>
        <v>On Target</v>
      </c>
      <c r="AM15" s="14" t="str">
        <f t="shared" si="0"/>
        <v>On Target</v>
      </c>
      <c r="AN15" s="14" t="str">
        <f t="shared" si="0"/>
        <v/>
      </c>
      <c r="AO15" s="14" t="str">
        <f t="shared" si="0"/>
        <v/>
      </c>
      <c r="AP15" s="14" t="str">
        <f t="shared" si="0"/>
        <v/>
      </c>
      <c r="AQ15" s="14" t="str">
        <f t="shared" si="0"/>
        <v/>
      </c>
      <c r="AR15" s="14" t="str">
        <f t="shared" si="0"/>
        <v/>
      </c>
      <c r="AS15" s="14" t="str">
        <f t="shared" si="0"/>
        <v/>
      </c>
      <c r="AT15" s="14" t="str">
        <f t="shared" si="0"/>
        <v/>
      </c>
      <c r="AV15" s="15"/>
      <c r="AW15" s="16" t="s">
        <v>111</v>
      </c>
      <c r="AX15" s="193" t="str">
        <f t="shared" si="1"/>
        <v>60-79</v>
      </c>
      <c r="AY15" s="193">
        <f>VALUE(IF(AX15="---","",VLOOKUP(AX15,List1678345679[],2,FALSE)))</f>
        <v>0.5</v>
      </c>
      <c r="AZ15" s="193" t="str">
        <f t="shared" si="2"/>
        <v>60-79</v>
      </c>
      <c r="BA15" s="193">
        <f>VALUE(IF(AZ15="---","",VLOOKUP(AZ15,List1678345679[],2,FALSE)))</f>
        <v>0.5</v>
      </c>
      <c r="BB15" s="193" t="str">
        <f t="shared" si="3"/>
        <v>On Target</v>
      </c>
      <c r="BC15" s="193" t="str">
        <f t="shared" si="4"/>
        <v>Real Ano 3</v>
      </c>
      <c r="BI15" s="16" t="s">
        <v>111</v>
      </c>
      <c r="BJ15" s="193">
        <f>IF(H15="---","",IF(H15="","",(VLOOKUP(H15,List1678345679[],2,FALSE))))</f>
        <v>0</v>
      </c>
      <c r="BK15" s="193">
        <f>IF(I15="---","",IF(I15="","",(VLOOKUP(I15,List1678345679[],2,FALSE))))</f>
        <v>0</v>
      </c>
      <c r="BL15" s="193">
        <f>IF(J15="---","",IF(J15="","",(VLOOKUP(J15,List1678345679[],2,FALSE))))</f>
        <v>0.5</v>
      </c>
      <c r="BM15" s="193">
        <f>IF(K15="---","",IF(K15="","",(VLOOKUP(K15,List1678345679[],2,FALSE))))</f>
        <v>0.5</v>
      </c>
      <c r="BN15" s="193" t="str">
        <f>IF(L15="---","",IF(L15="","",(VLOOKUP(L15,List1678345679[],2,FALSE))))</f>
        <v/>
      </c>
      <c r="BO15" s="193" t="str">
        <f>IF(M15="---","",IF(M15="","",(VLOOKUP(M15,List1678345679[],2,FALSE))))</f>
        <v/>
      </c>
      <c r="BP15" s="193" t="str">
        <f>IF(N15="---","",IF(N15="","",(VLOOKUP(N15,List1678345679[],2,FALSE))))</f>
        <v/>
      </c>
      <c r="BQ15" s="193" t="str">
        <f>IF(O15="---","",IF(O15="","",(VLOOKUP(O15,List1678345679[],2,FALSE))))</f>
        <v/>
      </c>
      <c r="BR15" s="193" t="str">
        <f>IF(P15="---","",IF(P15="","",(VLOOKUP(P15,List1678345679[],2,FALSE))))</f>
        <v/>
      </c>
      <c r="BS15" s="193" t="str">
        <f>IF(Q15="---","",IF(Q15="","",(VLOOKUP(Q15,List1678345679[],2,FALSE))))</f>
        <v/>
      </c>
      <c r="BT15" s="193" t="str">
        <f>IF(R15="---","",IF(R15="","",(VLOOKUP(R15,List1678345679[],2,FALSE))))</f>
        <v/>
      </c>
      <c r="BU15" s="16" t="s">
        <v>111</v>
      </c>
      <c r="BV15" s="193">
        <f>IF(Y15="---","",IF(Y15="","",VLOOKUP(Y15,List1678345679[],2,FALSE)))</f>
        <v>0</v>
      </c>
      <c r="BW15" s="193">
        <f>IF(Z15="---","",IF(Z15="","",VLOOKUP(Z15,List1678345679[],2,FALSE)))</f>
        <v>0.5</v>
      </c>
      <c r="BX15" s="193">
        <f>IF(AA15="---","",IF(AA15="","",VLOOKUP(AA15,List1678345679[],2,FALSE)))</f>
        <v>0.5</v>
      </c>
      <c r="BY15" s="193">
        <f>IF(AB15="---","",IF(AB15="","",VLOOKUP(AB15,List1678345679[],2,FALSE)))</f>
        <v>0.5</v>
      </c>
      <c r="BZ15" s="193">
        <f>IF(AC15="---","",IF(AC15="","",VLOOKUP(AC15,List1678345679[],2,FALSE)))</f>
        <v>1</v>
      </c>
      <c r="CA15" s="193" t="str">
        <f>IF(AD15="---","",IF(AD15="","",VLOOKUP(AD15,List1678345679[],2,FALSE)))</f>
        <v/>
      </c>
      <c r="CB15" s="193" t="str">
        <f>IF(AE15="---","",IF(AE15="","",VLOOKUP(AE15,List1678345679[],2,FALSE)))</f>
        <v/>
      </c>
      <c r="CC15" s="193" t="str">
        <f>IF(AF15="---","",IF(AF15="","",VLOOKUP(AF15,List1678345679[],2,FALSE)))</f>
        <v/>
      </c>
      <c r="CD15" s="193" t="str">
        <f>IF(AG15="---","",IF(AG15="","",VLOOKUP(AG15,List1678345679[],2,FALSE)))</f>
        <v/>
      </c>
      <c r="CE15" s="193" t="str">
        <f>IF(AH15="---","",IF(AH15="","",VLOOKUP(AH15,List1678345679[],2,FALSE)))</f>
        <v/>
      </c>
      <c r="CF15" s="16" t="s">
        <v>111</v>
      </c>
      <c r="CG15" s="193">
        <f t="shared" si="7"/>
        <v>0</v>
      </c>
      <c r="CH15" s="193">
        <f t="shared" si="5"/>
        <v>1</v>
      </c>
      <c r="CI15" s="193">
        <f t="shared" si="5"/>
        <v>0</v>
      </c>
      <c r="CJ15" s="193" t="str">
        <f t="shared" si="5"/>
        <v>NA</v>
      </c>
      <c r="CK15" s="193" t="str">
        <f t="shared" si="5"/>
        <v>NA</v>
      </c>
      <c r="CL15" s="193" t="str">
        <f t="shared" si="5"/>
        <v>NA</v>
      </c>
      <c r="CM15" s="193" t="str">
        <f t="shared" si="5"/>
        <v>NA</v>
      </c>
      <c r="CN15" s="193" t="str">
        <f t="shared" si="5"/>
        <v>NA</v>
      </c>
      <c r="CO15" s="193" t="str">
        <f t="shared" si="5"/>
        <v>NA</v>
      </c>
      <c r="CP15" s="193" t="str">
        <f t="shared" si="5"/>
        <v>NA</v>
      </c>
      <c r="CQ15" s="16" t="s">
        <v>111</v>
      </c>
      <c r="CR15" s="193" t="str">
        <f t="shared" si="8"/>
        <v>NA</v>
      </c>
      <c r="CS15" s="193" t="str">
        <f t="shared" si="6"/>
        <v>Achieved</v>
      </c>
      <c r="CT15" s="193" t="str">
        <f t="shared" si="6"/>
        <v>NA</v>
      </c>
      <c r="CU15" s="193" t="str">
        <f t="shared" si="6"/>
        <v>NA</v>
      </c>
      <c r="CV15" s="193" t="str">
        <f t="shared" si="6"/>
        <v>NA</v>
      </c>
      <c r="CW15" s="193" t="str">
        <f t="shared" si="6"/>
        <v>NA</v>
      </c>
      <c r="CX15" s="193" t="str">
        <f t="shared" si="6"/>
        <v>NA</v>
      </c>
      <c r="CY15" s="193" t="str">
        <f t="shared" si="6"/>
        <v>NA</v>
      </c>
      <c r="CZ15" s="193" t="str">
        <f t="shared" si="6"/>
        <v>NA</v>
      </c>
      <c r="DA15" s="193" t="str">
        <f t="shared" si="6"/>
        <v>NA</v>
      </c>
      <c r="DI15" s="30"/>
      <c r="DJ15" s="30"/>
      <c r="DK15" s="30"/>
      <c r="DL15" s="30"/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</row>
    <row r="16" spans="2:127" ht="13.7" customHeight="1" thickBot="1">
      <c r="B16" s="304"/>
      <c r="C16" s="308"/>
      <c r="D16" s="309"/>
      <c r="E16" s="174" t="s">
        <v>207</v>
      </c>
      <c r="F16" s="175"/>
      <c r="G16" s="176"/>
      <c r="H16" s="13" t="s">
        <v>97</v>
      </c>
      <c r="I16" s="13" t="s">
        <v>97</v>
      </c>
      <c r="J16" s="13" t="s">
        <v>95</v>
      </c>
      <c r="K16" s="13" t="s">
        <v>95</v>
      </c>
      <c r="L16" s="13" t="s">
        <v>92</v>
      </c>
      <c r="M16" s="13" t="s">
        <v>92</v>
      </c>
      <c r="N16" s="13" t="s">
        <v>92</v>
      </c>
      <c r="O16" s="13" t="s">
        <v>92</v>
      </c>
      <c r="P16" s="13" t="s">
        <v>92</v>
      </c>
      <c r="Q16" s="13" t="s">
        <v>92</v>
      </c>
      <c r="R16" s="170" t="s">
        <v>92</v>
      </c>
      <c r="Y16" s="13" t="s">
        <v>97</v>
      </c>
      <c r="Z16" s="13" t="s">
        <v>95</v>
      </c>
      <c r="AA16" s="13" t="s">
        <v>95</v>
      </c>
      <c r="AB16" s="13" t="s">
        <v>95</v>
      </c>
      <c r="AC16" s="170" t="s">
        <v>95</v>
      </c>
      <c r="AD16" s="13" t="s">
        <v>92</v>
      </c>
      <c r="AE16" s="13" t="s">
        <v>92</v>
      </c>
      <c r="AF16" s="13" t="s">
        <v>92</v>
      </c>
      <c r="AG16" s="13" t="s">
        <v>92</v>
      </c>
      <c r="AH16" s="18" t="s">
        <v>92</v>
      </c>
      <c r="AK16" s="14" t="str">
        <f t="shared" si="0"/>
        <v>On Target</v>
      </c>
      <c r="AL16" s="14" t="str">
        <f t="shared" si="0"/>
        <v>On Target</v>
      </c>
      <c r="AM16" s="14" t="str">
        <f t="shared" si="0"/>
        <v>On Target</v>
      </c>
      <c r="AN16" s="14" t="str">
        <f t="shared" si="0"/>
        <v/>
      </c>
      <c r="AO16" s="14" t="str">
        <f t="shared" si="0"/>
        <v/>
      </c>
      <c r="AP16" s="14" t="str">
        <f t="shared" si="0"/>
        <v/>
      </c>
      <c r="AQ16" s="14" t="str">
        <f t="shared" si="0"/>
        <v/>
      </c>
      <c r="AR16" s="14" t="str">
        <f t="shared" si="0"/>
        <v/>
      </c>
      <c r="AS16" s="14" t="str">
        <f t="shared" si="0"/>
        <v/>
      </c>
      <c r="AT16" s="14" t="str">
        <f t="shared" si="0"/>
        <v/>
      </c>
      <c r="AV16" s="15"/>
      <c r="AW16" s="16" t="s">
        <v>112</v>
      </c>
      <c r="AX16" s="193" t="str">
        <f t="shared" si="1"/>
        <v>≥80</v>
      </c>
      <c r="AY16" s="193">
        <f>VALUE(IF(AX16="---","",VLOOKUP(AX16,List1678345679[],2,FALSE)))</f>
        <v>1</v>
      </c>
      <c r="AZ16" s="193" t="str">
        <f t="shared" si="2"/>
        <v>≥80</v>
      </c>
      <c r="BA16" s="193">
        <f>VALUE(IF(AZ16="---","",VLOOKUP(AZ16,List1678345679[],2,FALSE)))</f>
        <v>1</v>
      </c>
      <c r="BB16" s="193" t="str">
        <f t="shared" si="3"/>
        <v>On Target</v>
      </c>
      <c r="BC16" s="193" t="str">
        <f t="shared" si="4"/>
        <v>Real Ano 3</v>
      </c>
      <c r="BI16" s="16" t="s">
        <v>112</v>
      </c>
      <c r="BJ16" s="193">
        <f>IF(H16="---","",IF(H16="","",(VLOOKUP(H16,List1678345679[],2,FALSE))))</f>
        <v>0.5</v>
      </c>
      <c r="BK16" s="193">
        <f>IF(I16="---","",IF(I16="","",(VLOOKUP(I16,List1678345679[],2,FALSE))))</f>
        <v>0.5</v>
      </c>
      <c r="BL16" s="193">
        <f>IF(J16="---","",IF(J16="","",(VLOOKUP(J16,List1678345679[],2,FALSE))))</f>
        <v>1</v>
      </c>
      <c r="BM16" s="193">
        <f>IF(K16="---","",IF(K16="","",(VLOOKUP(K16,List1678345679[],2,FALSE))))</f>
        <v>1</v>
      </c>
      <c r="BN16" s="193" t="str">
        <f>IF(L16="---","",IF(L16="","",(VLOOKUP(L16,List1678345679[],2,FALSE))))</f>
        <v/>
      </c>
      <c r="BO16" s="193" t="str">
        <f>IF(M16="---","",IF(M16="","",(VLOOKUP(M16,List1678345679[],2,FALSE))))</f>
        <v/>
      </c>
      <c r="BP16" s="193" t="str">
        <f>IF(N16="---","",IF(N16="","",(VLOOKUP(N16,List1678345679[],2,FALSE))))</f>
        <v/>
      </c>
      <c r="BQ16" s="193" t="str">
        <f>IF(O16="---","",IF(O16="","",(VLOOKUP(O16,List1678345679[],2,FALSE))))</f>
        <v/>
      </c>
      <c r="BR16" s="193" t="str">
        <f>IF(P16="---","",IF(P16="","",(VLOOKUP(P16,List1678345679[],2,FALSE))))</f>
        <v/>
      </c>
      <c r="BS16" s="193" t="str">
        <f>IF(Q16="---","",IF(Q16="","",(VLOOKUP(Q16,List1678345679[],2,FALSE))))</f>
        <v/>
      </c>
      <c r="BT16" s="193" t="str">
        <f>IF(R16="---","",IF(R16="","",(VLOOKUP(R16,List1678345679[],2,FALSE))))</f>
        <v/>
      </c>
      <c r="BU16" s="16" t="s">
        <v>112</v>
      </c>
      <c r="BV16" s="193">
        <f>IF(Y16="---","",IF(Y16="","",VLOOKUP(Y16,List1678345679[],2,FALSE)))</f>
        <v>0.5</v>
      </c>
      <c r="BW16" s="193">
        <f>IF(Z16="---","",IF(Z16="","",VLOOKUP(Z16,List1678345679[],2,FALSE)))</f>
        <v>1</v>
      </c>
      <c r="BX16" s="193">
        <f>IF(AA16="---","",IF(AA16="","",VLOOKUP(AA16,List1678345679[],2,FALSE)))</f>
        <v>1</v>
      </c>
      <c r="BY16" s="193">
        <f>IF(AB16="---","",IF(AB16="","",VLOOKUP(AB16,List1678345679[],2,FALSE)))</f>
        <v>1</v>
      </c>
      <c r="BZ16" s="193">
        <f>IF(AC16="---","",IF(AC16="","",VLOOKUP(AC16,List1678345679[],2,FALSE)))</f>
        <v>1</v>
      </c>
      <c r="CA16" s="193" t="str">
        <f>IF(AD16="---","",IF(AD16="","",VLOOKUP(AD16,List1678345679[],2,FALSE)))</f>
        <v/>
      </c>
      <c r="CB16" s="193" t="str">
        <f>IF(AE16="---","",IF(AE16="","",VLOOKUP(AE16,List1678345679[],2,FALSE)))</f>
        <v/>
      </c>
      <c r="CC16" s="193" t="str">
        <f>IF(AF16="---","",IF(AF16="","",VLOOKUP(AF16,List1678345679[],2,FALSE)))</f>
        <v/>
      </c>
      <c r="CD16" s="193" t="str">
        <f>IF(AG16="---","",IF(AG16="","",VLOOKUP(AG16,List1678345679[],2,FALSE)))</f>
        <v/>
      </c>
      <c r="CE16" s="193" t="str">
        <f>IF(AH16="---","",IF(AH16="","",VLOOKUP(AH16,List1678345679[],2,FALSE)))</f>
        <v/>
      </c>
      <c r="CF16" s="16" t="s">
        <v>112</v>
      </c>
      <c r="CG16" s="193">
        <f t="shared" si="7"/>
        <v>0</v>
      </c>
      <c r="CH16" s="193">
        <f t="shared" si="5"/>
        <v>1</v>
      </c>
      <c r="CI16" s="193">
        <f t="shared" si="5"/>
        <v>0</v>
      </c>
      <c r="CJ16" s="193" t="str">
        <f t="shared" si="5"/>
        <v>NA</v>
      </c>
      <c r="CK16" s="193" t="str">
        <f t="shared" si="5"/>
        <v>NA</v>
      </c>
      <c r="CL16" s="193" t="str">
        <f t="shared" si="5"/>
        <v>NA</v>
      </c>
      <c r="CM16" s="193" t="str">
        <f t="shared" si="5"/>
        <v>NA</v>
      </c>
      <c r="CN16" s="193" t="str">
        <f t="shared" si="5"/>
        <v>NA</v>
      </c>
      <c r="CO16" s="193" t="str">
        <f t="shared" si="5"/>
        <v>NA</v>
      </c>
      <c r="CP16" s="193" t="str">
        <f t="shared" si="5"/>
        <v>NA</v>
      </c>
      <c r="CQ16" s="16" t="s">
        <v>112</v>
      </c>
      <c r="CR16" s="193" t="str">
        <f t="shared" si="8"/>
        <v>NA</v>
      </c>
      <c r="CS16" s="193" t="str">
        <f t="shared" si="6"/>
        <v>Achieved</v>
      </c>
      <c r="CT16" s="193" t="str">
        <f t="shared" si="6"/>
        <v>NA</v>
      </c>
      <c r="CU16" s="193" t="str">
        <f t="shared" si="6"/>
        <v>NA</v>
      </c>
      <c r="CV16" s="193" t="str">
        <f t="shared" si="6"/>
        <v>NA</v>
      </c>
      <c r="CW16" s="193" t="str">
        <f t="shared" si="6"/>
        <v>NA</v>
      </c>
      <c r="CX16" s="193" t="str">
        <f t="shared" si="6"/>
        <v>NA</v>
      </c>
      <c r="CY16" s="193" t="str">
        <f t="shared" si="6"/>
        <v>NA</v>
      </c>
      <c r="CZ16" s="193" t="str">
        <f t="shared" si="6"/>
        <v>NA</v>
      </c>
      <c r="DA16" s="193" t="str">
        <f t="shared" si="6"/>
        <v>NA</v>
      </c>
      <c r="DI16" s="30"/>
      <c r="DJ16" s="30"/>
      <c r="DK16" s="30"/>
      <c r="DL16" s="30"/>
      <c r="DM16" s="30"/>
      <c r="DN16" s="30"/>
      <c r="DO16" s="30"/>
      <c r="DP16" s="30"/>
      <c r="DQ16" s="30"/>
      <c r="DR16" s="30"/>
      <c r="DS16" s="30"/>
      <c r="DT16" s="30"/>
      <c r="DU16" s="30"/>
      <c r="DV16" s="30"/>
      <c r="DW16" s="30"/>
    </row>
    <row r="17" spans="2:127" s="7" customFormat="1" ht="13.7" customHeight="1" thickBot="1">
      <c r="B17" s="304"/>
      <c r="C17" s="308"/>
      <c r="D17" s="309"/>
      <c r="E17" s="174" t="s">
        <v>212</v>
      </c>
      <c r="F17" s="175"/>
      <c r="G17" s="176"/>
      <c r="H17" s="13" t="s">
        <v>97</v>
      </c>
      <c r="I17" s="13" t="s">
        <v>97</v>
      </c>
      <c r="J17" s="13" t="s">
        <v>95</v>
      </c>
      <c r="K17" s="13" t="s">
        <v>95</v>
      </c>
      <c r="L17" s="13" t="s">
        <v>92</v>
      </c>
      <c r="M17" s="13" t="s">
        <v>92</v>
      </c>
      <c r="N17" s="13" t="s">
        <v>92</v>
      </c>
      <c r="O17" s="13" t="s">
        <v>92</v>
      </c>
      <c r="P17" s="13" t="s">
        <v>92</v>
      </c>
      <c r="Q17" s="13" t="s">
        <v>92</v>
      </c>
      <c r="R17" s="170" t="s">
        <v>92</v>
      </c>
      <c r="S17" s="1"/>
      <c r="T17" s="1"/>
      <c r="U17" s="1"/>
      <c r="V17" s="1"/>
      <c r="W17" s="1"/>
      <c r="X17" s="1"/>
      <c r="Y17" s="13" t="s">
        <v>97</v>
      </c>
      <c r="Z17" s="13" t="s">
        <v>95</v>
      </c>
      <c r="AA17" s="13" t="s">
        <v>95</v>
      </c>
      <c r="AB17" s="13" t="s">
        <v>95</v>
      </c>
      <c r="AC17" s="170" t="s">
        <v>95</v>
      </c>
      <c r="AD17" s="13" t="s">
        <v>92</v>
      </c>
      <c r="AE17" s="13" t="s">
        <v>92</v>
      </c>
      <c r="AF17" s="13" t="s">
        <v>92</v>
      </c>
      <c r="AG17" s="13" t="s">
        <v>92</v>
      </c>
      <c r="AH17" s="18" t="s">
        <v>92</v>
      </c>
      <c r="AK17" s="14" t="str">
        <f t="shared" si="0"/>
        <v>On Target</v>
      </c>
      <c r="AL17" s="14" t="str">
        <f t="shared" si="0"/>
        <v>On Target</v>
      </c>
      <c r="AM17" s="14" t="str">
        <f t="shared" si="0"/>
        <v>On Target</v>
      </c>
      <c r="AN17" s="14" t="str">
        <f t="shared" si="0"/>
        <v/>
      </c>
      <c r="AO17" s="14" t="str">
        <f t="shared" si="0"/>
        <v/>
      </c>
      <c r="AP17" s="14" t="str">
        <f t="shared" si="0"/>
        <v/>
      </c>
      <c r="AQ17" s="14" t="str">
        <f t="shared" si="0"/>
        <v/>
      </c>
      <c r="AR17" s="14" t="str">
        <f t="shared" si="0"/>
        <v/>
      </c>
      <c r="AS17" s="14" t="str">
        <f t="shared" si="0"/>
        <v/>
      </c>
      <c r="AT17" s="14" t="str">
        <f t="shared" si="0"/>
        <v/>
      </c>
      <c r="AU17" s="1"/>
      <c r="AV17" s="15"/>
      <c r="AW17" s="16" t="s">
        <v>113</v>
      </c>
      <c r="AX17" s="193" t="str">
        <f t="shared" si="1"/>
        <v>≥80</v>
      </c>
      <c r="AY17" s="193">
        <f>VALUE(IF(AX17="---","",VLOOKUP(AX17,List1678345679[],2,FALSE)))</f>
        <v>1</v>
      </c>
      <c r="AZ17" s="193" t="str">
        <f t="shared" si="2"/>
        <v>≥80</v>
      </c>
      <c r="BA17" s="193">
        <f>VALUE(IF(AZ17="---","",VLOOKUP(AZ17,List1678345679[],2,FALSE)))</f>
        <v>1</v>
      </c>
      <c r="BB17" s="193" t="str">
        <f t="shared" si="3"/>
        <v>On Target</v>
      </c>
      <c r="BC17" s="193" t="str">
        <f t="shared" si="4"/>
        <v>Real Ano 3</v>
      </c>
      <c r="BD17" s="1"/>
      <c r="BE17" s="1"/>
      <c r="BF17" s="1"/>
      <c r="BG17" s="1"/>
      <c r="BH17" s="1"/>
      <c r="BI17" s="16" t="s">
        <v>113</v>
      </c>
      <c r="BJ17" s="193">
        <f>IF(H17="---","",IF(H17="","",(VLOOKUP(H17,List1678345679[],2,FALSE))))</f>
        <v>0.5</v>
      </c>
      <c r="BK17" s="193">
        <f>IF(I17="---","",IF(I17="","",(VLOOKUP(I17,List1678345679[],2,FALSE))))</f>
        <v>0.5</v>
      </c>
      <c r="BL17" s="193">
        <f>IF(J17="---","",IF(J17="","",(VLOOKUP(J17,List1678345679[],2,FALSE))))</f>
        <v>1</v>
      </c>
      <c r="BM17" s="193">
        <f>IF(K17="---","",IF(K17="","",(VLOOKUP(K17,List1678345679[],2,FALSE))))</f>
        <v>1</v>
      </c>
      <c r="BN17" s="193" t="str">
        <f>IF(L17="---","",IF(L17="","",(VLOOKUP(L17,List1678345679[],2,FALSE))))</f>
        <v/>
      </c>
      <c r="BO17" s="193" t="str">
        <f>IF(M17="---","",IF(M17="","",(VLOOKUP(M17,List1678345679[],2,FALSE))))</f>
        <v/>
      </c>
      <c r="BP17" s="193" t="str">
        <f>IF(N17="---","",IF(N17="","",(VLOOKUP(N17,List1678345679[],2,FALSE))))</f>
        <v/>
      </c>
      <c r="BQ17" s="193" t="str">
        <f>IF(O17="---","",IF(O17="","",(VLOOKUP(O17,List1678345679[],2,FALSE))))</f>
        <v/>
      </c>
      <c r="BR17" s="193" t="str">
        <f>IF(P17="---","",IF(P17="","",(VLOOKUP(P17,List1678345679[],2,FALSE))))</f>
        <v/>
      </c>
      <c r="BS17" s="193" t="str">
        <f>IF(Q17="---","",IF(Q17="","",(VLOOKUP(Q17,List1678345679[],2,FALSE))))</f>
        <v/>
      </c>
      <c r="BT17" s="193" t="str">
        <f>IF(R17="---","",IF(R17="","",(VLOOKUP(R17,List1678345679[],2,FALSE))))</f>
        <v/>
      </c>
      <c r="BU17" s="16" t="s">
        <v>113</v>
      </c>
      <c r="BV17" s="193">
        <f>IF(Y17="---","",IF(Y17="","",VLOOKUP(Y17,List1678345679[],2,FALSE)))</f>
        <v>0.5</v>
      </c>
      <c r="BW17" s="193">
        <f>IF(Z17="---","",IF(Z17="","",VLOOKUP(Z17,List1678345679[],2,FALSE)))</f>
        <v>1</v>
      </c>
      <c r="BX17" s="193">
        <f>IF(AA17="---","",IF(AA17="","",VLOOKUP(AA17,List1678345679[],2,FALSE)))</f>
        <v>1</v>
      </c>
      <c r="BY17" s="193">
        <f>IF(AB17="---","",IF(AB17="","",VLOOKUP(AB17,List1678345679[],2,FALSE)))</f>
        <v>1</v>
      </c>
      <c r="BZ17" s="193">
        <f>IF(AC17="---","",IF(AC17="","",VLOOKUP(AC17,List1678345679[],2,FALSE)))</f>
        <v>1</v>
      </c>
      <c r="CA17" s="193" t="str">
        <f>IF(AD17="---","",IF(AD17="","",VLOOKUP(AD17,List1678345679[],2,FALSE)))</f>
        <v/>
      </c>
      <c r="CB17" s="193" t="str">
        <f>IF(AE17="---","",IF(AE17="","",VLOOKUP(AE17,List1678345679[],2,FALSE)))</f>
        <v/>
      </c>
      <c r="CC17" s="193" t="str">
        <f>IF(AF17="---","",IF(AF17="","",VLOOKUP(AF17,List1678345679[],2,FALSE)))</f>
        <v/>
      </c>
      <c r="CD17" s="193" t="str">
        <f>IF(AG17="---","",IF(AG17="","",VLOOKUP(AG17,List1678345679[],2,FALSE)))</f>
        <v/>
      </c>
      <c r="CE17" s="193" t="str">
        <f>IF(AH17="---","",IF(AH17="","",VLOOKUP(AH17,List1678345679[],2,FALSE)))</f>
        <v/>
      </c>
      <c r="CF17" s="16" t="s">
        <v>113</v>
      </c>
      <c r="CG17" s="193">
        <f t="shared" si="7"/>
        <v>0</v>
      </c>
      <c r="CH17" s="193">
        <f t="shared" si="5"/>
        <v>1</v>
      </c>
      <c r="CI17" s="193">
        <f t="shared" si="5"/>
        <v>0</v>
      </c>
      <c r="CJ17" s="193" t="str">
        <f t="shared" si="5"/>
        <v>NA</v>
      </c>
      <c r="CK17" s="193" t="str">
        <f t="shared" si="5"/>
        <v>NA</v>
      </c>
      <c r="CL17" s="193" t="str">
        <f t="shared" si="5"/>
        <v>NA</v>
      </c>
      <c r="CM17" s="193" t="str">
        <f t="shared" si="5"/>
        <v>NA</v>
      </c>
      <c r="CN17" s="193" t="str">
        <f t="shared" si="5"/>
        <v>NA</v>
      </c>
      <c r="CO17" s="193" t="str">
        <f t="shared" si="5"/>
        <v>NA</v>
      </c>
      <c r="CP17" s="193" t="str">
        <f t="shared" si="5"/>
        <v>NA</v>
      </c>
      <c r="CQ17" s="16" t="s">
        <v>113</v>
      </c>
      <c r="CR17" s="193" t="str">
        <f t="shared" si="8"/>
        <v>NA</v>
      </c>
      <c r="CS17" s="193" t="str">
        <f t="shared" si="6"/>
        <v>Achieved</v>
      </c>
      <c r="CT17" s="193" t="str">
        <f t="shared" si="6"/>
        <v>NA</v>
      </c>
      <c r="CU17" s="193" t="str">
        <f t="shared" si="6"/>
        <v>NA</v>
      </c>
      <c r="CV17" s="193" t="str">
        <f t="shared" si="6"/>
        <v>NA</v>
      </c>
      <c r="CW17" s="193" t="str">
        <f t="shared" si="6"/>
        <v>NA</v>
      </c>
      <c r="CX17" s="193" t="str">
        <f t="shared" si="6"/>
        <v>NA</v>
      </c>
      <c r="CY17" s="193" t="str">
        <f t="shared" si="6"/>
        <v>NA</v>
      </c>
      <c r="CZ17" s="193" t="str">
        <f t="shared" si="6"/>
        <v>NA</v>
      </c>
      <c r="DA17" s="193" t="str">
        <f t="shared" si="6"/>
        <v>NA</v>
      </c>
      <c r="DI17" s="177"/>
      <c r="DJ17" s="177"/>
      <c r="DK17" s="177"/>
      <c r="DL17" s="177"/>
      <c r="DM17" s="177"/>
      <c r="DN17" s="177"/>
      <c r="DO17" s="177"/>
      <c r="DP17" s="177"/>
      <c r="DQ17" s="177"/>
      <c r="DR17" s="177"/>
      <c r="DS17" s="177"/>
      <c r="DT17" s="177"/>
      <c r="DU17" s="177"/>
      <c r="DV17" s="177"/>
      <c r="DW17" s="177"/>
    </row>
    <row r="18" spans="2:127" s="7" customFormat="1" ht="13.7" customHeight="1" thickBot="1">
      <c r="B18" s="304"/>
      <c r="C18" s="308" t="s">
        <v>114</v>
      </c>
      <c r="D18" s="309"/>
      <c r="E18" s="174" t="s">
        <v>203</v>
      </c>
      <c r="F18" s="175"/>
      <c r="G18" s="176"/>
      <c r="H18" s="13" t="s">
        <v>97</v>
      </c>
      <c r="I18" s="13" t="s">
        <v>97</v>
      </c>
      <c r="J18" s="13" t="s">
        <v>95</v>
      </c>
      <c r="K18" s="13" t="s">
        <v>95</v>
      </c>
      <c r="L18" s="13" t="s">
        <v>92</v>
      </c>
      <c r="M18" s="13" t="s">
        <v>92</v>
      </c>
      <c r="N18" s="13" t="s">
        <v>92</v>
      </c>
      <c r="O18" s="13" t="s">
        <v>92</v>
      </c>
      <c r="P18" s="13" t="s">
        <v>92</v>
      </c>
      <c r="Q18" s="13" t="s">
        <v>92</v>
      </c>
      <c r="R18" s="170" t="s">
        <v>92</v>
      </c>
      <c r="S18" s="1"/>
      <c r="T18" s="1"/>
      <c r="U18" s="1"/>
      <c r="V18" s="1"/>
      <c r="W18" s="1"/>
      <c r="X18" s="1"/>
      <c r="Y18" s="13" t="s">
        <v>97</v>
      </c>
      <c r="Z18" s="13" t="s">
        <v>97</v>
      </c>
      <c r="AA18" s="13" t="s">
        <v>97</v>
      </c>
      <c r="AB18" s="13" t="s">
        <v>97</v>
      </c>
      <c r="AC18" s="170" t="s">
        <v>95</v>
      </c>
      <c r="AD18" s="13" t="s">
        <v>92</v>
      </c>
      <c r="AE18" s="13" t="s">
        <v>92</v>
      </c>
      <c r="AF18" s="13" t="s">
        <v>92</v>
      </c>
      <c r="AG18" s="13" t="s">
        <v>92</v>
      </c>
      <c r="AH18" s="18" t="s">
        <v>92</v>
      </c>
      <c r="AK18" s="14" t="str">
        <f t="shared" si="0"/>
        <v>On Target</v>
      </c>
      <c r="AL18" s="14" t="str">
        <f t="shared" si="0"/>
        <v>On Target</v>
      </c>
      <c r="AM18" s="14" t="str">
        <f t="shared" si="0"/>
        <v>On Target</v>
      </c>
      <c r="AN18" s="14" t="str">
        <f t="shared" si="0"/>
        <v/>
      </c>
      <c r="AO18" s="14" t="str">
        <f t="shared" si="0"/>
        <v/>
      </c>
      <c r="AP18" s="14" t="str">
        <f t="shared" si="0"/>
        <v/>
      </c>
      <c r="AQ18" s="14" t="str">
        <f t="shared" si="0"/>
        <v/>
      </c>
      <c r="AR18" s="14" t="str">
        <f t="shared" si="0"/>
        <v/>
      </c>
      <c r="AS18" s="14" t="str">
        <f t="shared" si="0"/>
        <v/>
      </c>
      <c r="AT18" s="14" t="str">
        <f t="shared" si="0"/>
        <v/>
      </c>
      <c r="AU18" s="1"/>
      <c r="AV18" s="15"/>
      <c r="AW18" s="16" t="s">
        <v>115</v>
      </c>
      <c r="AX18" s="193" t="str">
        <f t="shared" si="1"/>
        <v>≥80</v>
      </c>
      <c r="AY18" s="193">
        <f>VALUE(IF(AX18="---","",VLOOKUP(AX18,List1678345679[],2,FALSE)))</f>
        <v>1</v>
      </c>
      <c r="AZ18" s="193" t="str">
        <f t="shared" si="2"/>
        <v>60-79</v>
      </c>
      <c r="BA18" s="193">
        <f>VALUE(IF(AZ18="---","",VLOOKUP(AZ18,List1678345679[],2,FALSE)))</f>
        <v>0.5</v>
      </c>
      <c r="BB18" s="193" t="str">
        <f t="shared" si="3"/>
        <v>On Target</v>
      </c>
      <c r="BC18" s="193" t="str">
        <f t="shared" si="4"/>
        <v>Real Ano 3</v>
      </c>
      <c r="BD18" s="1"/>
      <c r="BE18" s="1"/>
      <c r="BF18" s="1"/>
      <c r="BG18" s="1"/>
      <c r="BH18" s="1"/>
      <c r="BI18" s="16" t="s">
        <v>115</v>
      </c>
      <c r="BJ18" s="193">
        <f>IF(H18="---","",IF(H18="","",(VLOOKUP(H18,List1678345679[],2,FALSE))))</f>
        <v>0.5</v>
      </c>
      <c r="BK18" s="193">
        <f>IF(I18="---","",IF(I18="","",(VLOOKUP(I18,List1678345679[],2,FALSE))))</f>
        <v>0.5</v>
      </c>
      <c r="BL18" s="193">
        <f>IF(J18="---","",IF(J18="","",(VLOOKUP(J18,List1678345679[],2,FALSE))))</f>
        <v>1</v>
      </c>
      <c r="BM18" s="193">
        <f>IF(K18="---","",IF(K18="","",(VLOOKUP(K18,List1678345679[],2,FALSE))))</f>
        <v>1</v>
      </c>
      <c r="BN18" s="193" t="str">
        <f>IF(L18="---","",IF(L18="","",(VLOOKUP(L18,List1678345679[],2,FALSE))))</f>
        <v/>
      </c>
      <c r="BO18" s="193" t="str">
        <f>IF(M18="---","",IF(M18="","",(VLOOKUP(M18,List1678345679[],2,FALSE))))</f>
        <v/>
      </c>
      <c r="BP18" s="193" t="str">
        <f>IF(N18="---","",IF(N18="","",(VLOOKUP(N18,List1678345679[],2,FALSE))))</f>
        <v/>
      </c>
      <c r="BQ18" s="193" t="str">
        <f>IF(O18="---","",IF(O18="","",(VLOOKUP(O18,List1678345679[],2,FALSE))))</f>
        <v/>
      </c>
      <c r="BR18" s="193" t="str">
        <f>IF(P18="---","",IF(P18="","",(VLOOKUP(P18,List1678345679[],2,FALSE))))</f>
        <v/>
      </c>
      <c r="BS18" s="193" t="str">
        <f>IF(Q18="---","",IF(Q18="","",(VLOOKUP(Q18,List1678345679[],2,FALSE))))</f>
        <v/>
      </c>
      <c r="BT18" s="193" t="str">
        <f>IF(R18="---","",IF(R18="","",(VLOOKUP(R18,List1678345679[],2,FALSE))))</f>
        <v/>
      </c>
      <c r="BU18" s="16" t="s">
        <v>115</v>
      </c>
      <c r="BV18" s="193">
        <f>IF(Y18="---","",IF(Y18="","",VLOOKUP(Y18,List1678345679[],2,FALSE)))</f>
        <v>0.5</v>
      </c>
      <c r="BW18" s="193">
        <f>IF(Z18="---","",IF(Z18="","",VLOOKUP(Z18,List1678345679[],2,FALSE)))</f>
        <v>0.5</v>
      </c>
      <c r="BX18" s="193">
        <f>IF(AA18="---","",IF(AA18="","",VLOOKUP(AA18,List1678345679[],2,FALSE)))</f>
        <v>0.5</v>
      </c>
      <c r="BY18" s="193">
        <f>IF(AB18="---","",IF(AB18="","",VLOOKUP(AB18,List1678345679[],2,FALSE)))</f>
        <v>0.5</v>
      </c>
      <c r="BZ18" s="193">
        <f>IF(AC18="---","",IF(AC18="","",VLOOKUP(AC18,List1678345679[],2,FALSE)))</f>
        <v>1</v>
      </c>
      <c r="CA18" s="193" t="str">
        <f>IF(AD18="---","",IF(AD18="","",VLOOKUP(AD18,List1678345679[],2,FALSE)))</f>
        <v/>
      </c>
      <c r="CB18" s="193" t="str">
        <f>IF(AE18="---","",IF(AE18="","",VLOOKUP(AE18,List1678345679[],2,FALSE)))</f>
        <v/>
      </c>
      <c r="CC18" s="193" t="str">
        <f>IF(AF18="---","",IF(AF18="","",VLOOKUP(AF18,List1678345679[],2,FALSE)))</f>
        <v/>
      </c>
      <c r="CD18" s="193" t="str">
        <f>IF(AG18="---","",IF(AG18="","",VLOOKUP(AG18,List1678345679[],2,FALSE)))</f>
        <v/>
      </c>
      <c r="CE18" s="193" t="str">
        <f>IF(AH18="---","",IF(AH18="","",VLOOKUP(AH18,List1678345679[],2,FALSE)))</f>
        <v/>
      </c>
      <c r="CF18" s="16" t="s">
        <v>115</v>
      </c>
      <c r="CG18" s="193">
        <f t="shared" si="7"/>
        <v>0</v>
      </c>
      <c r="CH18" s="193">
        <f t="shared" si="5"/>
        <v>0</v>
      </c>
      <c r="CI18" s="193">
        <f t="shared" si="5"/>
        <v>0</v>
      </c>
      <c r="CJ18" s="193" t="str">
        <f t="shared" si="5"/>
        <v>NA</v>
      </c>
      <c r="CK18" s="193" t="str">
        <f t="shared" si="5"/>
        <v>NA</v>
      </c>
      <c r="CL18" s="193" t="str">
        <f t="shared" si="5"/>
        <v>NA</v>
      </c>
      <c r="CM18" s="193" t="str">
        <f t="shared" si="5"/>
        <v>NA</v>
      </c>
      <c r="CN18" s="193" t="str">
        <f t="shared" si="5"/>
        <v>NA</v>
      </c>
      <c r="CO18" s="193" t="str">
        <f t="shared" si="5"/>
        <v>NA</v>
      </c>
      <c r="CP18" s="193" t="str">
        <f t="shared" si="5"/>
        <v>NA</v>
      </c>
      <c r="CQ18" s="16" t="s">
        <v>115</v>
      </c>
      <c r="CR18" s="193" t="str">
        <f t="shared" si="8"/>
        <v>NA</v>
      </c>
      <c r="CS18" s="193" t="str">
        <f t="shared" si="6"/>
        <v>NA</v>
      </c>
      <c r="CT18" s="193" t="str">
        <f t="shared" si="6"/>
        <v>NA</v>
      </c>
      <c r="CU18" s="193" t="str">
        <f t="shared" si="6"/>
        <v>NA</v>
      </c>
      <c r="CV18" s="193" t="str">
        <f t="shared" si="6"/>
        <v>NA</v>
      </c>
      <c r="CW18" s="193" t="str">
        <f t="shared" si="6"/>
        <v>NA</v>
      </c>
      <c r="CX18" s="193" t="str">
        <f t="shared" si="6"/>
        <v>NA</v>
      </c>
      <c r="CY18" s="193" t="str">
        <f t="shared" si="6"/>
        <v>NA</v>
      </c>
      <c r="CZ18" s="193" t="str">
        <f t="shared" si="6"/>
        <v>NA</v>
      </c>
      <c r="DA18" s="193" t="str">
        <f t="shared" si="6"/>
        <v>NA</v>
      </c>
      <c r="DI18" s="177"/>
      <c r="DJ18" s="177"/>
      <c r="DK18" s="177"/>
      <c r="DL18" s="177"/>
      <c r="DM18" s="177"/>
      <c r="DN18" s="177"/>
      <c r="DO18" s="177"/>
      <c r="DP18" s="177"/>
      <c r="DQ18" s="177"/>
      <c r="DR18" s="177"/>
      <c r="DS18" s="177"/>
      <c r="DT18" s="177"/>
      <c r="DU18" s="177"/>
      <c r="DV18" s="177"/>
      <c r="DW18" s="177"/>
    </row>
    <row r="19" spans="2:127" s="7" customFormat="1" ht="13.7" customHeight="1" thickBot="1">
      <c r="B19" s="304"/>
      <c r="C19" s="308"/>
      <c r="D19" s="309"/>
      <c r="E19" s="174" t="s">
        <v>208</v>
      </c>
      <c r="F19" s="175"/>
      <c r="G19" s="176"/>
      <c r="H19" s="13" t="s">
        <v>97</v>
      </c>
      <c r="I19" s="13" t="s">
        <v>97</v>
      </c>
      <c r="J19" s="13" t="s">
        <v>95</v>
      </c>
      <c r="K19" s="13" t="s">
        <v>95</v>
      </c>
      <c r="L19" s="13" t="s">
        <v>92</v>
      </c>
      <c r="M19" s="13" t="s">
        <v>92</v>
      </c>
      <c r="N19" s="13" t="s">
        <v>92</v>
      </c>
      <c r="O19" s="13" t="s">
        <v>92</v>
      </c>
      <c r="P19" s="13" t="s">
        <v>92</v>
      </c>
      <c r="Q19" s="13" t="s">
        <v>92</v>
      </c>
      <c r="R19" s="170" t="s">
        <v>92</v>
      </c>
      <c r="S19" s="1"/>
      <c r="T19" s="1"/>
      <c r="U19" s="1"/>
      <c r="V19" s="1"/>
      <c r="W19" s="1"/>
      <c r="X19" s="1"/>
      <c r="Y19" s="13" t="s">
        <v>97</v>
      </c>
      <c r="Z19" s="13" t="s">
        <v>95</v>
      </c>
      <c r="AA19" s="13" t="s">
        <v>95</v>
      </c>
      <c r="AB19" s="13" t="s">
        <v>95</v>
      </c>
      <c r="AC19" s="170" t="s">
        <v>95</v>
      </c>
      <c r="AD19" s="13" t="s">
        <v>92</v>
      </c>
      <c r="AE19" s="13" t="s">
        <v>92</v>
      </c>
      <c r="AF19" s="13" t="s">
        <v>92</v>
      </c>
      <c r="AG19" s="13" t="s">
        <v>92</v>
      </c>
      <c r="AH19" s="18" t="s">
        <v>92</v>
      </c>
      <c r="AK19" s="14" t="str">
        <f t="shared" si="0"/>
        <v>On Target</v>
      </c>
      <c r="AL19" s="14" t="str">
        <f t="shared" si="0"/>
        <v>On Target</v>
      </c>
      <c r="AM19" s="14" t="str">
        <f t="shared" si="0"/>
        <v>On Target</v>
      </c>
      <c r="AN19" s="14" t="str">
        <f t="shared" si="0"/>
        <v/>
      </c>
      <c r="AO19" s="14" t="str">
        <f t="shared" si="0"/>
        <v/>
      </c>
      <c r="AP19" s="14" t="str">
        <f t="shared" si="0"/>
        <v/>
      </c>
      <c r="AQ19" s="14" t="str">
        <f t="shared" si="0"/>
        <v/>
      </c>
      <c r="AR19" s="14" t="str">
        <f t="shared" si="0"/>
        <v/>
      </c>
      <c r="AS19" s="14" t="str">
        <f t="shared" si="0"/>
        <v/>
      </c>
      <c r="AT19" s="14" t="str">
        <f t="shared" si="0"/>
        <v/>
      </c>
      <c r="AU19" s="1"/>
      <c r="AV19" s="15"/>
      <c r="AW19" s="16" t="s">
        <v>116</v>
      </c>
      <c r="AX19" s="193" t="str">
        <f t="shared" si="1"/>
        <v>≥80</v>
      </c>
      <c r="AY19" s="193">
        <f>VALUE(IF(AX19="---","",VLOOKUP(AX19,List1678345679[],2,FALSE)))</f>
        <v>1</v>
      </c>
      <c r="AZ19" s="193" t="str">
        <f t="shared" si="2"/>
        <v>≥80</v>
      </c>
      <c r="BA19" s="193">
        <f>VALUE(IF(AZ19="---","",VLOOKUP(AZ19,List1678345679[],2,FALSE)))</f>
        <v>1</v>
      </c>
      <c r="BB19" s="193" t="str">
        <f t="shared" si="3"/>
        <v>On Target</v>
      </c>
      <c r="BC19" s="193" t="str">
        <f t="shared" si="4"/>
        <v>Real Ano 3</v>
      </c>
      <c r="BD19" s="1"/>
      <c r="BE19" s="1"/>
      <c r="BF19" s="1"/>
      <c r="BG19" s="1"/>
      <c r="BH19" s="1"/>
      <c r="BI19" s="16" t="s">
        <v>116</v>
      </c>
      <c r="BJ19" s="193">
        <f>IF(H19="---","",IF(H19="","",(VLOOKUP(H19,List1678345679[],2,FALSE))))</f>
        <v>0.5</v>
      </c>
      <c r="BK19" s="193">
        <f>IF(I19="---","",IF(I19="","",(VLOOKUP(I19,List1678345679[],2,FALSE))))</f>
        <v>0.5</v>
      </c>
      <c r="BL19" s="193">
        <f>IF(J19="---","",IF(J19="","",(VLOOKUP(J19,List1678345679[],2,FALSE))))</f>
        <v>1</v>
      </c>
      <c r="BM19" s="193">
        <f>IF(K19="---","",IF(K19="","",(VLOOKUP(K19,List1678345679[],2,FALSE))))</f>
        <v>1</v>
      </c>
      <c r="BN19" s="193" t="str">
        <f>IF(L19="---","",IF(L19="","",(VLOOKUP(L19,List1678345679[],2,FALSE))))</f>
        <v/>
      </c>
      <c r="BO19" s="193" t="str">
        <f>IF(M19="---","",IF(M19="","",(VLOOKUP(M19,List1678345679[],2,FALSE))))</f>
        <v/>
      </c>
      <c r="BP19" s="193" t="str">
        <f>IF(N19="---","",IF(N19="","",(VLOOKUP(N19,List1678345679[],2,FALSE))))</f>
        <v/>
      </c>
      <c r="BQ19" s="193" t="str">
        <f>IF(O19="---","",IF(O19="","",(VLOOKUP(O19,List1678345679[],2,FALSE))))</f>
        <v/>
      </c>
      <c r="BR19" s="193" t="str">
        <f>IF(P19="---","",IF(P19="","",(VLOOKUP(P19,List1678345679[],2,FALSE))))</f>
        <v/>
      </c>
      <c r="BS19" s="193" t="str">
        <f>IF(Q19="---","",IF(Q19="","",(VLOOKUP(Q19,List1678345679[],2,FALSE))))</f>
        <v/>
      </c>
      <c r="BT19" s="193" t="str">
        <f>IF(R19="---","",IF(R19="","",(VLOOKUP(R19,List1678345679[],2,FALSE))))</f>
        <v/>
      </c>
      <c r="BU19" s="16" t="s">
        <v>116</v>
      </c>
      <c r="BV19" s="193">
        <f>IF(Y19="---","",IF(Y19="","",VLOOKUP(Y19,List1678345679[],2,FALSE)))</f>
        <v>0.5</v>
      </c>
      <c r="BW19" s="193">
        <f>IF(Z19="---","",IF(Z19="","",VLOOKUP(Z19,List1678345679[],2,FALSE)))</f>
        <v>1</v>
      </c>
      <c r="BX19" s="193">
        <f>IF(AA19="---","",IF(AA19="","",VLOOKUP(AA19,List1678345679[],2,FALSE)))</f>
        <v>1</v>
      </c>
      <c r="BY19" s="193">
        <f>IF(AB19="---","",IF(AB19="","",VLOOKUP(AB19,List1678345679[],2,FALSE)))</f>
        <v>1</v>
      </c>
      <c r="BZ19" s="193">
        <f>IF(AC19="---","",IF(AC19="","",VLOOKUP(AC19,List1678345679[],2,FALSE)))</f>
        <v>1</v>
      </c>
      <c r="CA19" s="193" t="str">
        <f>IF(AD19="---","",IF(AD19="","",VLOOKUP(AD19,List1678345679[],2,FALSE)))</f>
        <v/>
      </c>
      <c r="CB19" s="193" t="str">
        <f>IF(AE19="---","",IF(AE19="","",VLOOKUP(AE19,List1678345679[],2,FALSE)))</f>
        <v/>
      </c>
      <c r="CC19" s="193" t="str">
        <f>IF(AF19="---","",IF(AF19="","",VLOOKUP(AF19,List1678345679[],2,FALSE)))</f>
        <v/>
      </c>
      <c r="CD19" s="193" t="str">
        <f>IF(AG19="---","",IF(AG19="","",VLOOKUP(AG19,List1678345679[],2,FALSE)))</f>
        <v/>
      </c>
      <c r="CE19" s="193" t="str">
        <f>IF(AH19="---","",IF(AH19="","",VLOOKUP(AH19,List1678345679[],2,FALSE)))</f>
        <v/>
      </c>
      <c r="CF19" s="16" t="s">
        <v>116</v>
      </c>
      <c r="CG19" s="193">
        <f t="shared" si="7"/>
        <v>0</v>
      </c>
      <c r="CH19" s="193">
        <f t="shared" si="5"/>
        <v>1</v>
      </c>
      <c r="CI19" s="193">
        <f t="shared" si="5"/>
        <v>0</v>
      </c>
      <c r="CJ19" s="193" t="str">
        <f t="shared" si="5"/>
        <v>NA</v>
      </c>
      <c r="CK19" s="193" t="str">
        <f t="shared" si="5"/>
        <v>NA</v>
      </c>
      <c r="CL19" s="193" t="str">
        <f t="shared" si="5"/>
        <v>NA</v>
      </c>
      <c r="CM19" s="193" t="str">
        <f t="shared" si="5"/>
        <v>NA</v>
      </c>
      <c r="CN19" s="193" t="str">
        <f t="shared" si="5"/>
        <v>NA</v>
      </c>
      <c r="CO19" s="193" t="str">
        <f t="shared" si="5"/>
        <v>NA</v>
      </c>
      <c r="CP19" s="193" t="str">
        <f t="shared" si="5"/>
        <v>NA</v>
      </c>
      <c r="CQ19" s="16" t="s">
        <v>116</v>
      </c>
      <c r="CR19" s="193" t="str">
        <f t="shared" si="8"/>
        <v>NA</v>
      </c>
      <c r="CS19" s="193" t="str">
        <f t="shared" ref="CS19:DA30" si="9">IF(AND(OR(CH19=1, CH19=1.1),BL19&gt;=BW19),"Achieved",IF(AND(OR(CH19=1, CH19=1.1),BL19&lt;BW19),"Not Achieved","NA"))</f>
        <v>Achieved</v>
      </c>
      <c r="CT19" s="193" t="str">
        <f t="shared" si="9"/>
        <v>NA</v>
      </c>
      <c r="CU19" s="193" t="str">
        <f t="shared" si="9"/>
        <v>NA</v>
      </c>
      <c r="CV19" s="193" t="str">
        <f t="shared" si="9"/>
        <v>NA</v>
      </c>
      <c r="CW19" s="193" t="str">
        <f t="shared" si="9"/>
        <v>NA</v>
      </c>
      <c r="CX19" s="193" t="str">
        <f t="shared" si="9"/>
        <v>NA</v>
      </c>
      <c r="CY19" s="193" t="str">
        <f t="shared" si="9"/>
        <v>NA</v>
      </c>
      <c r="CZ19" s="193" t="str">
        <f t="shared" si="9"/>
        <v>NA</v>
      </c>
      <c r="DA19" s="193" t="str">
        <f t="shared" si="9"/>
        <v>NA</v>
      </c>
      <c r="DI19" s="177"/>
      <c r="DJ19" s="177"/>
      <c r="DK19" s="177"/>
      <c r="DL19" s="177"/>
      <c r="DM19" s="177"/>
      <c r="DN19" s="177"/>
      <c r="DO19" s="177"/>
      <c r="DP19" s="177"/>
      <c r="DQ19" s="177"/>
      <c r="DR19" s="177"/>
      <c r="DS19" s="177"/>
      <c r="DT19" s="177"/>
      <c r="DU19" s="177"/>
      <c r="DV19" s="177"/>
      <c r="DW19" s="177"/>
    </row>
    <row r="20" spans="2:127" s="7" customFormat="1" ht="13.7" customHeight="1" thickBot="1">
      <c r="B20" s="304"/>
      <c r="C20" s="308"/>
      <c r="D20" s="309"/>
      <c r="E20" s="174" t="s">
        <v>213</v>
      </c>
      <c r="F20" s="175"/>
      <c r="G20" s="176"/>
      <c r="H20" s="13" t="s">
        <v>97</v>
      </c>
      <c r="I20" s="13" t="s">
        <v>97</v>
      </c>
      <c r="J20" s="13" t="s">
        <v>97</v>
      </c>
      <c r="K20" s="13" t="s">
        <v>95</v>
      </c>
      <c r="L20" s="13" t="s">
        <v>92</v>
      </c>
      <c r="M20" s="13" t="s">
        <v>92</v>
      </c>
      <c r="N20" s="13" t="s">
        <v>92</v>
      </c>
      <c r="O20" s="13" t="s">
        <v>92</v>
      </c>
      <c r="P20" s="13" t="s">
        <v>92</v>
      </c>
      <c r="Q20" s="13" t="s">
        <v>92</v>
      </c>
      <c r="R20" s="170" t="s">
        <v>92</v>
      </c>
      <c r="S20" s="1"/>
      <c r="T20" s="1"/>
      <c r="U20" s="1"/>
      <c r="V20" s="1"/>
      <c r="W20" s="1"/>
      <c r="X20" s="1"/>
      <c r="Y20" s="13" t="s">
        <v>97</v>
      </c>
      <c r="Z20" s="13" t="s">
        <v>95</v>
      </c>
      <c r="AA20" s="13" t="s">
        <v>95</v>
      </c>
      <c r="AB20" s="13" t="s">
        <v>95</v>
      </c>
      <c r="AC20" s="170" t="s">
        <v>95</v>
      </c>
      <c r="AD20" s="13" t="s">
        <v>92</v>
      </c>
      <c r="AE20" s="13" t="s">
        <v>92</v>
      </c>
      <c r="AF20" s="13" t="s">
        <v>92</v>
      </c>
      <c r="AG20" s="13" t="s">
        <v>92</v>
      </c>
      <c r="AH20" s="18" t="s">
        <v>92</v>
      </c>
      <c r="AK20" s="14" t="str">
        <f t="shared" si="0"/>
        <v>On Target</v>
      </c>
      <c r="AL20" s="14" t="str">
        <f t="shared" si="0"/>
        <v>Behind</v>
      </c>
      <c r="AM20" s="14" t="str">
        <f t="shared" si="0"/>
        <v>On Target</v>
      </c>
      <c r="AN20" s="14" t="str">
        <f t="shared" si="0"/>
        <v/>
      </c>
      <c r="AO20" s="14" t="str">
        <f t="shared" si="0"/>
        <v/>
      </c>
      <c r="AP20" s="14" t="str">
        <f t="shared" si="0"/>
        <v/>
      </c>
      <c r="AQ20" s="14" t="str">
        <f t="shared" si="0"/>
        <v/>
      </c>
      <c r="AR20" s="14" t="str">
        <f t="shared" si="0"/>
        <v/>
      </c>
      <c r="AS20" s="14" t="str">
        <f t="shared" si="0"/>
        <v/>
      </c>
      <c r="AT20" s="14" t="str">
        <f t="shared" si="0"/>
        <v/>
      </c>
      <c r="AU20" s="1"/>
      <c r="AV20" s="15"/>
      <c r="AW20" s="16" t="s">
        <v>117</v>
      </c>
      <c r="AX20" s="193" t="str">
        <f t="shared" si="1"/>
        <v>≥80</v>
      </c>
      <c r="AY20" s="193">
        <f>VALUE(IF(AX20="---","",VLOOKUP(AX20,List1678345679[],2,FALSE)))</f>
        <v>1</v>
      </c>
      <c r="AZ20" s="193" t="str">
        <f t="shared" si="2"/>
        <v>≥80</v>
      </c>
      <c r="BA20" s="193">
        <f>VALUE(IF(AZ20="---","",VLOOKUP(AZ20,List1678345679[],2,FALSE)))</f>
        <v>1</v>
      </c>
      <c r="BB20" s="193" t="str">
        <f t="shared" si="3"/>
        <v>On Target</v>
      </c>
      <c r="BC20" s="193" t="str">
        <f t="shared" si="4"/>
        <v>Real Ano 3</v>
      </c>
      <c r="BD20" s="1"/>
      <c r="BE20" s="1"/>
      <c r="BF20" s="1"/>
      <c r="BG20" s="1"/>
      <c r="BH20" s="1"/>
      <c r="BI20" s="16" t="s">
        <v>117</v>
      </c>
      <c r="BJ20" s="193">
        <f>IF(H20="---","",IF(H20="","",(VLOOKUP(H20,List1678345679[],2,FALSE))))</f>
        <v>0.5</v>
      </c>
      <c r="BK20" s="193">
        <f>IF(I20="---","",IF(I20="","",(VLOOKUP(I20,List1678345679[],2,FALSE))))</f>
        <v>0.5</v>
      </c>
      <c r="BL20" s="193">
        <f>IF(J20="---","",IF(J20="","",(VLOOKUP(J20,List1678345679[],2,FALSE))))</f>
        <v>0.5</v>
      </c>
      <c r="BM20" s="193">
        <f>IF(K20="---","",IF(K20="","",(VLOOKUP(K20,List1678345679[],2,FALSE))))</f>
        <v>1</v>
      </c>
      <c r="BN20" s="193" t="str">
        <f>IF(L20="---","",IF(L20="","",(VLOOKUP(L20,List1678345679[],2,FALSE))))</f>
        <v/>
      </c>
      <c r="BO20" s="193" t="str">
        <f>IF(M20="---","",IF(M20="","",(VLOOKUP(M20,List1678345679[],2,FALSE))))</f>
        <v/>
      </c>
      <c r="BP20" s="193" t="str">
        <f>IF(N20="---","",IF(N20="","",(VLOOKUP(N20,List1678345679[],2,FALSE))))</f>
        <v/>
      </c>
      <c r="BQ20" s="193" t="str">
        <f>IF(O20="---","",IF(O20="","",(VLOOKUP(O20,List1678345679[],2,FALSE))))</f>
        <v/>
      </c>
      <c r="BR20" s="193" t="str">
        <f>IF(P20="---","",IF(P20="","",(VLOOKUP(P20,List1678345679[],2,FALSE))))</f>
        <v/>
      </c>
      <c r="BS20" s="193" t="str">
        <f>IF(Q20="---","",IF(Q20="","",(VLOOKUP(Q20,List1678345679[],2,FALSE))))</f>
        <v/>
      </c>
      <c r="BT20" s="193" t="str">
        <f>IF(R20="---","",IF(R20="","",(VLOOKUP(R20,List1678345679[],2,FALSE))))</f>
        <v/>
      </c>
      <c r="BU20" s="16" t="s">
        <v>117</v>
      </c>
      <c r="BV20" s="193">
        <f>IF(Y20="---","",IF(Y20="","",VLOOKUP(Y20,List1678345679[],2,FALSE)))</f>
        <v>0.5</v>
      </c>
      <c r="BW20" s="193">
        <f>IF(Z20="---","",IF(Z20="","",VLOOKUP(Z20,List1678345679[],2,FALSE)))</f>
        <v>1</v>
      </c>
      <c r="BX20" s="193">
        <f>IF(AA20="---","",IF(AA20="","",VLOOKUP(AA20,List1678345679[],2,FALSE)))</f>
        <v>1</v>
      </c>
      <c r="BY20" s="193">
        <f>IF(AB20="---","",IF(AB20="","",VLOOKUP(AB20,List1678345679[],2,FALSE)))</f>
        <v>1</v>
      </c>
      <c r="BZ20" s="193">
        <f>IF(AC20="---","",IF(AC20="","",VLOOKUP(AC20,List1678345679[],2,FALSE)))</f>
        <v>1</v>
      </c>
      <c r="CA20" s="193" t="str">
        <f>IF(AD20="---","",IF(AD20="","",VLOOKUP(AD20,List1678345679[],2,FALSE)))</f>
        <v/>
      </c>
      <c r="CB20" s="193" t="str">
        <f>IF(AE20="---","",IF(AE20="","",VLOOKUP(AE20,List1678345679[],2,FALSE)))</f>
        <v/>
      </c>
      <c r="CC20" s="193" t="str">
        <f>IF(AF20="---","",IF(AF20="","",VLOOKUP(AF20,List1678345679[],2,FALSE)))</f>
        <v/>
      </c>
      <c r="CD20" s="193" t="str">
        <f>IF(AG20="---","",IF(AG20="","",VLOOKUP(AG20,List1678345679[],2,FALSE)))</f>
        <v/>
      </c>
      <c r="CE20" s="193" t="str">
        <f>IF(AH20="---","",IF(AH20="","",VLOOKUP(AH20,List1678345679[],2,FALSE)))</f>
        <v/>
      </c>
      <c r="CF20" s="16" t="s">
        <v>117</v>
      </c>
      <c r="CG20" s="193">
        <f t="shared" si="7"/>
        <v>0</v>
      </c>
      <c r="CH20" s="193">
        <f t="shared" si="5"/>
        <v>1</v>
      </c>
      <c r="CI20" s="193">
        <f t="shared" si="5"/>
        <v>1</v>
      </c>
      <c r="CJ20" s="193" t="str">
        <f t="shared" si="5"/>
        <v>NA</v>
      </c>
      <c r="CK20" s="193" t="str">
        <f t="shared" si="5"/>
        <v>NA</v>
      </c>
      <c r="CL20" s="193" t="str">
        <f t="shared" si="5"/>
        <v>NA</v>
      </c>
      <c r="CM20" s="193" t="str">
        <f t="shared" si="5"/>
        <v>NA</v>
      </c>
      <c r="CN20" s="193" t="str">
        <f t="shared" si="5"/>
        <v>NA</v>
      </c>
      <c r="CO20" s="193" t="str">
        <f t="shared" si="5"/>
        <v>NA</v>
      </c>
      <c r="CP20" s="193" t="str">
        <f t="shared" si="5"/>
        <v>NA</v>
      </c>
      <c r="CQ20" s="16" t="s">
        <v>117</v>
      </c>
      <c r="CR20" s="193" t="str">
        <f t="shared" si="8"/>
        <v>NA</v>
      </c>
      <c r="CS20" s="193" t="str">
        <f t="shared" si="9"/>
        <v>Not Achieved</v>
      </c>
      <c r="CT20" s="193" t="str">
        <f t="shared" si="9"/>
        <v>Achieved</v>
      </c>
      <c r="CU20" s="193" t="str">
        <f t="shared" si="9"/>
        <v>NA</v>
      </c>
      <c r="CV20" s="193" t="str">
        <f t="shared" si="9"/>
        <v>NA</v>
      </c>
      <c r="CW20" s="193" t="str">
        <f t="shared" si="9"/>
        <v>NA</v>
      </c>
      <c r="CX20" s="193" t="str">
        <f t="shared" si="9"/>
        <v>NA</v>
      </c>
      <c r="CY20" s="193" t="str">
        <f t="shared" si="9"/>
        <v>NA</v>
      </c>
      <c r="CZ20" s="193" t="str">
        <f t="shared" si="9"/>
        <v>NA</v>
      </c>
      <c r="DA20" s="193" t="str">
        <f t="shared" si="9"/>
        <v>NA</v>
      </c>
      <c r="DI20" s="177"/>
      <c r="DJ20" s="177"/>
      <c r="DK20" s="177"/>
      <c r="DL20" s="177"/>
      <c r="DM20" s="177"/>
      <c r="DN20" s="177"/>
      <c r="DO20" s="177"/>
      <c r="DP20" s="177"/>
      <c r="DQ20" s="177"/>
      <c r="DR20" s="177"/>
      <c r="DS20" s="177"/>
      <c r="DT20" s="177"/>
      <c r="DU20" s="177"/>
      <c r="DV20" s="177"/>
      <c r="DW20" s="177"/>
    </row>
    <row r="21" spans="2:127" s="7" customFormat="1" ht="13.7" customHeight="1" thickBot="1">
      <c r="B21" s="304"/>
      <c r="C21" s="308" t="s">
        <v>191</v>
      </c>
      <c r="D21" s="309"/>
      <c r="E21" s="174" t="s">
        <v>204</v>
      </c>
      <c r="F21" s="175"/>
      <c r="G21" s="176"/>
      <c r="H21" s="13" t="s">
        <v>97</v>
      </c>
      <c r="I21" s="13" t="s">
        <v>97</v>
      </c>
      <c r="J21" s="13" t="s">
        <v>97</v>
      </c>
      <c r="K21" s="13" t="s">
        <v>97</v>
      </c>
      <c r="L21" s="13" t="s">
        <v>92</v>
      </c>
      <c r="M21" s="13" t="s">
        <v>92</v>
      </c>
      <c r="N21" s="13" t="s">
        <v>92</v>
      </c>
      <c r="O21" s="13" t="s">
        <v>92</v>
      </c>
      <c r="P21" s="13" t="s">
        <v>92</v>
      </c>
      <c r="Q21" s="13" t="s">
        <v>92</v>
      </c>
      <c r="R21" s="170" t="s">
        <v>92</v>
      </c>
      <c r="S21" s="1"/>
      <c r="T21" s="1"/>
      <c r="U21" s="1"/>
      <c r="V21" s="1"/>
      <c r="W21" s="1"/>
      <c r="X21" s="1"/>
      <c r="Y21" s="13" t="s">
        <v>97</v>
      </c>
      <c r="Z21" s="13" t="s">
        <v>97</v>
      </c>
      <c r="AA21" s="13" t="s">
        <v>97</v>
      </c>
      <c r="AB21" s="13" t="s">
        <v>97</v>
      </c>
      <c r="AC21" s="170" t="s">
        <v>95</v>
      </c>
      <c r="AD21" s="13" t="s">
        <v>92</v>
      </c>
      <c r="AE21" s="13" t="s">
        <v>92</v>
      </c>
      <c r="AF21" s="13" t="s">
        <v>92</v>
      </c>
      <c r="AG21" s="13" t="s">
        <v>92</v>
      </c>
      <c r="AH21" s="18" t="s">
        <v>92</v>
      </c>
      <c r="AK21" s="14" t="str">
        <f t="shared" si="0"/>
        <v>On Target</v>
      </c>
      <c r="AL21" s="14" t="str">
        <f t="shared" si="0"/>
        <v>On Target</v>
      </c>
      <c r="AM21" s="14" t="str">
        <f t="shared" si="0"/>
        <v>On Target</v>
      </c>
      <c r="AN21" s="14" t="str">
        <f t="shared" si="0"/>
        <v/>
      </c>
      <c r="AO21" s="14" t="str">
        <f t="shared" si="0"/>
        <v/>
      </c>
      <c r="AP21" s="14" t="str">
        <f t="shared" si="0"/>
        <v/>
      </c>
      <c r="AQ21" s="14" t="str">
        <f t="shared" si="0"/>
        <v/>
      </c>
      <c r="AR21" s="14" t="str">
        <f t="shared" si="0"/>
        <v/>
      </c>
      <c r="AS21" s="14" t="str">
        <f t="shared" si="0"/>
        <v/>
      </c>
      <c r="AT21" s="14" t="str">
        <f t="shared" si="0"/>
        <v/>
      </c>
      <c r="AU21" s="1"/>
      <c r="AV21" s="15"/>
      <c r="AW21" s="16" t="s">
        <v>118</v>
      </c>
      <c r="AX21" s="193" t="str">
        <f t="shared" si="1"/>
        <v>60-79</v>
      </c>
      <c r="AY21" s="193">
        <f>VALUE(IF(AX21="---","",VLOOKUP(AX21,List1678345679[],2,FALSE)))</f>
        <v>0.5</v>
      </c>
      <c r="AZ21" s="193" t="str">
        <f t="shared" si="2"/>
        <v>60-79</v>
      </c>
      <c r="BA21" s="193">
        <f>VALUE(IF(AZ21="---","",VLOOKUP(AZ21,List1678345679[],2,FALSE)))</f>
        <v>0.5</v>
      </c>
      <c r="BB21" s="193" t="str">
        <f t="shared" si="3"/>
        <v>On Target</v>
      </c>
      <c r="BC21" s="193" t="str">
        <f t="shared" si="4"/>
        <v>Real Ano 3</v>
      </c>
      <c r="BD21" s="1"/>
      <c r="BE21" s="1"/>
      <c r="BF21" s="1"/>
      <c r="BG21" s="1"/>
      <c r="BH21" s="1"/>
      <c r="BI21" s="16" t="s">
        <v>118</v>
      </c>
      <c r="BJ21" s="193">
        <f>IF(H21="---","",IF(H21="","",(VLOOKUP(H21,List1678345679[],2,FALSE))))</f>
        <v>0.5</v>
      </c>
      <c r="BK21" s="193">
        <f>IF(I21="---","",IF(I21="","",(VLOOKUP(I21,List1678345679[],2,FALSE))))</f>
        <v>0.5</v>
      </c>
      <c r="BL21" s="193">
        <f>IF(J21="---","",IF(J21="","",(VLOOKUP(J21,List1678345679[],2,FALSE))))</f>
        <v>0.5</v>
      </c>
      <c r="BM21" s="193">
        <f>IF(K21="---","",IF(K21="","",(VLOOKUP(K21,List1678345679[],2,FALSE))))</f>
        <v>0.5</v>
      </c>
      <c r="BN21" s="193" t="str">
        <f>IF(L21="---","",IF(L21="","",(VLOOKUP(L21,List1678345679[],2,FALSE))))</f>
        <v/>
      </c>
      <c r="BO21" s="193" t="str">
        <f>IF(M21="---","",IF(M21="","",(VLOOKUP(M21,List1678345679[],2,FALSE))))</f>
        <v/>
      </c>
      <c r="BP21" s="193" t="str">
        <f>IF(N21="---","",IF(N21="","",(VLOOKUP(N21,List1678345679[],2,FALSE))))</f>
        <v/>
      </c>
      <c r="BQ21" s="193" t="str">
        <f>IF(O21="---","",IF(O21="","",(VLOOKUP(O21,List1678345679[],2,FALSE))))</f>
        <v/>
      </c>
      <c r="BR21" s="193" t="str">
        <f>IF(P21="---","",IF(P21="","",(VLOOKUP(P21,List1678345679[],2,FALSE))))</f>
        <v/>
      </c>
      <c r="BS21" s="193" t="str">
        <f>IF(Q21="---","",IF(Q21="","",(VLOOKUP(Q21,List1678345679[],2,FALSE))))</f>
        <v/>
      </c>
      <c r="BT21" s="193" t="str">
        <f>IF(R21="---","",IF(R21="","",(VLOOKUP(R21,List1678345679[],2,FALSE))))</f>
        <v/>
      </c>
      <c r="BU21" s="16" t="s">
        <v>118</v>
      </c>
      <c r="BV21" s="193">
        <f>IF(Y21="---","",IF(Y21="","",VLOOKUP(Y21,List1678345679[],2,FALSE)))</f>
        <v>0.5</v>
      </c>
      <c r="BW21" s="193">
        <f>IF(Z21="---","",IF(Z21="","",VLOOKUP(Z21,List1678345679[],2,FALSE)))</f>
        <v>0.5</v>
      </c>
      <c r="BX21" s="193">
        <f>IF(AA21="---","",IF(AA21="","",VLOOKUP(AA21,List1678345679[],2,FALSE)))</f>
        <v>0.5</v>
      </c>
      <c r="BY21" s="193">
        <f>IF(AB21="---","",IF(AB21="","",VLOOKUP(AB21,List1678345679[],2,FALSE)))</f>
        <v>0.5</v>
      </c>
      <c r="BZ21" s="193">
        <f>IF(AC21="---","",IF(AC21="","",VLOOKUP(AC21,List1678345679[],2,FALSE)))</f>
        <v>1</v>
      </c>
      <c r="CA21" s="193" t="str">
        <f>IF(AD21="---","",IF(AD21="","",VLOOKUP(AD21,List1678345679[],2,FALSE)))</f>
        <v/>
      </c>
      <c r="CB21" s="193" t="str">
        <f>IF(AE21="---","",IF(AE21="","",VLOOKUP(AE21,List1678345679[],2,FALSE)))</f>
        <v/>
      </c>
      <c r="CC21" s="193" t="str">
        <f>IF(AF21="---","",IF(AF21="","",VLOOKUP(AF21,List1678345679[],2,FALSE)))</f>
        <v/>
      </c>
      <c r="CD21" s="193" t="str">
        <f>IF(AG21="---","",IF(AG21="","",VLOOKUP(AG21,List1678345679[],2,FALSE)))</f>
        <v/>
      </c>
      <c r="CE21" s="193" t="str">
        <f>IF(AH21="---","",IF(AH21="","",VLOOKUP(AH21,List1678345679[],2,FALSE)))</f>
        <v/>
      </c>
      <c r="CF21" s="16" t="s">
        <v>118</v>
      </c>
      <c r="CG21" s="193">
        <f t="shared" si="7"/>
        <v>0</v>
      </c>
      <c r="CH21" s="193">
        <f t="shared" si="5"/>
        <v>0</v>
      </c>
      <c r="CI21" s="193">
        <f t="shared" si="5"/>
        <v>0</v>
      </c>
      <c r="CJ21" s="193" t="str">
        <f t="shared" si="5"/>
        <v>NA</v>
      </c>
      <c r="CK21" s="193" t="str">
        <f t="shared" si="5"/>
        <v>NA</v>
      </c>
      <c r="CL21" s="193" t="str">
        <f t="shared" si="5"/>
        <v>NA</v>
      </c>
      <c r="CM21" s="193" t="str">
        <f t="shared" si="5"/>
        <v>NA</v>
      </c>
      <c r="CN21" s="193" t="str">
        <f t="shared" si="5"/>
        <v>NA</v>
      </c>
      <c r="CO21" s="193" t="str">
        <f t="shared" si="5"/>
        <v>NA</v>
      </c>
      <c r="CP21" s="193" t="str">
        <f t="shared" si="5"/>
        <v>NA</v>
      </c>
      <c r="CQ21" s="16" t="s">
        <v>118</v>
      </c>
      <c r="CR21" s="193" t="str">
        <f t="shared" si="8"/>
        <v>NA</v>
      </c>
      <c r="CS21" s="193" t="str">
        <f t="shared" si="9"/>
        <v>NA</v>
      </c>
      <c r="CT21" s="193" t="str">
        <f t="shared" si="9"/>
        <v>NA</v>
      </c>
      <c r="CU21" s="193" t="str">
        <f t="shared" si="9"/>
        <v>NA</v>
      </c>
      <c r="CV21" s="193" t="str">
        <f t="shared" si="9"/>
        <v>NA</v>
      </c>
      <c r="CW21" s="193" t="str">
        <f t="shared" si="9"/>
        <v>NA</v>
      </c>
      <c r="CX21" s="193" t="str">
        <f t="shared" si="9"/>
        <v>NA</v>
      </c>
      <c r="CY21" s="193" t="str">
        <f t="shared" si="9"/>
        <v>NA</v>
      </c>
      <c r="CZ21" s="193" t="str">
        <f t="shared" si="9"/>
        <v>NA</v>
      </c>
      <c r="DA21" s="193" t="str">
        <f t="shared" si="9"/>
        <v>NA</v>
      </c>
      <c r="DI21" s="177"/>
      <c r="DJ21" s="177"/>
      <c r="DK21" s="177"/>
      <c r="DL21" s="177"/>
      <c r="DM21" s="177"/>
      <c r="DN21" s="177"/>
      <c r="DO21" s="177"/>
      <c r="DP21" s="177"/>
      <c r="DQ21" s="177"/>
      <c r="DR21" s="177"/>
      <c r="DS21" s="177"/>
      <c r="DT21" s="177"/>
      <c r="DU21" s="177"/>
      <c r="DV21" s="177"/>
      <c r="DW21" s="177"/>
    </row>
    <row r="22" spans="2:127" s="7" customFormat="1" ht="13.7" customHeight="1" thickBot="1">
      <c r="B22" s="304"/>
      <c r="C22" s="308"/>
      <c r="D22" s="309"/>
      <c r="E22" s="174" t="s">
        <v>209</v>
      </c>
      <c r="F22" s="175"/>
      <c r="G22" s="176"/>
      <c r="H22" s="13" t="s">
        <v>97</v>
      </c>
      <c r="I22" s="13" t="s">
        <v>97</v>
      </c>
      <c r="J22" s="13" t="s">
        <v>97</v>
      </c>
      <c r="K22" s="13" t="s">
        <v>97</v>
      </c>
      <c r="L22" s="13" t="s">
        <v>92</v>
      </c>
      <c r="M22" s="13" t="s">
        <v>92</v>
      </c>
      <c r="N22" s="13" t="s">
        <v>92</v>
      </c>
      <c r="O22" s="13" t="s">
        <v>92</v>
      </c>
      <c r="P22" s="13" t="s">
        <v>92</v>
      </c>
      <c r="Q22" s="13" t="s">
        <v>92</v>
      </c>
      <c r="R22" s="170" t="s">
        <v>92</v>
      </c>
      <c r="S22" s="1"/>
      <c r="T22" s="1"/>
      <c r="U22" s="1"/>
      <c r="V22" s="1"/>
      <c r="W22" s="1"/>
      <c r="X22" s="1"/>
      <c r="Y22" s="13" t="s">
        <v>97</v>
      </c>
      <c r="Z22" s="13" t="s">
        <v>97</v>
      </c>
      <c r="AA22" s="13" t="s">
        <v>97</v>
      </c>
      <c r="AB22" s="13" t="s">
        <v>95</v>
      </c>
      <c r="AC22" s="170" t="s">
        <v>95</v>
      </c>
      <c r="AD22" s="13" t="s">
        <v>92</v>
      </c>
      <c r="AE22" s="13" t="s">
        <v>92</v>
      </c>
      <c r="AF22" s="13" t="s">
        <v>92</v>
      </c>
      <c r="AG22" s="13" t="s">
        <v>92</v>
      </c>
      <c r="AH22" s="18" t="s">
        <v>92</v>
      </c>
      <c r="AK22" s="14" t="str">
        <f t="shared" si="0"/>
        <v>On Target</v>
      </c>
      <c r="AL22" s="14" t="str">
        <f t="shared" si="0"/>
        <v>On Target</v>
      </c>
      <c r="AM22" s="14" t="str">
        <f t="shared" si="0"/>
        <v>On Target</v>
      </c>
      <c r="AN22" s="14" t="str">
        <f t="shared" si="0"/>
        <v/>
      </c>
      <c r="AO22" s="14" t="str">
        <f t="shared" si="0"/>
        <v/>
      </c>
      <c r="AP22" s="14" t="str">
        <f t="shared" si="0"/>
        <v/>
      </c>
      <c r="AQ22" s="14" t="str">
        <f t="shared" si="0"/>
        <v/>
      </c>
      <c r="AR22" s="14" t="str">
        <f t="shared" si="0"/>
        <v/>
      </c>
      <c r="AS22" s="14" t="str">
        <f t="shared" si="0"/>
        <v/>
      </c>
      <c r="AT22" s="14" t="str">
        <f t="shared" si="0"/>
        <v/>
      </c>
      <c r="AU22" s="1"/>
      <c r="AV22" s="15"/>
      <c r="AW22" s="16" t="s">
        <v>119</v>
      </c>
      <c r="AX22" s="193" t="str">
        <f t="shared" si="1"/>
        <v>60-79</v>
      </c>
      <c r="AY22" s="193">
        <f>VALUE(IF(AX22="---","",VLOOKUP(AX22,List1678345679[],2,FALSE)))</f>
        <v>0.5</v>
      </c>
      <c r="AZ22" s="193" t="str">
        <f t="shared" si="2"/>
        <v>60-79</v>
      </c>
      <c r="BA22" s="193">
        <f>VALUE(IF(AZ22="---","",VLOOKUP(AZ22,List1678345679[],2,FALSE)))</f>
        <v>0.5</v>
      </c>
      <c r="BB22" s="193" t="str">
        <f t="shared" si="3"/>
        <v>On Target</v>
      </c>
      <c r="BC22" s="193" t="str">
        <f t="shared" si="4"/>
        <v>Real Ano 3</v>
      </c>
      <c r="BD22" s="1"/>
      <c r="BE22" s="1"/>
      <c r="BF22" s="1"/>
      <c r="BG22" s="1"/>
      <c r="BH22" s="1"/>
      <c r="BI22" s="16" t="s">
        <v>119</v>
      </c>
      <c r="BJ22" s="193">
        <f>IF(H22="---","",IF(H22="","",(VLOOKUP(H22,List1678345679[],2,FALSE))))</f>
        <v>0.5</v>
      </c>
      <c r="BK22" s="193">
        <f>IF(I22="---","",IF(I22="","",(VLOOKUP(I22,List1678345679[],2,FALSE))))</f>
        <v>0.5</v>
      </c>
      <c r="BL22" s="193">
        <f>IF(J22="---","",IF(J22="","",(VLOOKUP(J22,List1678345679[],2,FALSE))))</f>
        <v>0.5</v>
      </c>
      <c r="BM22" s="193">
        <f>IF(K22="---","",IF(K22="","",(VLOOKUP(K22,List1678345679[],2,FALSE))))</f>
        <v>0.5</v>
      </c>
      <c r="BN22" s="193" t="str">
        <f>IF(L22="---","",IF(L22="","",(VLOOKUP(L22,List1678345679[],2,FALSE))))</f>
        <v/>
      </c>
      <c r="BO22" s="193" t="str">
        <f>IF(M22="---","",IF(M22="","",(VLOOKUP(M22,List1678345679[],2,FALSE))))</f>
        <v/>
      </c>
      <c r="BP22" s="193" t="str">
        <f>IF(N22="---","",IF(N22="","",(VLOOKUP(N22,List1678345679[],2,FALSE))))</f>
        <v/>
      </c>
      <c r="BQ22" s="193" t="str">
        <f>IF(O22="---","",IF(O22="","",(VLOOKUP(O22,List1678345679[],2,FALSE))))</f>
        <v/>
      </c>
      <c r="BR22" s="193" t="str">
        <f>IF(P22="---","",IF(P22="","",(VLOOKUP(P22,List1678345679[],2,FALSE))))</f>
        <v/>
      </c>
      <c r="BS22" s="193" t="str">
        <f>IF(Q22="---","",IF(Q22="","",(VLOOKUP(Q22,List1678345679[],2,FALSE))))</f>
        <v/>
      </c>
      <c r="BT22" s="193" t="str">
        <f>IF(R22="---","",IF(R22="","",(VLOOKUP(R22,List1678345679[],2,FALSE))))</f>
        <v/>
      </c>
      <c r="BU22" s="16" t="s">
        <v>119</v>
      </c>
      <c r="BV22" s="193">
        <f>IF(Y22="---","",IF(Y22="","",VLOOKUP(Y22,List1678345679[],2,FALSE)))</f>
        <v>0.5</v>
      </c>
      <c r="BW22" s="193">
        <f>IF(Z22="---","",IF(Z22="","",VLOOKUP(Z22,List1678345679[],2,FALSE)))</f>
        <v>0.5</v>
      </c>
      <c r="BX22" s="193">
        <f>IF(AA22="---","",IF(AA22="","",VLOOKUP(AA22,List1678345679[],2,FALSE)))</f>
        <v>0.5</v>
      </c>
      <c r="BY22" s="193">
        <f>IF(AB22="---","",IF(AB22="","",VLOOKUP(AB22,List1678345679[],2,FALSE)))</f>
        <v>1</v>
      </c>
      <c r="BZ22" s="193">
        <f>IF(AC22="---","",IF(AC22="","",VLOOKUP(AC22,List1678345679[],2,FALSE)))</f>
        <v>1</v>
      </c>
      <c r="CA22" s="193" t="str">
        <f>IF(AD22="---","",IF(AD22="","",VLOOKUP(AD22,List1678345679[],2,FALSE)))</f>
        <v/>
      </c>
      <c r="CB22" s="193" t="str">
        <f>IF(AE22="---","",IF(AE22="","",VLOOKUP(AE22,List1678345679[],2,FALSE)))</f>
        <v/>
      </c>
      <c r="CC22" s="193" t="str">
        <f>IF(AF22="---","",IF(AF22="","",VLOOKUP(AF22,List1678345679[],2,FALSE)))</f>
        <v/>
      </c>
      <c r="CD22" s="193" t="str">
        <f>IF(AG22="---","",IF(AG22="","",VLOOKUP(AG22,List1678345679[],2,FALSE)))</f>
        <v/>
      </c>
      <c r="CE22" s="193" t="str">
        <f>IF(AH22="---","",IF(AH22="","",VLOOKUP(AH22,List1678345679[],2,FALSE)))</f>
        <v/>
      </c>
      <c r="CF22" s="16" t="s">
        <v>119</v>
      </c>
      <c r="CG22" s="193">
        <f t="shared" si="7"/>
        <v>0</v>
      </c>
      <c r="CH22" s="193">
        <f t="shared" si="5"/>
        <v>0</v>
      </c>
      <c r="CI22" s="193">
        <f t="shared" si="5"/>
        <v>0</v>
      </c>
      <c r="CJ22" s="193" t="str">
        <f t="shared" si="5"/>
        <v>NA</v>
      </c>
      <c r="CK22" s="193" t="str">
        <f t="shared" si="5"/>
        <v>NA</v>
      </c>
      <c r="CL22" s="193" t="str">
        <f t="shared" si="5"/>
        <v>NA</v>
      </c>
      <c r="CM22" s="193" t="str">
        <f t="shared" si="5"/>
        <v>NA</v>
      </c>
      <c r="CN22" s="193" t="str">
        <f t="shared" si="5"/>
        <v>NA</v>
      </c>
      <c r="CO22" s="193" t="str">
        <f t="shared" si="5"/>
        <v>NA</v>
      </c>
      <c r="CP22" s="193" t="str">
        <f t="shared" si="5"/>
        <v>NA</v>
      </c>
      <c r="CQ22" s="16" t="s">
        <v>119</v>
      </c>
      <c r="CR22" s="193" t="str">
        <f t="shared" si="8"/>
        <v>NA</v>
      </c>
      <c r="CS22" s="193" t="str">
        <f t="shared" si="9"/>
        <v>NA</v>
      </c>
      <c r="CT22" s="193" t="str">
        <f t="shared" si="9"/>
        <v>NA</v>
      </c>
      <c r="CU22" s="193" t="str">
        <f t="shared" si="9"/>
        <v>NA</v>
      </c>
      <c r="CV22" s="193" t="str">
        <f t="shared" si="9"/>
        <v>NA</v>
      </c>
      <c r="CW22" s="193" t="str">
        <f t="shared" si="9"/>
        <v>NA</v>
      </c>
      <c r="CX22" s="193" t="str">
        <f t="shared" si="9"/>
        <v>NA</v>
      </c>
      <c r="CY22" s="193" t="str">
        <f t="shared" si="9"/>
        <v>NA</v>
      </c>
      <c r="CZ22" s="193" t="str">
        <f t="shared" si="9"/>
        <v>NA</v>
      </c>
      <c r="DA22" s="193" t="str">
        <f t="shared" si="9"/>
        <v>NA</v>
      </c>
      <c r="DI22" s="177"/>
      <c r="DJ22" s="177"/>
      <c r="DK22" s="177"/>
      <c r="DL22" s="177"/>
      <c r="DM22" s="177"/>
      <c r="DN22" s="177"/>
      <c r="DO22" s="177"/>
      <c r="DP22" s="177"/>
      <c r="DQ22" s="177"/>
      <c r="DR22" s="177"/>
      <c r="DS22" s="177"/>
      <c r="DT22" s="177"/>
      <c r="DU22" s="177"/>
      <c r="DV22" s="177"/>
      <c r="DW22" s="177"/>
    </row>
    <row r="23" spans="2:127" s="7" customFormat="1" ht="13.7" customHeight="1" thickBot="1">
      <c r="B23" s="305"/>
      <c r="C23" s="308"/>
      <c r="D23" s="309"/>
      <c r="E23" s="174" t="s">
        <v>214</v>
      </c>
      <c r="F23" s="175"/>
      <c r="G23" s="176"/>
      <c r="H23" s="13" t="s">
        <v>97</v>
      </c>
      <c r="I23" s="13" t="s">
        <v>97</v>
      </c>
      <c r="J23" s="13" t="s">
        <v>97</v>
      </c>
      <c r="K23" s="13" t="s">
        <v>95</v>
      </c>
      <c r="L23" s="13" t="s">
        <v>92</v>
      </c>
      <c r="M23" s="13" t="s">
        <v>92</v>
      </c>
      <c r="N23" s="13" t="s">
        <v>92</v>
      </c>
      <c r="O23" s="13" t="s">
        <v>92</v>
      </c>
      <c r="P23" s="13" t="s">
        <v>92</v>
      </c>
      <c r="Q23" s="13" t="s">
        <v>92</v>
      </c>
      <c r="R23" s="170" t="s">
        <v>92</v>
      </c>
      <c r="S23" s="1"/>
      <c r="T23" s="1"/>
      <c r="U23" s="1"/>
      <c r="V23" s="1"/>
      <c r="W23" s="1"/>
      <c r="X23" s="1"/>
      <c r="Y23" s="13" t="s">
        <v>97</v>
      </c>
      <c r="Z23" s="13" t="s">
        <v>97</v>
      </c>
      <c r="AA23" s="13" t="s">
        <v>95</v>
      </c>
      <c r="AB23" s="13" t="s">
        <v>95</v>
      </c>
      <c r="AC23" s="170" t="s">
        <v>95</v>
      </c>
      <c r="AD23" s="13" t="s">
        <v>92</v>
      </c>
      <c r="AE23" s="13" t="s">
        <v>92</v>
      </c>
      <c r="AF23" s="13" t="s">
        <v>92</v>
      </c>
      <c r="AG23" s="13" t="s">
        <v>92</v>
      </c>
      <c r="AH23" s="18" t="s">
        <v>92</v>
      </c>
      <c r="AK23" s="14" t="str">
        <f t="shared" si="0"/>
        <v>On Target</v>
      </c>
      <c r="AL23" s="14" t="str">
        <f t="shared" si="0"/>
        <v>On Target</v>
      </c>
      <c r="AM23" s="14" t="str">
        <f t="shared" si="0"/>
        <v>On Target</v>
      </c>
      <c r="AN23" s="14" t="str">
        <f t="shared" si="0"/>
        <v/>
      </c>
      <c r="AO23" s="14" t="str">
        <f t="shared" si="0"/>
        <v/>
      </c>
      <c r="AP23" s="14" t="str">
        <f t="shared" si="0"/>
        <v/>
      </c>
      <c r="AQ23" s="14" t="str">
        <f t="shared" si="0"/>
        <v/>
      </c>
      <c r="AR23" s="14" t="str">
        <f t="shared" si="0"/>
        <v/>
      </c>
      <c r="AS23" s="14" t="str">
        <f t="shared" si="0"/>
        <v/>
      </c>
      <c r="AT23" s="14" t="str">
        <f t="shared" si="0"/>
        <v/>
      </c>
      <c r="AU23" s="1"/>
      <c r="AV23" s="15"/>
      <c r="AW23" s="16" t="s">
        <v>120</v>
      </c>
      <c r="AX23" s="193" t="str">
        <f t="shared" si="1"/>
        <v>≥80</v>
      </c>
      <c r="AY23" s="193">
        <f>VALUE(IF(AX23="---","",VLOOKUP(AX23,List1678345679[],2,FALSE)))</f>
        <v>1</v>
      </c>
      <c r="AZ23" s="193" t="str">
        <f t="shared" si="2"/>
        <v>≥80</v>
      </c>
      <c r="BA23" s="193">
        <f>VALUE(IF(AZ23="---","",VLOOKUP(AZ23,List1678345679[],2,FALSE)))</f>
        <v>1</v>
      </c>
      <c r="BB23" s="193" t="str">
        <f t="shared" si="3"/>
        <v>On Target</v>
      </c>
      <c r="BC23" s="193" t="str">
        <f t="shared" si="4"/>
        <v>Real Ano 3</v>
      </c>
      <c r="BD23" s="1"/>
      <c r="BE23" s="1"/>
      <c r="BF23" s="1"/>
      <c r="BG23" s="1"/>
      <c r="BH23" s="1"/>
      <c r="BI23" s="16" t="s">
        <v>120</v>
      </c>
      <c r="BJ23" s="193">
        <f>IF(H23="---","",IF(H23="","",(VLOOKUP(H23,List1678345679[],2,FALSE))))</f>
        <v>0.5</v>
      </c>
      <c r="BK23" s="193">
        <f>IF(I23="---","",IF(I23="","",(VLOOKUP(I23,List1678345679[],2,FALSE))))</f>
        <v>0.5</v>
      </c>
      <c r="BL23" s="193">
        <f>IF(J23="---","",IF(J23="","",(VLOOKUP(J23,List1678345679[],2,FALSE))))</f>
        <v>0.5</v>
      </c>
      <c r="BM23" s="193">
        <f>IF(K23="---","",IF(K23="","",(VLOOKUP(K23,List1678345679[],2,FALSE))))</f>
        <v>1</v>
      </c>
      <c r="BN23" s="193" t="str">
        <f>IF(L23="---","",IF(L23="","",(VLOOKUP(L23,List1678345679[],2,FALSE))))</f>
        <v/>
      </c>
      <c r="BO23" s="193" t="str">
        <f>IF(M23="---","",IF(M23="","",(VLOOKUP(M23,List1678345679[],2,FALSE))))</f>
        <v/>
      </c>
      <c r="BP23" s="193" t="str">
        <f>IF(N23="---","",IF(N23="","",(VLOOKUP(N23,List1678345679[],2,FALSE))))</f>
        <v/>
      </c>
      <c r="BQ23" s="193" t="str">
        <f>IF(O23="---","",IF(O23="","",(VLOOKUP(O23,List1678345679[],2,FALSE))))</f>
        <v/>
      </c>
      <c r="BR23" s="193" t="str">
        <f>IF(P23="---","",IF(P23="","",(VLOOKUP(P23,List1678345679[],2,FALSE))))</f>
        <v/>
      </c>
      <c r="BS23" s="193" t="str">
        <f>IF(Q23="---","",IF(Q23="","",(VLOOKUP(Q23,List1678345679[],2,FALSE))))</f>
        <v/>
      </c>
      <c r="BT23" s="193" t="str">
        <f>IF(R23="---","",IF(R23="","",(VLOOKUP(R23,List1678345679[],2,FALSE))))</f>
        <v/>
      </c>
      <c r="BU23" s="16" t="s">
        <v>120</v>
      </c>
      <c r="BV23" s="193">
        <f>IF(Y23="---","",IF(Y23="","",VLOOKUP(Y23,List1678345679[],2,FALSE)))</f>
        <v>0.5</v>
      </c>
      <c r="BW23" s="193">
        <f>IF(Z23="---","",IF(Z23="","",VLOOKUP(Z23,List1678345679[],2,FALSE)))</f>
        <v>0.5</v>
      </c>
      <c r="BX23" s="193">
        <f>IF(AA23="---","",IF(AA23="","",VLOOKUP(AA23,List1678345679[],2,FALSE)))</f>
        <v>1</v>
      </c>
      <c r="BY23" s="193">
        <f>IF(AB23="---","",IF(AB23="","",VLOOKUP(AB23,List1678345679[],2,FALSE)))</f>
        <v>1</v>
      </c>
      <c r="BZ23" s="193">
        <f>IF(AC23="---","",IF(AC23="","",VLOOKUP(AC23,List1678345679[],2,FALSE)))</f>
        <v>1</v>
      </c>
      <c r="CA23" s="193" t="str">
        <f>IF(AD23="---","",IF(AD23="","",VLOOKUP(AD23,List1678345679[],2,FALSE)))</f>
        <v/>
      </c>
      <c r="CB23" s="193" t="str">
        <f>IF(AE23="---","",IF(AE23="","",VLOOKUP(AE23,List1678345679[],2,FALSE)))</f>
        <v/>
      </c>
      <c r="CC23" s="193" t="str">
        <f>IF(AF23="---","",IF(AF23="","",VLOOKUP(AF23,List1678345679[],2,FALSE)))</f>
        <v/>
      </c>
      <c r="CD23" s="193" t="str">
        <f>IF(AG23="---","",IF(AG23="","",VLOOKUP(AG23,List1678345679[],2,FALSE)))</f>
        <v/>
      </c>
      <c r="CE23" s="193" t="str">
        <f>IF(AH23="---","",IF(AH23="","",VLOOKUP(AH23,List1678345679[],2,FALSE)))</f>
        <v/>
      </c>
      <c r="CF23" s="16" t="s">
        <v>120</v>
      </c>
      <c r="CG23" s="193">
        <f t="shared" si="7"/>
        <v>0</v>
      </c>
      <c r="CH23" s="193">
        <f t="shared" si="5"/>
        <v>0</v>
      </c>
      <c r="CI23" s="193">
        <f t="shared" si="5"/>
        <v>1</v>
      </c>
      <c r="CJ23" s="193" t="str">
        <f t="shared" si="5"/>
        <v>NA</v>
      </c>
      <c r="CK23" s="193" t="str">
        <f t="shared" si="5"/>
        <v>NA</v>
      </c>
      <c r="CL23" s="193" t="str">
        <f t="shared" si="5"/>
        <v>NA</v>
      </c>
      <c r="CM23" s="193" t="str">
        <f t="shared" si="5"/>
        <v>NA</v>
      </c>
      <c r="CN23" s="193" t="str">
        <f t="shared" si="5"/>
        <v>NA</v>
      </c>
      <c r="CO23" s="193" t="str">
        <f t="shared" si="5"/>
        <v>NA</v>
      </c>
      <c r="CP23" s="193" t="str">
        <f t="shared" si="5"/>
        <v>NA</v>
      </c>
      <c r="CQ23" s="16" t="s">
        <v>120</v>
      </c>
      <c r="CR23" s="193" t="str">
        <f t="shared" si="8"/>
        <v>NA</v>
      </c>
      <c r="CS23" s="193" t="str">
        <f t="shared" si="9"/>
        <v>NA</v>
      </c>
      <c r="CT23" s="193" t="str">
        <f t="shared" si="9"/>
        <v>Achieved</v>
      </c>
      <c r="CU23" s="193" t="str">
        <f t="shared" si="9"/>
        <v>NA</v>
      </c>
      <c r="CV23" s="193" t="str">
        <f t="shared" si="9"/>
        <v>NA</v>
      </c>
      <c r="CW23" s="193" t="str">
        <f t="shared" si="9"/>
        <v>NA</v>
      </c>
      <c r="CX23" s="193" t="str">
        <f t="shared" si="9"/>
        <v>NA</v>
      </c>
      <c r="CY23" s="193" t="str">
        <f t="shared" si="9"/>
        <v>NA</v>
      </c>
      <c r="CZ23" s="193" t="str">
        <f t="shared" si="9"/>
        <v>NA</v>
      </c>
      <c r="DA23" s="193" t="str">
        <f t="shared" si="9"/>
        <v>NA</v>
      </c>
      <c r="DI23" s="177"/>
      <c r="DJ23" s="177"/>
      <c r="DK23" s="177"/>
      <c r="DL23" s="177"/>
      <c r="DM23" s="177"/>
      <c r="DN23" s="177"/>
      <c r="DO23" s="177"/>
      <c r="DP23" s="177"/>
      <c r="DQ23" s="177"/>
      <c r="DR23" s="177"/>
      <c r="DS23" s="177"/>
      <c r="DT23" s="177"/>
      <c r="DU23" s="177"/>
      <c r="DV23" s="177"/>
      <c r="DW23" s="177"/>
    </row>
    <row r="24" spans="2:127" s="7" customFormat="1" ht="13.7" customHeight="1" thickBot="1">
      <c r="B24" s="303">
        <v>3</v>
      </c>
      <c r="C24" s="306" t="s">
        <v>192</v>
      </c>
      <c r="D24" s="307"/>
      <c r="E24" s="174" t="s">
        <v>215</v>
      </c>
      <c r="F24" s="175"/>
      <c r="G24" s="176"/>
      <c r="H24" s="13" t="s">
        <v>95</v>
      </c>
      <c r="I24" s="13" t="s">
        <v>95</v>
      </c>
      <c r="J24" s="13" t="s">
        <v>95</v>
      </c>
      <c r="K24" s="13" t="s">
        <v>95</v>
      </c>
      <c r="L24" s="13" t="s">
        <v>92</v>
      </c>
      <c r="M24" s="13" t="s">
        <v>92</v>
      </c>
      <c r="N24" s="13" t="s">
        <v>92</v>
      </c>
      <c r="O24" s="13" t="s">
        <v>92</v>
      </c>
      <c r="P24" s="13" t="s">
        <v>92</v>
      </c>
      <c r="Q24" s="13" t="s">
        <v>92</v>
      </c>
      <c r="R24" s="170" t="s">
        <v>92</v>
      </c>
      <c r="S24" s="1"/>
      <c r="T24" s="1"/>
      <c r="U24" s="1"/>
      <c r="V24" s="1"/>
      <c r="W24" s="1"/>
      <c r="X24" s="1"/>
      <c r="Y24" s="13" t="s">
        <v>95</v>
      </c>
      <c r="Z24" s="13" t="s">
        <v>95</v>
      </c>
      <c r="AA24" s="13" t="s">
        <v>95</v>
      </c>
      <c r="AB24" s="13" t="s">
        <v>95</v>
      </c>
      <c r="AC24" s="170" t="s">
        <v>95</v>
      </c>
      <c r="AD24" s="13" t="s">
        <v>92</v>
      </c>
      <c r="AE24" s="13" t="s">
        <v>92</v>
      </c>
      <c r="AF24" s="13" t="s">
        <v>92</v>
      </c>
      <c r="AG24" s="13" t="s">
        <v>92</v>
      </c>
      <c r="AH24" s="18" t="s">
        <v>92</v>
      </c>
      <c r="AK24" s="14" t="str">
        <f t="shared" si="0"/>
        <v>On Target</v>
      </c>
      <c r="AL24" s="14" t="str">
        <f t="shared" si="0"/>
        <v>On Target</v>
      </c>
      <c r="AM24" s="14" t="str">
        <f t="shared" si="0"/>
        <v>On Target</v>
      </c>
      <c r="AN24" s="14" t="str">
        <f t="shared" si="0"/>
        <v/>
      </c>
      <c r="AO24" s="14" t="str">
        <f t="shared" si="0"/>
        <v/>
      </c>
      <c r="AP24" s="14" t="str">
        <f t="shared" si="0"/>
        <v/>
      </c>
      <c r="AQ24" s="14" t="str">
        <f t="shared" si="0"/>
        <v/>
      </c>
      <c r="AR24" s="14" t="str">
        <f t="shared" si="0"/>
        <v/>
      </c>
      <c r="AS24" s="14" t="str">
        <f t="shared" si="0"/>
        <v/>
      </c>
      <c r="AT24" s="14" t="str">
        <f t="shared" si="0"/>
        <v/>
      </c>
      <c r="AU24" s="1"/>
      <c r="AV24" s="15"/>
      <c r="AW24" s="16" t="s">
        <v>121</v>
      </c>
      <c r="AX24" s="194" t="str">
        <f t="shared" si="1"/>
        <v>≥80</v>
      </c>
      <c r="AY24" s="194">
        <f>VALUE(IF(AX24="---","",VLOOKUP(AX24,List1678345679[],2,FALSE)))</f>
        <v>1</v>
      </c>
      <c r="AZ24" s="194" t="str">
        <f t="shared" si="2"/>
        <v>≥80</v>
      </c>
      <c r="BA24" s="194">
        <f>VALUE(IF(AZ24="---","",VLOOKUP(AZ24,List1678345679[],2,FALSE)))</f>
        <v>1</v>
      </c>
      <c r="BB24" s="194" t="str">
        <f t="shared" si="3"/>
        <v>On Target</v>
      </c>
      <c r="BC24" s="194" t="str">
        <f t="shared" si="4"/>
        <v>Real Ano 3</v>
      </c>
      <c r="BD24" s="1"/>
      <c r="BE24" s="1"/>
      <c r="BF24" s="1"/>
      <c r="BG24" s="1"/>
      <c r="BH24" s="1"/>
      <c r="BI24" s="16" t="s">
        <v>121</v>
      </c>
      <c r="BJ24" s="194">
        <f>IF(H24="---","",IF(H24="","",(VLOOKUP(H24,List1678345679[],2,FALSE))))</f>
        <v>1</v>
      </c>
      <c r="BK24" s="194">
        <f>IF(I24="---","",IF(I24="","",(VLOOKUP(I24,List1678345679[],2,FALSE))))</f>
        <v>1</v>
      </c>
      <c r="BL24" s="194">
        <f>IF(J24="---","",IF(J24="","",(VLOOKUP(J24,List1678345679[],2,FALSE))))</f>
        <v>1</v>
      </c>
      <c r="BM24" s="194">
        <f>IF(K24="---","",IF(K24="","",(VLOOKUP(K24,List1678345679[],2,FALSE))))</f>
        <v>1</v>
      </c>
      <c r="BN24" s="194" t="str">
        <f>IF(L24="---","",IF(L24="","",(VLOOKUP(L24,List1678345679[],2,FALSE))))</f>
        <v/>
      </c>
      <c r="BO24" s="194" t="str">
        <f>IF(M24="---","",IF(M24="","",(VLOOKUP(M24,List1678345679[],2,FALSE))))</f>
        <v/>
      </c>
      <c r="BP24" s="194" t="str">
        <f>IF(N24="---","",IF(N24="","",(VLOOKUP(N24,List1678345679[],2,FALSE))))</f>
        <v/>
      </c>
      <c r="BQ24" s="194" t="str">
        <f>IF(O24="---","",IF(O24="","",(VLOOKUP(O24,List1678345679[],2,FALSE))))</f>
        <v/>
      </c>
      <c r="BR24" s="194" t="str">
        <f>IF(P24="---","",IF(P24="","",(VLOOKUP(P24,List1678345679[],2,FALSE))))</f>
        <v/>
      </c>
      <c r="BS24" s="194" t="str">
        <f>IF(Q24="---","",IF(Q24="","",(VLOOKUP(Q24,List1678345679[],2,FALSE))))</f>
        <v/>
      </c>
      <c r="BT24" s="194" t="str">
        <f>IF(R24="---","",IF(R24="","",(VLOOKUP(R24,List1678345679[],2,FALSE))))</f>
        <v/>
      </c>
      <c r="BU24" s="16" t="s">
        <v>121</v>
      </c>
      <c r="BV24" s="194">
        <f>IF(Y24="---","",IF(Y24="","",VLOOKUP(Y24,List1678345679[],2,FALSE)))</f>
        <v>1</v>
      </c>
      <c r="BW24" s="194">
        <f>IF(Z24="---","",IF(Z24="","",VLOOKUP(Z24,List1678345679[],2,FALSE)))</f>
        <v>1</v>
      </c>
      <c r="BX24" s="194">
        <f>IF(AA24="---","",IF(AA24="","",VLOOKUP(AA24,List1678345679[],2,FALSE)))</f>
        <v>1</v>
      </c>
      <c r="BY24" s="194">
        <f>IF(AB24="---","",IF(AB24="","",VLOOKUP(AB24,List1678345679[],2,FALSE)))</f>
        <v>1</v>
      </c>
      <c r="BZ24" s="194">
        <f>IF(AC24="---","",IF(AC24="","",VLOOKUP(AC24,List1678345679[],2,FALSE)))</f>
        <v>1</v>
      </c>
      <c r="CA24" s="194" t="str">
        <f>IF(AD24="---","",IF(AD24="","",VLOOKUP(AD24,List1678345679[],2,FALSE)))</f>
        <v/>
      </c>
      <c r="CB24" s="194" t="str">
        <f>IF(AE24="---","",IF(AE24="","",VLOOKUP(AE24,List1678345679[],2,FALSE)))</f>
        <v/>
      </c>
      <c r="CC24" s="194" t="str">
        <f>IF(AF24="---","",IF(AF24="","",VLOOKUP(AF24,List1678345679[],2,FALSE)))</f>
        <v/>
      </c>
      <c r="CD24" s="194" t="str">
        <f>IF(AG24="---","",IF(AG24="","",VLOOKUP(AG24,List1678345679[],2,FALSE)))</f>
        <v/>
      </c>
      <c r="CE24" s="194" t="str">
        <f>IF(AH24="---","",IF(AH24="","",VLOOKUP(AH24,List1678345679[],2,FALSE)))</f>
        <v/>
      </c>
      <c r="CF24" s="16" t="s">
        <v>121</v>
      </c>
      <c r="CG24" s="194">
        <f t="shared" si="7"/>
        <v>0</v>
      </c>
      <c r="CH24" s="194">
        <f t="shared" si="5"/>
        <v>0</v>
      </c>
      <c r="CI24" s="194">
        <f t="shared" si="5"/>
        <v>0</v>
      </c>
      <c r="CJ24" s="194" t="str">
        <f t="shared" si="5"/>
        <v>NA</v>
      </c>
      <c r="CK24" s="194" t="str">
        <f t="shared" si="5"/>
        <v>NA</v>
      </c>
      <c r="CL24" s="194" t="str">
        <f t="shared" si="5"/>
        <v>NA</v>
      </c>
      <c r="CM24" s="194" t="str">
        <f t="shared" si="5"/>
        <v>NA</v>
      </c>
      <c r="CN24" s="194" t="str">
        <f t="shared" si="5"/>
        <v>NA</v>
      </c>
      <c r="CO24" s="194" t="str">
        <f t="shared" si="5"/>
        <v>NA</v>
      </c>
      <c r="CP24" s="194" t="str">
        <f t="shared" si="5"/>
        <v>NA</v>
      </c>
      <c r="CQ24" s="16" t="s">
        <v>121</v>
      </c>
      <c r="CR24" s="194" t="str">
        <f t="shared" si="8"/>
        <v>NA</v>
      </c>
      <c r="CS24" s="194" t="str">
        <f t="shared" si="9"/>
        <v>NA</v>
      </c>
      <c r="CT24" s="194" t="str">
        <f t="shared" si="9"/>
        <v>NA</v>
      </c>
      <c r="CU24" s="194" t="str">
        <f t="shared" si="9"/>
        <v>NA</v>
      </c>
      <c r="CV24" s="194" t="str">
        <f t="shared" si="9"/>
        <v>NA</v>
      </c>
      <c r="CW24" s="194" t="str">
        <f t="shared" si="9"/>
        <v>NA</v>
      </c>
      <c r="CX24" s="194" t="str">
        <f t="shared" si="9"/>
        <v>NA</v>
      </c>
      <c r="CY24" s="194" t="str">
        <f t="shared" si="9"/>
        <v>NA</v>
      </c>
      <c r="CZ24" s="194" t="str">
        <f t="shared" si="9"/>
        <v>NA</v>
      </c>
      <c r="DA24" s="194" t="str">
        <f t="shared" si="9"/>
        <v>NA</v>
      </c>
      <c r="DI24" s="177"/>
      <c r="DJ24" s="177"/>
      <c r="DK24" s="177"/>
      <c r="DL24" s="177"/>
      <c r="DM24" s="177"/>
      <c r="DN24" s="177"/>
      <c r="DO24" s="177"/>
      <c r="DP24" s="177"/>
      <c r="DQ24" s="177"/>
      <c r="DR24" s="177"/>
      <c r="DS24" s="177"/>
      <c r="DT24" s="177"/>
      <c r="DU24" s="177"/>
      <c r="DV24" s="177"/>
      <c r="DW24" s="177"/>
    </row>
    <row r="25" spans="2:127" s="7" customFormat="1" ht="13.7" customHeight="1" thickBot="1">
      <c r="B25" s="304"/>
      <c r="C25" s="306"/>
      <c r="D25" s="307"/>
      <c r="E25" s="174" t="s">
        <v>216</v>
      </c>
      <c r="F25" s="175"/>
      <c r="G25" s="176"/>
      <c r="H25" s="13" t="s">
        <v>95</v>
      </c>
      <c r="I25" s="13" t="s">
        <v>95</v>
      </c>
      <c r="J25" s="13" t="s">
        <v>95</v>
      </c>
      <c r="K25" s="13" t="s">
        <v>95</v>
      </c>
      <c r="L25" s="13" t="s">
        <v>92</v>
      </c>
      <c r="M25" s="13" t="s">
        <v>92</v>
      </c>
      <c r="N25" s="13" t="s">
        <v>92</v>
      </c>
      <c r="O25" s="13" t="s">
        <v>92</v>
      </c>
      <c r="P25" s="13" t="s">
        <v>92</v>
      </c>
      <c r="Q25" s="13" t="s">
        <v>92</v>
      </c>
      <c r="R25" s="170" t="s">
        <v>92</v>
      </c>
      <c r="S25" s="1"/>
      <c r="T25" s="1"/>
      <c r="U25" s="1"/>
      <c r="V25" s="1"/>
      <c r="W25" s="1"/>
      <c r="X25" s="1"/>
      <c r="Y25" s="13" t="s">
        <v>95</v>
      </c>
      <c r="Z25" s="13" t="s">
        <v>95</v>
      </c>
      <c r="AA25" s="13" t="s">
        <v>95</v>
      </c>
      <c r="AB25" s="13" t="s">
        <v>95</v>
      </c>
      <c r="AC25" s="170" t="s">
        <v>95</v>
      </c>
      <c r="AD25" s="13" t="s">
        <v>92</v>
      </c>
      <c r="AE25" s="13" t="s">
        <v>92</v>
      </c>
      <c r="AF25" s="13" t="s">
        <v>92</v>
      </c>
      <c r="AG25" s="13" t="s">
        <v>92</v>
      </c>
      <c r="AH25" s="18" t="s">
        <v>92</v>
      </c>
      <c r="AK25" s="14" t="str">
        <f t="shared" si="0"/>
        <v>On Target</v>
      </c>
      <c r="AL25" s="14" t="str">
        <f t="shared" si="0"/>
        <v>On Target</v>
      </c>
      <c r="AM25" s="14" t="str">
        <f t="shared" si="0"/>
        <v>On Target</v>
      </c>
      <c r="AN25" s="14" t="str">
        <f t="shared" si="0"/>
        <v/>
      </c>
      <c r="AO25" s="14" t="str">
        <f t="shared" si="0"/>
        <v/>
      </c>
      <c r="AP25" s="14" t="str">
        <f t="shared" si="0"/>
        <v/>
      </c>
      <c r="AQ25" s="14" t="str">
        <f t="shared" si="0"/>
        <v/>
      </c>
      <c r="AR25" s="14" t="str">
        <f t="shared" si="0"/>
        <v/>
      </c>
      <c r="AS25" s="14" t="str">
        <f t="shared" si="0"/>
        <v/>
      </c>
      <c r="AT25" s="14" t="str">
        <f t="shared" si="0"/>
        <v/>
      </c>
      <c r="AU25" s="1"/>
      <c r="AV25" s="15"/>
      <c r="AW25" s="16" t="s">
        <v>122</v>
      </c>
      <c r="AX25" s="194" t="str">
        <f t="shared" si="1"/>
        <v>≥80</v>
      </c>
      <c r="AY25" s="194">
        <f>VALUE(IF(AX25="---","",VLOOKUP(AX25,List1678345679[],2,FALSE)))</f>
        <v>1</v>
      </c>
      <c r="AZ25" s="194" t="str">
        <f t="shared" si="2"/>
        <v>≥80</v>
      </c>
      <c r="BA25" s="194">
        <f>VALUE(IF(AZ25="---","",VLOOKUP(AZ25,List1678345679[],2,FALSE)))</f>
        <v>1</v>
      </c>
      <c r="BB25" s="194" t="str">
        <f t="shared" si="3"/>
        <v>On Target</v>
      </c>
      <c r="BC25" s="194" t="str">
        <f t="shared" si="4"/>
        <v>Real Ano 3</v>
      </c>
      <c r="BD25" s="1"/>
      <c r="BE25" s="1"/>
      <c r="BF25" s="1"/>
      <c r="BG25" s="1"/>
      <c r="BH25" s="1"/>
      <c r="BI25" s="16" t="s">
        <v>122</v>
      </c>
      <c r="BJ25" s="194">
        <f>IF(H25="---","",IF(H25="","",(VLOOKUP(H25,List1678345679[],2,FALSE))))</f>
        <v>1</v>
      </c>
      <c r="BK25" s="194">
        <f>IF(I25="---","",IF(I25="","",(VLOOKUP(I25,List1678345679[],2,FALSE))))</f>
        <v>1</v>
      </c>
      <c r="BL25" s="194">
        <f>IF(J25="---","",IF(J25="","",(VLOOKUP(J25,List1678345679[],2,FALSE))))</f>
        <v>1</v>
      </c>
      <c r="BM25" s="194">
        <f>IF(K25="---","",IF(K25="","",(VLOOKUP(K25,List1678345679[],2,FALSE))))</f>
        <v>1</v>
      </c>
      <c r="BN25" s="194" t="str">
        <f>IF(L25="---","",IF(L25="","",(VLOOKUP(L25,List1678345679[],2,FALSE))))</f>
        <v/>
      </c>
      <c r="BO25" s="194" t="str">
        <f>IF(M25="---","",IF(M25="","",(VLOOKUP(M25,List1678345679[],2,FALSE))))</f>
        <v/>
      </c>
      <c r="BP25" s="194" t="str">
        <f>IF(N25="---","",IF(N25="","",(VLOOKUP(N25,List1678345679[],2,FALSE))))</f>
        <v/>
      </c>
      <c r="BQ25" s="194" t="str">
        <f>IF(O25="---","",IF(O25="","",(VLOOKUP(O25,List1678345679[],2,FALSE))))</f>
        <v/>
      </c>
      <c r="BR25" s="194" t="str">
        <f>IF(P25="---","",IF(P25="","",(VLOOKUP(P25,List1678345679[],2,FALSE))))</f>
        <v/>
      </c>
      <c r="BS25" s="194" t="str">
        <f>IF(Q25="---","",IF(Q25="","",(VLOOKUP(Q25,List1678345679[],2,FALSE))))</f>
        <v/>
      </c>
      <c r="BT25" s="194" t="str">
        <f>IF(R25="---","",IF(R25="","",(VLOOKUP(R25,List1678345679[],2,FALSE))))</f>
        <v/>
      </c>
      <c r="BU25" s="16" t="s">
        <v>122</v>
      </c>
      <c r="BV25" s="194">
        <f>IF(Y25="---","",IF(Y25="","",VLOOKUP(Y25,List1678345679[],2,FALSE)))</f>
        <v>1</v>
      </c>
      <c r="BW25" s="194">
        <f>IF(Z25="---","",IF(Z25="","",VLOOKUP(Z25,List1678345679[],2,FALSE)))</f>
        <v>1</v>
      </c>
      <c r="BX25" s="194">
        <f>IF(AA25="---","",IF(AA25="","",VLOOKUP(AA25,List1678345679[],2,FALSE)))</f>
        <v>1</v>
      </c>
      <c r="BY25" s="194">
        <f>IF(AB25="---","",IF(AB25="","",VLOOKUP(AB25,List1678345679[],2,FALSE)))</f>
        <v>1</v>
      </c>
      <c r="BZ25" s="194">
        <f>IF(AC25="---","",IF(AC25="","",VLOOKUP(AC25,List1678345679[],2,FALSE)))</f>
        <v>1</v>
      </c>
      <c r="CA25" s="194" t="str">
        <f>IF(AD25="---","",IF(AD25="","",VLOOKUP(AD25,List1678345679[],2,FALSE)))</f>
        <v/>
      </c>
      <c r="CB25" s="194" t="str">
        <f>IF(AE25="---","",IF(AE25="","",VLOOKUP(AE25,List1678345679[],2,FALSE)))</f>
        <v/>
      </c>
      <c r="CC25" s="194" t="str">
        <f>IF(AF25="---","",IF(AF25="","",VLOOKUP(AF25,List1678345679[],2,FALSE)))</f>
        <v/>
      </c>
      <c r="CD25" s="194" t="str">
        <f>IF(AG25="---","",IF(AG25="","",VLOOKUP(AG25,List1678345679[],2,FALSE)))</f>
        <v/>
      </c>
      <c r="CE25" s="194" t="str">
        <f>IF(AH25="---","",IF(AH25="","",VLOOKUP(AH25,List1678345679[],2,FALSE)))</f>
        <v/>
      </c>
      <c r="CF25" s="16" t="s">
        <v>122</v>
      </c>
      <c r="CG25" s="194">
        <f t="shared" si="7"/>
        <v>0</v>
      </c>
      <c r="CH25" s="194">
        <f t="shared" si="5"/>
        <v>0</v>
      </c>
      <c r="CI25" s="194">
        <f t="shared" si="5"/>
        <v>0</v>
      </c>
      <c r="CJ25" s="194" t="str">
        <f t="shared" si="5"/>
        <v>NA</v>
      </c>
      <c r="CK25" s="194" t="str">
        <f t="shared" si="5"/>
        <v>NA</v>
      </c>
      <c r="CL25" s="194" t="str">
        <f t="shared" si="5"/>
        <v>NA</v>
      </c>
      <c r="CM25" s="194" t="str">
        <f t="shared" si="5"/>
        <v>NA</v>
      </c>
      <c r="CN25" s="194" t="str">
        <f t="shared" si="5"/>
        <v>NA</v>
      </c>
      <c r="CO25" s="194" t="str">
        <f t="shared" si="5"/>
        <v>NA</v>
      </c>
      <c r="CP25" s="194" t="str">
        <f t="shared" si="5"/>
        <v>NA</v>
      </c>
      <c r="CQ25" s="16" t="s">
        <v>122</v>
      </c>
      <c r="CR25" s="194" t="str">
        <f t="shared" si="8"/>
        <v>NA</v>
      </c>
      <c r="CS25" s="194" t="str">
        <f t="shared" si="9"/>
        <v>NA</v>
      </c>
      <c r="CT25" s="194" t="str">
        <f t="shared" si="9"/>
        <v>NA</v>
      </c>
      <c r="CU25" s="194" t="str">
        <f t="shared" si="9"/>
        <v>NA</v>
      </c>
      <c r="CV25" s="194" t="str">
        <f t="shared" si="9"/>
        <v>NA</v>
      </c>
      <c r="CW25" s="194" t="str">
        <f t="shared" si="9"/>
        <v>NA</v>
      </c>
      <c r="CX25" s="194" t="str">
        <f t="shared" si="9"/>
        <v>NA</v>
      </c>
      <c r="CY25" s="194" t="str">
        <f t="shared" si="9"/>
        <v>NA</v>
      </c>
      <c r="CZ25" s="194" t="str">
        <f t="shared" si="9"/>
        <v>NA</v>
      </c>
      <c r="DA25" s="194" t="str">
        <f t="shared" si="9"/>
        <v>NA</v>
      </c>
      <c r="DI25" s="177"/>
      <c r="DJ25" s="177"/>
      <c r="DK25" s="177"/>
      <c r="DL25" s="177"/>
      <c r="DM25" s="177"/>
      <c r="DN25" s="177"/>
      <c r="DO25" s="177"/>
      <c r="DP25" s="177"/>
      <c r="DQ25" s="177"/>
      <c r="DR25" s="177"/>
      <c r="DS25" s="177"/>
      <c r="DT25" s="177"/>
      <c r="DU25" s="177"/>
      <c r="DV25" s="177"/>
      <c r="DW25" s="177"/>
    </row>
    <row r="26" spans="2:127" s="7" customFormat="1" ht="13.7" customHeight="1" thickBot="1">
      <c r="B26" s="304"/>
      <c r="C26" s="306"/>
      <c r="D26" s="307"/>
      <c r="E26" s="174" t="s">
        <v>217</v>
      </c>
      <c r="F26" s="175"/>
      <c r="G26" s="176"/>
      <c r="H26" s="13" t="s">
        <v>95</v>
      </c>
      <c r="I26" s="13" t="s">
        <v>95</v>
      </c>
      <c r="J26" s="13" t="s">
        <v>95</v>
      </c>
      <c r="K26" s="13" t="s">
        <v>95</v>
      </c>
      <c r="L26" s="13" t="s">
        <v>92</v>
      </c>
      <c r="M26" s="13" t="s">
        <v>92</v>
      </c>
      <c r="N26" s="13" t="s">
        <v>92</v>
      </c>
      <c r="O26" s="13" t="s">
        <v>92</v>
      </c>
      <c r="P26" s="13" t="s">
        <v>92</v>
      </c>
      <c r="Q26" s="13" t="s">
        <v>92</v>
      </c>
      <c r="R26" s="170" t="s">
        <v>92</v>
      </c>
      <c r="S26" s="1"/>
      <c r="T26" s="1"/>
      <c r="U26" s="1"/>
      <c r="V26" s="1"/>
      <c r="W26" s="1"/>
      <c r="X26" s="1"/>
      <c r="Y26" s="13" t="s">
        <v>95</v>
      </c>
      <c r="Z26" s="13" t="s">
        <v>95</v>
      </c>
      <c r="AA26" s="13" t="s">
        <v>95</v>
      </c>
      <c r="AB26" s="13" t="s">
        <v>95</v>
      </c>
      <c r="AC26" s="170" t="s">
        <v>95</v>
      </c>
      <c r="AD26" s="13" t="s">
        <v>92</v>
      </c>
      <c r="AE26" s="13" t="s">
        <v>92</v>
      </c>
      <c r="AF26" s="13" t="s">
        <v>92</v>
      </c>
      <c r="AG26" s="13" t="s">
        <v>92</v>
      </c>
      <c r="AH26" s="18" t="s">
        <v>92</v>
      </c>
      <c r="AK26" s="14" t="str">
        <f t="shared" si="0"/>
        <v>On Target</v>
      </c>
      <c r="AL26" s="14" t="str">
        <f t="shared" si="0"/>
        <v>On Target</v>
      </c>
      <c r="AM26" s="14" t="str">
        <f t="shared" si="0"/>
        <v>On Target</v>
      </c>
      <c r="AN26" s="14" t="str">
        <f t="shared" si="0"/>
        <v/>
      </c>
      <c r="AO26" s="14" t="str">
        <f t="shared" si="0"/>
        <v/>
      </c>
      <c r="AP26" s="14" t="str">
        <f t="shared" si="0"/>
        <v/>
      </c>
      <c r="AQ26" s="14" t="str">
        <f t="shared" si="0"/>
        <v/>
      </c>
      <c r="AR26" s="14" t="str">
        <f t="shared" si="0"/>
        <v/>
      </c>
      <c r="AS26" s="14" t="str">
        <f t="shared" si="0"/>
        <v/>
      </c>
      <c r="AT26" s="14" t="str">
        <f t="shared" si="0"/>
        <v/>
      </c>
      <c r="AU26" s="1"/>
      <c r="AV26" s="15"/>
      <c r="AW26" s="16" t="s">
        <v>123</v>
      </c>
      <c r="AX26" s="194" t="str">
        <f t="shared" si="1"/>
        <v>≥80</v>
      </c>
      <c r="AY26" s="194">
        <f>VALUE(IF(AX26="---","",VLOOKUP(AX26,List1678345679[],2,FALSE)))</f>
        <v>1</v>
      </c>
      <c r="AZ26" s="194" t="str">
        <f t="shared" si="2"/>
        <v>≥80</v>
      </c>
      <c r="BA26" s="194">
        <f>VALUE(IF(AZ26="---","",VLOOKUP(AZ26,List1678345679[],2,FALSE)))</f>
        <v>1</v>
      </c>
      <c r="BB26" s="194" t="str">
        <f t="shared" si="3"/>
        <v>On Target</v>
      </c>
      <c r="BC26" s="194" t="str">
        <f t="shared" si="4"/>
        <v>Real Ano 3</v>
      </c>
      <c r="BD26" s="1"/>
      <c r="BE26" s="1"/>
      <c r="BF26" s="1"/>
      <c r="BG26" s="1"/>
      <c r="BH26" s="1"/>
      <c r="BI26" s="16" t="s">
        <v>123</v>
      </c>
      <c r="BJ26" s="194">
        <f>IF(H26="---","",IF(H26="","",(VLOOKUP(H26,List1678345679[],2,FALSE))))</f>
        <v>1</v>
      </c>
      <c r="BK26" s="194">
        <f>IF(I26="---","",IF(I26="","",(VLOOKUP(I26,List1678345679[],2,FALSE))))</f>
        <v>1</v>
      </c>
      <c r="BL26" s="194">
        <f>IF(J26="---","",IF(J26="","",(VLOOKUP(J26,List1678345679[],2,FALSE))))</f>
        <v>1</v>
      </c>
      <c r="BM26" s="194">
        <f>IF(K26="---","",IF(K26="","",(VLOOKUP(K26,List1678345679[],2,FALSE))))</f>
        <v>1</v>
      </c>
      <c r="BN26" s="194" t="str">
        <f>IF(L26="---","",IF(L26="","",(VLOOKUP(L26,List1678345679[],2,FALSE))))</f>
        <v/>
      </c>
      <c r="BO26" s="194" t="str">
        <f>IF(M26="---","",IF(M26="","",(VLOOKUP(M26,List1678345679[],2,FALSE))))</f>
        <v/>
      </c>
      <c r="BP26" s="194" t="str">
        <f>IF(N26="---","",IF(N26="","",(VLOOKUP(N26,List1678345679[],2,FALSE))))</f>
        <v/>
      </c>
      <c r="BQ26" s="194" t="str">
        <f>IF(O26="---","",IF(O26="","",(VLOOKUP(O26,List1678345679[],2,FALSE))))</f>
        <v/>
      </c>
      <c r="BR26" s="194" t="str">
        <f>IF(P26="---","",IF(P26="","",(VLOOKUP(P26,List1678345679[],2,FALSE))))</f>
        <v/>
      </c>
      <c r="BS26" s="194" t="str">
        <f>IF(Q26="---","",IF(Q26="","",(VLOOKUP(Q26,List1678345679[],2,FALSE))))</f>
        <v/>
      </c>
      <c r="BT26" s="194" t="str">
        <f>IF(R26="---","",IF(R26="","",(VLOOKUP(R26,List1678345679[],2,FALSE))))</f>
        <v/>
      </c>
      <c r="BU26" s="16" t="s">
        <v>123</v>
      </c>
      <c r="BV26" s="194">
        <f>IF(Y26="---","",IF(Y26="","",VLOOKUP(Y26,List1678345679[],2,FALSE)))</f>
        <v>1</v>
      </c>
      <c r="BW26" s="194">
        <f>IF(Z26="---","",IF(Z26="","",VLOOKUP(Z26,List1678345679[],2,FALSE)))</f>
        <v>1</v>
      </c>
      <c r="BX26" s="194">
        <f>IF(AA26="---","",IF(AA26="","",VLOOKUP(AA26,List1678345679[],2,FALSE)))</f>
        <v>1</v>
      </c>
      <c r="BY26" s="194">
        <f>IF(AB26="---","",IF(AB26="","",VLOOKUP(AB26,List1678345679[],2,FALSE)))</f>
        <v>1</v>
      </c>
      <c r="BZ26" s="194">
        <f>IF(AC26="---","",IF(AC26="","",VLOOKUP(AC26,List1678345679[],2,FALSE)))</f>
        <v>1</v>
      </c>
      <c r="CA26" s="194" t="str">
        <f>IF(AD26="---","",IF(AD26="","",VLOOKUP(AD26,List1678345679[],2,FALSE)))</f>
        <v/>
      </c>
      <c r="CB26" s="194" t="str">
        <f>IF(AE26="---","",IF(AE26="","",VLOOKUP(AE26,List1678345679[],2,FALSE)))</f>
        <v/>
      </c>
      <c r="CC26" s="194" t="str">
        <f>IF(AF26="---","",IF(AF26="","",VLOOKUP(AF26,List1678345679[],2,FALSE)))</f>
        <v/>
      </c>
      <c r="CD26" s="194" t="str">
        <f>IF(AG26="---","",IF(AG26="","",VLOOKUP(AG26,List1678345679[],2,FALSE)))</f>
        <v/>
      </c>
      <c r="CE26" s="194" t="str">
        <f>IF(AH26="---","",IF(AH26="","",VLOOKUP(AH26,List1678345679[],2,FALSE)))</f>
        <v/>
      </c>
      <c r="CF26" s="16" t="s">
        <v>123</v>
      </c>
      <c r="CG26" s="194">
        <f t="shared" si="7"/>
        <v>0</v>
      </c>
      <c r="CH26" s="194">
        <f t="shared" si="5"/>
        <v>0</v>
      </c>
      <c r="CI26" s="194">
        <f t="shared" si="5"/>
        <v>0</v>
      </c>
      <c r="CJ26" s="194" t="str">
        <f t="shared" si="5"/>
        <v>NA</v>
      </c>
      <c r="CK26" s="194" t="str">
        <f t="shared" si="5"/>
        <v>NA</v>
      </c>
      <c r="CL26" s="194" t="str">
        <f t="shared" si="5"/>
        <v>NA</v>
      </c>
      <c r="CM26" s="194" t="str">
        <f t="shared" si="5"/>
        <v>NA</v>
      </c>
      <c r="CN26" s="194" t="str">
        <f t="shared" si="5"/>
        <v>NA</v>
      </c>
      <c r="CO26" s="194" t="str">
        <f t="shared" si="5"/>
        <v>NA</v>
      </c>
      <c r="CP26" s="194" t="str">
        <f t="shared" si="5"/>
        <v>NA</v>
      </c>
      <c r="CQ26" s="16" t="s">
        <v>123</v>
      </c>
      <c r="CR26" s="194" t="str">
        <f t="shared" si="8"/>
        <v>NA</v>
      </c>
      <c r="CS26" s="194" t="str">
        <f t="shared" si="9"/>
        <v>NA</v>
      </c>
      <c r="CT26" s="194" t="str">
        <f t="shared" si="9"/>
        <v>NA</v>
      </c>
      <c r="CU26" s="194" t="str">
        <f t="shared" si="9"/>
        <v>NA</v>
      </c>
      <c r="CV26" s="194" t="str">
        <f t="shared" si="9"/>
        <v>NA</v>
      </c>
      <c r="CW26" s="194" t="str">
        <f t="shared" si="9"/>
        <v>NA</v>
      </c>
      <c r="CX26" s="194" t="str">
        <f t="shared" si="9"/>
        <v>NA</v>
      </c>
      <c r="CY26" s="194" t="str">
        <f t="shared" si="9"/>
        <v>NA</v>
      </c>
      <c r="CZ26" s="194" t="str">
        <f t="shared" si="9"/>
        <v>NA</v>
      </c>
      <c r="DA26" s="194" t="str">
        <f t="shared" si="9"/>
        <v>NA</v>
      </c>
      <c r="DI26" s="177"/>
      <c r="DJ26" s="177"/>
      <c r="DK26" s="177"/>
      <c r="DL26" s="177"/>
      <c r="DM26" s="177"/>
      <c r="DN26" s="177"/>
      <c r="DO26" s="177"/>
      <c r="DP26" s="177"/>
      <c r="DQ26" s="177"/>
      <c r="DR26" s="177"/>
      <c r="DS26" s="177"/>
      <c r="DT26" s="177"/>
      <c r="DU26" s="177"/>
      <c r="DV26" s="177"/>
      <c r="DW26" s="177"/>
    </row>
    <row r="27" spans="2:127" s="7" customFormat="1" ht="13.7" customHeight="1" thickBot="1">
      <c r="B27" s="304"/>
      <c r="C27" s="306" t="s">
        <v>193</v>
      </c>
      <c r="D27" s="307"/>
      <c r="E27" s="174" t="s">
        <v>218</v>
      </c>
      <c r="F27" s="175"/>
      <c r="G27" s="176"/>
      <c r="H27" s="13" t="s">
        <v>97</v>
      </c>
      <c r="I27" s="13" t="s">
        <v>97</v>
      </c>
      <c r="J27" s="13" t="s">
        <v>95</v>
      </c>
      <c r="K27" s="13" t="s">
        <v>95</v>
      </c>
      <c r="L27" s="13" t="s">
        <v>92</v>
      </c>
      <c r="M27" s="13" t="s">
        <v>92</v>
      </c>
      <c r="N27" s="13" t="s">
        <v>92</v>
      </c>
      <c r="O27" s="13" t="s">
        <v>92</v>
      </c>
      <c r="P27" s="13" t="s">
        <v>92</v>
      </c>
      <c r="Q27" s="13" t="s">
        <v>92</v>
      </c>
      <c r="R27" s="170" t="s">
        <v>92</v>
      </c>
      <c r="S27" s="1"/>
      <c r="T27" s="1"/>
      <c r="U27" s="1"/>
      <c r="V27" s="1"/>
      <c r="W27" s="1"/>
      <c r="X27" s="1"/>
      <c r="Y27" s="13" t="s">
        <v>97</v>
      </c>
      <c r="Z27" s="13" t="s">
        <v>97</v>
      </c>
      <c r="AA27" s="13" t="s">
        <v>97</v>
      </c>
      <c r="AB27" s="13" t="s">
        <v>97</v>
      </c>
      <c r="AC27" s="170" t="s">
        <v>97</v>
      </c>
      <c r="AD27" s="13" t="s">
        <v>92</v>
      </c>
      <c r="AE27" s="13" t="s">
        <v>92</v>
      </c>
      <c r="AF27" s="13" t="s">
        <v>92</v>
      </c>
      <c r="AG27" s="13" t="s">
        <v>92</v>
      </c>
      <c r="AH27" s="18" t="s">
        <v>92</v>
      </c>
      <c r="AK27" s="14" t="str">
        <f t="shared" si="0"/>
        <v>On Target</v>
      </c>
      <c r="AL27" s="14" t="str">
        <f t="shared" si="0"/>
        <v>On Target</v>
      </c>
      <c r="AM27" s="14" t="str">
        <f t="shared" si="0"/>
        <v>On Target</v>
      </c>
      <c r="AN27" s="14" t="str">
        <f t="shared" si="0"/>
        <v/>
      </c>
      <c r="AO27" s="14" t="str">
        <f t="shared" si="0"/>
        <v/>
      </c>
      <c r="AP27" s="14" t="str">
        <f t="shared" si="0"/>
        <v/>
      </c>
      <c r="AQ27" s="14" t="str">
        <f t="shared" si="0"/>
        <v/>
      </c>
      <c r="AR27" s="14" t="str">
        <f t="shared" si="0"/>
        <v/>
      </c>
      <c r="AS27" s="14" t="str">
        <f t="shared" si="0"/>
        <v/>
      </c>
      <c r="AT27" s="14" t="str">
        <f t="shared" si="0"/>
        <v/>
      </c>
      <c r="AU27" s="1"/>
      <c r="AV27" s="15"/>
      <c r="AW27" s="16" t="s">
        <v>124</v>
      </c>
      <c r="AX27" s="194" t="str">
        <f t="shared" si="1"/>
        <v>≥80</v>
      </c>
      <c r="AY27" s="194">
        <f>VALUE(IF(AX27="---","",VLOOKUP(AX27,List1678345679[],2,FALSE)))</f>
        <v>1</v>
      </c>
      <c r="AZ27" s="194" t="str">
        <f t="shared" si="2"/>
        <v>60-79</v>
      </c>
      <c r="BA27" s="194">
        <f>VALUE(IF(AZ27="---","",VLOOKUP(AZ27,List1678345679[],2,FALSE)))</f>
        <v>0.5</v>
      </c>
      <c r="BB27" s="194" t="str">
        <f t="shared" si="3"/>
        <v>On Target</v>
      </c>
      <c r="BC27" s="194" t="str">
        <f t="shared" si="4"/>
        <v>Real Ano 3</v>
      </c>
      <c r="BD27" s="1"/>
      <c r="BE27" s="1"/>
      <c r="BF27" s="1"/>
      <c r="BG27" s="1"/>
      <c r="BH27" s="1"/>
      <c r="BI27" s="16" t="s">
        <v>124</v>
      </c>
      <c r="BJ27" s="194">
        <f>IF(H27="---","",IF(H27="","",(VLOOKUP(H27,List1678345679[],2,FALSE))))</f>
        <v>0.5</v>
      </c>
      <c r="BK27" s="194">
        <f>IF(I27="---","",IF(I27="","",(VLOOKUP(I27,List1678345679[],2,FALSE))))</f>
        <v>0.5</v>
      </c>
      <c r="BL27" s="194">
        <f>IF(J27="---","",IF(J27="","",(VLOOKUP(J27,List1678345679[],2,FALSE))))</f>
        <v>1</v>
      </c>
      <c r="BM27" s="194">
        <f>IF(K27="---","",IF(K27="","",(VLOOKUP(K27,List1678345679[],2,FALSE))))</f>
        <v>1</v>
      </c>
      <c r="BN27" s="194" t="str">
        <f>IF(L27="---","",IF(L27="","",(VLOOKUP(L27,List1678345679[],2,FALSE))))</f>
        <v/>
      </c>
      <c r="BO27" s="194" t="str">
        <f>IF(M27="---","",IF(M27="","",(VLOOKUP(M27,List1678345679[],2,FALSE))))</f>
        <v/>
      </c>
      <c r="BP27" s="194" t="str">
        <f>IF(N27="---","",IF(N27="","",(VLOOKUP(N27,List1678345679[],2,FALSE))))</f>
        <v/>
      </c>
      <c r="BQ27" s="194" t="str">
        <f>IF(O27="---","",IF(O27="","",(VLOOKUP(O27,List1678345679[],2,FALSE))))</f>
        <v/>
      </c>
      <c r="BR27" s="194" t="str">
        <f>IF(P27="---","",IF(P27="","",(VLOOKUP(P27,List1678345679[],2,FALSE))))</f>
        <v/>
      </c>
      <c r="BS27" s="194" t="str">
        <f>IF(Q27="---","",IF(Q27="","",(VLOOKUP(Q27,List1678345679[],2,FALSE))))</f>
        <v/>
      </c>
      <c r="BT27" s="194" t="str">
        <f>IF(R27="---","",IF(R27="","",(VLOOKUP(R27,List1678345679[],2,FALSE))))</f>
        <v/>
      </c>
      <c r="BU27" s="16" t="s">
        <v>124</v>
      </c>
      <c r="BV27" s="194">
        <f>IF(Y27="---","",IF(Y27="","",VLOOKUP(Y27,List1678345679[],2,FALSE)))</f>
        <v>0.5</v>
      </c>
      <c r="BW27" s="194">
        <f>IF(Z27="---","",IF(Z27="","",VLOOKUP(Z27,List1678345679[],2,FALSE)))</f>
        <v>0.5</v>
      </c>
      <c r="BX27" s="194">
        <f>IF(AA27="---","",IF(AA27="","",VLOOKUP(AA27,List1678345679[],2,FALSE)))</f>
        <v>0.5</v>
      </c>
      <c r="BY27" s="194">
        <f>IF(AB27="---","",IF(AB27="","",VLOOKUP(AB27,List1678345679[],2,FALSE)))</f>
        <v>0.5</v>
      </c>
      <c r="BZ27" s="194">
        <f>IF(AC27="---","",IF(AC27="","",VLOOKUP(AC27,List1678345679[],2,FALSE)))</f>
        <v>0.5</v>
      </c>
      <c r="CA27" s="194" t="str">
        <f>IF(AD27="---","",IF(AD27="","",VLOOKUP(AD27,List1678345679[],2,FALSE)))</f>
        <v/>
      </c>
      <c r="CB27" s="194" t="str">
        <f>IF(AE27="---","",IF(AE27="","",VLOOKUP(AE27,List1678345679[],2,FALSE)))</f>
        <v/>
      </c>
      <c r="CC27" s="194" t="str">
        <f>IF(AF27="---","",IF(AF27="","",VLOOKUP(AF27,List1678345679[],2,FALSE)))</f>
        <v/>
      </c>
      <c r="CD27" s="194" t="str">
        <f>IF(AG27="---","",IF(AG27="","",VLOOKUP(AG27,List1678345679[],2,FALSE)))</f>
        <v/>
      </c>
      <c r="CE27" s="194" t="str">
        <f>IF(AH27="---","",IF(AH27="","",VLOOKUP(AH27,List1678345679[],2,FALSE)))</f>
        <v/>
      </c>
      <c r="CF27" s="16" t="s">
        <v>124</v>
      </c>
      <c r="CG27" s="194">
        <f t="shared" si="7"/>
        <v>0</v>
      </c>
      <c r="CH27" s="194">
        <f t="shared" si="5"/>
        <v>0</v>
      </c>
      <c r="CI27" s="194">
        <f t="shared" si="5"/>
        <v>0</v>
      </c>
      <c r="CJ27" s="194" t="str">
        <f t="shared" si="5"/>
        <v>NA</v>
      </c>
      <c r="CK27" s="194" t="str">
        <f t="shared" si="5"/>
        <v>NA</v>
      </c>
      <c r="CL27" s="194" t="str">
        <f t="shared" si="5"/>
        <v>NA</v>
      </c>
      <c r="CM27" s="194" t="str">
        <f t="shared" si="5"/>
        <v>NA</v>
      </c>
      <c r="CN27" s="194" t="str">
        <f t="shared" si="5"/>
        <v>NA</v>
      </c>
      <c r="CO27" s="194" t="str">
        <f t="shared" si="5"/>
        <v>NA</v>
      </c>
      <c r="CP27" s="194" t="str">
        <f t="shared" si="5"/>
        <v>NA</v>
      </c>
      <c r="CQ27" s="16" t="s">
        <v>124</v>
      </c>
      <c r="CR27" s="194" t="str">
        <f t="shared" si="8"/>
        <v>NA</v>
      </c>
      <c r="CS27" s="194" t="str">
        <f t="shared" si="9"/>
        <v>NA</v>
      </c>
      <c r="CT27" s="194" t="str">
        <f t="shared" si="9"/>
        <v>NA</v>
      </c>
      <c r="CU27" s="194" t="str">
        <f t="shared" si="9"/>
        <v>NA</v>
      </c>
      <c r="CV27" s="194" t="str">
        <f t="shared" si="9"/>
        <v>NA</v>
      </c>
      <c r="CW27" s="194" t="str">
        <f t="shared" si="9"/>
        <v>NA</v>
      </c>
      <c r="CX27" s="194" t="str">
        <f t="shared" si="9"/>
        <v>NA</v>
      </c>
      <c r="CY27" s="194" t="str">
        <f t="shared" si="9"/>
        <v>NA</v>
      </c>
      <c r="CZ27" s="194" t="str">
        <f t="shared" si="9"/>
        <v>NA</v>
      </c>
      <c r="DA27" s="194" t="str">
        <f t="shared" si="9"/>
        <v>NA</v>
      </c>
      <c r="DI27" s="177"/>
      <c r="DJ27" s="177"/>
      <c r="DK27" s="177"/>
      <c r="DL27" s="177"/>
      <c r="DM27" s="177"/>
      <c r="DN27" s="177"/>
      <c r="DO27" s="177"/>
      <c r="DP27" s="177"/>
      <c r="DQ27" s="177"/>
      <c r="DR27" s="177"/>
      <c r="DS27" s="177"/>
      <c r="DT27" s="177"/>
      <c r="DU27" s="177"/>
      <c r="DV27" s="177"/>
      <c r="DW27" s="177"/>
    </row>
    <row r="28" spans="2:127" s="7" customFormat="1" ht="13.7" customHeight="1" thickBot="1">
      <c r="B28" s="304"/>
      <c r="C28" s="306"/>
      <c r="D28" s="307"/>
      <c r="E28" s="174" t="s">
        <v>219</v>
      </c>
      <c r="F28" s="175"/>
      <c r="G28" s="176"/>
      <c r="H28" s="13" t="s">
        <v>97</v>
      </c>
      <c r="I28" s="13" t="s">
        <v>97</v>
      </c>
      <c r="J28" s="13" t="s">
        <v>97</v>
      </c>
      <c r="K28" s="13" t="s">
        <v>97</v>
      </c>
      <c r="L28" s="13" t="s">
        <v>92</v>
      </c>
      <c r="M28" s="13" t="s">
        <v>92</v>
      </c>
      <c r="N28" s="13" t="s">
        <v>92</v>
      </c>
      <c r="O28" s="13" t="s">
        <v>92</v>
      </c>
      <c r="P28" s="13" t="s">
        <v>92</v>
      </c>
      <c r="Q28" s="13" t="s">
        <v>92</v>
      </c>
      <c r="R28" s="170" t="s">
        <v>92</v>
      </c>
      <c r="S28" s="1"/>
      <c r="T28" s="1"/>
      <c r="U28" s="1"/>
      <c r="V28" s="1"/>
      <c r="W28" s="1"/>
      <c r="X28" s="1"/>
      <c r="Y28" s="13" t="s">
        <v>97</v>
      </c>
      <c r="Z28" s="13" t="s">
        <v>97</v>
      </c>
      <c r="AA28" s="13" t="s">
        <v>97</v>
      </c>
      <c r="AB28" s="13" t="s">
        <v>95</v>
      </c>
      <c r="AC28" s="170" t="s">
        <v>95</v>
      </c>
      <c r="AD28" s="13" t="s">
        <v>92</v>
      </c>
      <c r="AE28" s="13" t="s">
        <v>92</v>
      </c>
      <c r="AF28" s="13" t="s">
        <v>92</v>
      </c>
      <c r="AG28" s="13" t="s">
        <v>92</v>
      </c>
      <c r="AH28" s="18" t="s">
        <v>92</v>
      </c>
      <c r="AK28" s="14" t="str">
        <f t="shared" si="0"/>
        <v>On Target</v>
      </c>
      <c r="AL28" s="14" t="str">
        <f t="shared" si="0"/>
        <v>On Target</v>
      </c>
      <c r="AM28" s="14" t="str">
        <f t="shared" si="0"/>
        <v>On Target</v>
      </c>
      <c r="AN28" s="14" t="str">
        <f t="shared" si="0"/>
        <v/>
      </c>
      <c r="AO28" s="14" t="str">
        <f t="shared" si="0"/>
        <v/>
      </c>
      <c r="AP28" s="14" t="str">
        <f t="shared" ref="AP28:AT30" si="10">IFERROR(IF(N28="---","",IF(AD28="---","No Target Set",IF(CA28=BP28,"On Target",IF(CA28&gt;BP28,"Behind",IF(CA28&lt;BP28,"On Target"))))),"")</f>
        <v/>
      </c>
      <c r="AQ28" s="14" t="str">
        <f t="shared" si="10"/>
        <v/>
      </c>
      <c r="AR28" s="14" t="str">
        <f t="shared" si="10"/>
        <v/>
      </c>
      <c r="AS28" s="14" t="str">
        <f t="shared" si="10"/>
        <v/>
      </c>
      <c r="AT28" s="14" t="str">
        <f t="shared" si="10"/>
        <v/>
      </c>
      <c r="AU28" s="1"/>
      <c r="AV28" s="15"/>
      <c r="AW28" s="16" t="s">
        <v>125</v>
      </c>
      <c r="AX28" s="194" t="str">
        <f t="shared" si="1"/>
        <v>60-79</v>
      </c>
      <c r="AY28" s="194">
        <f>VALUE(IF(AX28="---","",VLOOKUP(AX28,List1678345679[],2,FALSE)))</f>
        <v>0.5</v>
      </c>
      <c r="AZ28" s="194" t="str">
        <f t="shared" si="2"/>
        <v>60-79</v>
      </c>
      <c r="BA28" s="194">
        <f>VALUE(IF(AZ28="---","",VLOOKUP(AZ28,List1678345679[],2,FALSE)))</f>
        <v>0.5</v>
      </c>
      <c r="BB28" s="194" t="str">
        <f t="shared" si="3"/>
        <v>On Target</v>
      </c>
      <c r="BC28" s="194" t="str">
        <f t="shared" si="4"/>
        <v>Real Ano 3</v>
      </c>
      <c r="BD28" s="1"/>
      <c r="BE28" s="1"/>
      <c r="BF28" s="1"/>
      <c r="BG28" s="1"/>
      <c r="BH28" s="1"/>
      <c r="BI28" s="16" t="s">
        <v>125</v>
      </c>
      <c r="BJ28" s="194">
        <f>IF(H28="---","",IF(H28="","",(VLOOKUP(H28,List1678345679[],2,FALSE))))</f>
        <v>0.5</v>
      </c>
      <c r="BK28" s="194">
        <f>IF(I28="---","",IF(I28="","",(VLOOKUP(I28,List1678345679[],2,FALSE))))</f>
        <v>0.5</v>
      </c>
      <c r="BL28" s="194">
        <f>IF(J28="---","",IF(J28="","",(VLOOKUP(J28,List1678345679[],2,FALSE))))</f>
        <v>0.5</v>
      </c>
      <c r="BM28" s="194">
        <f>IF(K28="---","",IF(K28="","",(VLOOKUP(K28,List1678345679[],2,FALSE))))</f>
        <v>0.5</v>
      </c>
      <c r="BN28" s="194" t="str">
        <f>IF(L28="---","",IF(L28="","",(VLOOKUP(L28,List1678345679[],2,FALSE))))</f>
        <v/>
      </c>
      <c r="BO28" s="194" t="str">
        <f>IF(M28="---","",IF(M28="","",(VLOOKUP(M28,List1678345679[],2,FALSE))))</f>
        <v/>
      </c>
      <c r="BP28" s="194" t="str">
        <f>IF(N28="---","",IF(N28="","",(VLOOKUP(N28,List1678345679[],2,FALSE))))</f>
        <v/>
      </c>
      <c r="BQ28" s="194" t="str">
        <f>IF(O28="---","",IF(O28="","",(VLOOKUP(O28,List1678345679[],2,FALSE))))</f>
        <v/>
      </c>
      <c r="BR28" s="194" t="str">
        <f>IF(P28="---","",IF(P28="","",(VLOOKUP(P28,List1678345679[],2,FALSE))))</f>
        <v/>
      </c>
      <c r="BS28" s="194" t="str">
        <f>IF(Q28="---","",IF(Q28="","",(VLOOKUP(Q28,List1678345679[],2,FALSE))))</f>
        <v/>
      </c>
      <c r="BT28" s="194" t="str">
        <f>IF(R28="---","",IF(R28="","",(VLOOKUP(R28,List1678345679[],2,FALSE))))</f>
        <v/>
      </c>
      <c r="BU28" s="16" t="s">
        <v>125</v>
      </c>
      <c r="BV28" s="194">
        <f>IF(Y28="---","",IF(Y28="","",VLOOKUP(Y28,List1678345679[],2,FALSE)))</f>
        <v>0.5</v>
      </c>
      <c r="BW28" s="194">
        <f>IF(Z28="---","",IF(Z28="","",VLOOKUP(Z28,List1678345679[],2,FALSE)))</f>
        <v>0.5</v>
      </c>
      <c r="BX28" s="194">
        <f>IF(AA28="---","",IF(AA28="","",VLOOKUP(AA28,List1678345679[],2,FALSE)))</f>
        <v>0.5</v>
      </c>
      <c r="BY28" s="194">
        <f>IF(AB28="---","",IF(AB28="","",VLOOKUP(AB28,List1678345679[],2,FALSE)))</f>
        <v>1</v>
      </c>
      <c r="BZ28" s="194">
        <f>IF(AC28="---","",IF(AC28="","",VLOOKUP(AC28,List1678345679[],2,FALSE)))</f>
        <v>1</v>
      </c>
      <c r="CA28" s="194" t="str">
        <f>IF(AD28="---","",IF(AD28="","",VLOOKUP(AD28,List1678345679[],2,FALSE)))</f>
        <v/>
      </c>
      <c r="CB28" s="194" t="str">
        <f>IF(AE28="---","",IF(AE28="","",VLOOKUP(AE28,List1678345679[],2,FALSE)))</f>
        <v/>
      </c>
      <c r="CC28" s="194" t="str">
        <f>IF(AF28="---","",IF(AF28="","",VLOOKUP(AF28,List1678345679[],2,FALSE)))</f>
        <v/>
      </c>
      <c r="CD28" s="194" t="str">
        <f>IF(AG28="---","",IF(AG28="","",VLOOKUP(AG28,List1678345679[],2,FALSE)))</f>
        <v/>
      </c>
      <c r="CE28" s="194" t="str">
        <f>IF(AH28="---","",IF(AH28="","",VLOOKUP(AH28,List1678345679[],2,FALSE)))</f>
        <v/>
      </c>
      <c r="CF28" s="16" t="s">
        <v>125</v>
      </c>
      <c r="CG28" s="194">
        <f t="shared" si="7"/>
        <v>0</v>
      </c>
      <c r="CH28" s="194">
        <f t="shared" si="5"/>
        <v>0</v>
      </c>
      <c r="CI28" s="194">
        <f t="shared" si="5"/>
        <v>0</v>
      </c>
      <c r="CJ28" s="194" t="str">
        <f t="shared" si="5"/>
        <v>NA</v>
      </c>
      <c r="CK28" s="194" t="str">
        <f t="shared" si="5"/>
        <v>NA</v>
      </c>
      <c r="CL28" s="194" t="str">
        <f t="shared" si="5"/>
        <v>NA</v>
      </c>
      <c r="CM28" s="194" t="str">
        <f t="shared" si="5"/>
        <v>NA</v>
      </c>
      <c r="CN28" s="194" t="str">
        <f t="shared" si="5"/>
        <v>NA</v>
      </c>
      <c r="CO28" s="194" t="str">
        <f t="shared" si="5"/>
        <v>NA</v>
      </c>
      <c r="CP28" s="194" t="str">
        <f t="shared" si="5"/>
        <v>NA</v>
      </c>
      <c r="CQ28" s="16" t="s">
        <v>125</v>
      </c>
      <c r="CR28" s="194" t="str">
        <f t="shared" si="8"/>
        <v>NA</v>
      </c>
      <c r="CS28" s="194" t="str">
        <f t="shared" si="9"/>
        <v>NA</v>
      </c>
      <c r="CT28" s="194" t="str">
        <f t="shared" si="9"/>
        <v>NA</v>
      </c>
      <c r="CU28" s="194" t="str">
        <f t="shared" si="9"/>
        <v>NA</v>
      </c>
      <c r="CV28" s="194" t="str">
        <f t="shared" si="9"/>
        <v>NA</v>
      </c>
      <c r="CW28" s="194" t="str">
        <f t="shared" si="9"/>
        <v>NA</v>
      </c>
      <c r="CX28" s="194" t="str">
        <f t="shared" si="9"/>
        <v>NA</v>
      </c>
      <c r="CY28" s="194" t="str">
        <f t="shared" si="9"/>
        <v>NA</v>
      </c>
      <c r="CZ28" s="194" t="str">
        <f t="shared" si="9"/>
        <v>NA</v>
      </c>
      <c r="DA28" s="194" t="str">
        <f t="shared" si="9"/>
        <v>NA</v>
      </c>
      <c r="DI28" s="177"/>
      <c r="DJ28" s="177"/>
      <c r="DK28" s="177"/>
      <c r="DL28" s="177"/>
      <c r="DM28" s="177"/>
      <c r="DN28" s="177"/>
      <c r="DO28" s="177"/>
      <c r="DP28" s="177"/>
      <c r="DQ28" s="177"/>
      <c r="DR28" s="177"/>
      <c r="DS28" s="177"/>
      <c r="DT28" s="177"/>
      <c r="DU28" s="177"/>
      <c r="DV28" s="177"/>
      <c r="DW28" s="177"/>
    </row>
    <row r="29" spans="2:127" s="7" customFormat="1" ht="13.7" customHeight="1" thickBot="1">
      <c r="B29" s="304"/>
      <c r="C29" s="306"/>
      <c r="D29" s="307"/>
      <c r="E29" s="174" t="s">
        <v>220</v>
      </c>
      <c r="F29" s="175"/>
      <c r="G29" s="176"/>
      <c r="H29" s="13" t="s">
        <v>97</v>
      </c>
      <c r="I29" s="13" t="s">
        <v>97</v>
      </c>
      <c r="J29" s="13" t="s">
        <v>97</v>
      </c>
      <c r="K29" s="13" t="s">
        <v>99</v>
      </c>
      <c r="L29" s="13" t="s">
        <v>92</v>
      </c>
      <c r="M29" s="13" t="s">
        <v>92</v>
      </c>
      <c r="N29" s="13" t="s">
        <v>92</v>
      </c>
      <c r="O29" s="13" t="s">
        <v>92</v>
      </c>
      <c r="P29" s="13" t="s">
        <v>92</v>
      </c>
      <c r="Q29" s="13" t="s">
        <v>92</v>
      </c>
      <c r="R29" s="170" t="s">
        <v>92</v>
      </c>
      <c r="S29" s="1"/>
      <c r="T29" s="1"/>
      <c r="U29" s="1"/>
      <c r="V29" s="1"/>
      <c r="W29" s="1"/>
      <c r="X29" s="1"/>
      <c r="Y29" s="13" t="s">
        <v>97</v>
      </c>
      <c r="Z29" s="13" t="s">
        <v>97</v>
      </c>
      <c r="AA29" s="13" t="s">
        <v>97</v>
      </c>
      <c r="AB29" s="13" t="s">
        <v>97</v>
      </c>
      <c r="AC29" s="170" t="s">
        <v>95</v>
      </c>
      <c r="AD29" s="13" t="s">
        <v>92</v>
      </c>
      <c r="AE29" s="13" t="s">
        <v>92</v>
      </c>
      <c r="AF29" s="13" t="s">
        <v>92</v>
      </c>
      <c r="AG29" s="13" t="s">
        <v>92</v>
      </c>
      <c r="AH29" s="18" t="s">
        <v>92</v>
      </c>
      <c r="AK29" s="14" t="str">
        <f t="shared" ref="AK29:AO30" si="11">IFERROR(IF(I29="---","",IF(Y29="---","No Target Set",IF(BV29=BK29,"On Target",IF(BV29&gt;BK29,"Behind",IF(BV29&lt;BK29,"On Target"))))),"")</f>
        <v>On Target</v>
      </c>
      <c r="AL29" s="14" t="str">
        <f t="shared" si="11"/>
        <v>On Target</v>
      </c>
      <c r="AM29" s="14" t="str">
        <f t="shared" si="11"/>
        <v>Behind</v>
      </c>
      <c r="AN29" s="14" t="str">
        <f t="shared" si="11"/>
        <v/>
      </c>
      <c r="AO29" s="14" t="str">
        <f t="shared" si="11"/>
        <v/>
      </c>
      <c r="AP29" s="14" t="str">
        <f t="shared" si="10"/>
        <v/>
      </c>
      <c r="AQ29" s="14" t="str">
        <f t="shared" si="10"/>
        <v/>
      </c>
      <c r="AR29" s="14" t="str">
        <f t="shared" si="10"/>
        <v/>
      </c>
      <c r="AS29" s="14" t="str">
        <f t="shared" si="10"/>
        <v/>
      </c>
      <c r="AT29" s="14" t="str">
        <f t="shared" si="10"/>
        <v/>
      </c>
      <c r="AU29" s="1"/>
      <c r="AV29" s="15"/>
      <c r="AW29" s="16" t="s">
        <v>126</v>
      </c>
      <c r="AX29" s="194" t="str">
        <f t="shared" si="1"/>
        <v>&lt;60</v>
      </c>
      <c r="AY29" s="194">
        <f>VALUE(IF(AX29="---","",VLOOKUP(AX29,List1678345679[],2,FALSE)))</f>
        <v>0</v>
      </c>
      <c r="AZ29" s="194" t="str">
        <f t="shared" si="2"/>
        <v>60-79</v>
      </c>
      <c r="BA29" s="194">
        <f>VALUE(IF(AZ29="---","",VLOOKUP(AZ29,List1678345679[],2,FALSE)))</f>
        <v>0.5</v>
      </c>
      <c r="BB29" s="194" t="str">
        <f t="shared" si="3"/>
        <v>Behind</v>
      </c>
      <c r="BC29" s="194" t="str">
        <f t="shared" si="4"/>
        <v>Real Ano 3</v>
      </c>
      <c r="BD29" s="1"/>
      <c r="BE29" s="1"/>
      <c r="BF29" s="1"/>
      <c r="BG29" s="1"/>
      <c r="BH29" s="1"/>
      <c r="BI29" s="16" t="s">
        <v>126</v>
      </c>
      <c r="BJ29" s="194">
        <f>IF(H29="---","",IF(H29="","",(VLOOKUP(H29,List1678345679[],2,FALSE))))</f>
        <v>0.5</v>
      </c>
      <c r="BK29" s="194">
        <f>IF(I29="---","",IF(I29="","",(VLOOKUP(I29,List1678345679[],2,FALSE))))</f>
        <v>0.5</v>
      </c>
      <c r="BL29" s="194">
        <f>IF(J29="---","",IF(J29="","",(VLOOKUP(J29,List1678345679[],2,FALSE))))</f>
        <v>0.5</v>
      </c>
      <c r="BM29" s="194">
        <f>IF(K29="---","",IF(K29="","",(VLOOKUP(K29,List1678345679[],2,FALSE))))</f>
        <v>0</v>
      </c>
      <c r="BN29" s="194" t="str">
        <f>IF(L29="---","",IF(L29="","",(VLOOKUP(L29,List1678345679[],2,FALSE))))</f>
        <v/>
      </c>
      <c r="BO29" s="194" t="str">
        <f>IF(M29="---","",IF(M29="","",(VLOOKUP(M29,List1678345679[],2,FALSE))))</f>
        <v/>
      </c>
      <c r="BP29" s="194" t="str">
        <f>IF(N29="---","",IF(N29="","",(VLOOKUP(N29,List1678345679[],2,FALSE))))</f>
        <v/>
      </c>
      <c r="BQ29" s="194" t="str">
        <f>IF(O29="---","",IF(O29="","",(VLOOKUP(O29,List1678345679[],2,FALSE))))</f>
        <v/>
      </c>
      <c r="BR29" s="194" t="str">
        <f>IF(P29="---","",IF(P29="","",(VLOOKUP(P29,List1678345679[],2,FALSE))))</f>
        <v/>
      </c>
      <c r="BS29" s="194" t="str">
        <f>IF(Q29="---","",IF(Q29="","",(VLOOKUP(Q29,List1678345679[],2,FALSE))))</f>
        <v/>
      </c>
      <c r="BT29" s="194" t="str">
        <f>IF(R29="---","",IF(R29="","",(VLOOKUP(R29,List1678345679[],2,FALSE))))</f>
        <v/>
      </c>
      <c r="BU29" s="16" t="s">
        <v>126</v>
      </c>
      <c r="BV29" s="194">
        <f>IF(Y29="---","",IF(Y29="","",VLOOKUP(Y29,List1678345679[],2,FALSE)))</f>
        <v>0.5</v>
      </c>
      <c r="BW29" s="194">
        <f>IF(Z29="---","",IF(Z29="","",VLOOKUP(Z29,List1678345679[],2,FALSE)))</f>
        <v>0.5</v>
      </c>
      <c r="BX29" s="194">
        <f>IF(AA29="---","",IF(AA29="","",VLOOKUP(AA29,List1678345679[],2,FALSE)))</f>
        <v>0.5</v>
      </c>
      <c r="BY29" s="194">
        <f>IF(AB29="---","",IF(AB29="","",VLOOKUP(AB29,List1678345679[],2,FALSE)))</f>
        <v>0.5</v>
      </c>
      <c r="BZ29" s="194">
        <f>IF(AC29="---","",IF(AC29="","",VLOOKUP(AC29,List1678345679[],2,FALSE)))</f>
        <v>1</v>
      </c>
      <c r="CA29" s="194" t="str">
        <f>IF(AD29="---","",IF(AD29="","",VLOOKUP(AD29,List1678345679[],2,FALSE)))</f>
        <v/>
      </c>
      <c r="CB29" s="194" t="str">
        <f>IF(AE29="---","",IF(AE29="","",VLOOKUP(AE29,List1678345679[],2,FALSE)))</f>
        <v/>
      </c>
      <c r="CC29" s="194" t="str">
        <f>IF(AF29="---","",IF(AF29="","",VLOOKUP(AF29,List1678345679[],2,FALSE)))</f>
        <v/>
      </c>
      <c r="CD29" s="194" t="str">
        <f>IF(AG29="---","",IF(AG29="","",VLOOKUP(AG29,List1678345679[],2,FALSE)))</f>
        <v/>
      </c>
      <c r="CE29" s="194" t="str">
        <f>IF(AH29="---","",IF(AH29="","",VLOOKUP(AH29,List1678345679[],2,FALSE)))</f>
        <v/>
      </c>
      <c r="CF29" s="16" t="s">
        <v>126</v>
      </c>
      <c r="CG29" s="194">
        <f t="shared" si="7"/>
        <v>0</v>
      </c>
      <c r="CH29" s="194">
        <f t="shared" si="5"/>
        <v>0</v>
      </c>
      <c r="CI29" s="194">
        <f t="shared" si="5"/>
        <v>0.1</v>
      </c>
      <c r="CJ29" s="194" t="str">
        <f t="shared" si="5"/>
        <v>NA</v>
      </c>
      <c r="CK29" s="194" t="str">
        <f t="shared" si="5"/>
        <v>NA</v>
      </c>
      <c r="CL29" s="194" t="str">
        <f t="shared" si="5"/>
        <v>NA</v>
      </c>
      <c r="CM29" s="194" t="str">
        <f t="shared" si="5"/>
        <v>NA</v>
      </c>
      <c r="CN29" s="194" t="str">
        <f t="shared" si="5"/>
        <v>NA</v>
      </c>
      <c r="CO29" s="194" t="str">
        <f t="shared" si="5"/>
        <v>NA</v>
      </c>
      <c r="CP29" s="194" t="str">
        <f t="shared" si="5"/>
        <v>NA</v>
      </c>
      <c r="CQ29" s="16" t="s">
        <v>126</v>
      </c>
      <c r="CR29" s="194" t="str">
        <f t="shared" si="8"/>
        <v>NA</v>
      </c>
      <c r="CS29" s="194" t="str">
        <f t="shared" si="9"/>
        <v>NA</v>
      </c>
      <c r="CT29" s="194" t="str">
        <f t="shared" si="9"/>
        <v>NA</v>
      </c>
      <c r="CU29" s="194" t="str">
        <f t="shared" si="9"/>
        <v>NA</v>
      </c>
      <c r="CV29" s="194" t="str">
        <f t="shared" si="9"/>
        <v>NA</v>
      </c>
      <c r="CW29" s="194" t="str">
        <f t="shared" si="9"/>
        <v>NA</v>
      </c>
      <c r="CX29" s="194" t="str">
        <f t="shared" si="9"/>
        <v>NA</v>
      </c>
      <c r="CY29" s="194" t="str">
        <f t="shared" si="9"/>
        <v>NA</v>
      </c>
      <c r="CZ29" s="194" t="str">
        <f t="shared" si="9"/>
        <v>NA</v>
      </c>
      <c r="DA29" s="194" t="str">
        <f t="shared" si="9"/>
        <v>NA</v>
      </c>
      <c r="DI29" s="177"/>
      <c r="DJ29" s="177"/>
      <c r="DK29" s="177"/>
      <c r="DL29" s="177"/>
      <c r="DM29" s="177"/>
      <c r="DN29" s="177"/>
      <c r="DO29" s="177"/>
      <c r="DP29" s="177"/>
      <c r="DQ29" s="177"/>
      <c r="DR29" s="177"/>
      <c r="DS29" s="177"/>
      <c r="DT29" s="177"/>
      <c r="DU29" s="177"/>
      <c r="DV29" s="177"/>
      <c r="DW29" s="177"/>
    </row>
    <row r="30" spans="2:127" s="7" customFormat="1" ht="13.7" customHeight="1" thickBot="1">
      <c r="B30" s="305"/>
      <c r="C30" s="306"/>
      <c r="D30" s="307"/>
      <c r="E30" s="174" t="s">
        <v>221</v>
      </c>
      <c r="F30" s="175"/>
      <c r="G30" s="176"/>
      <c r="H30" s="169" t="s">
        <v>97</v>
      </c>
      <c r="I30" s="169" t="s">
        <v>97</v>
      </c>
      <c r="J30" s="169" t="s">
        <v>95</v>
      </c>
      <c r="K30" s="169" t="s">
        <v>95</v>
      </c>
      <c r="L30" s="22" t="s">
        <v>92</v>
      </c>
      <c r="M30" s="22" t="s">
        <v>92</v>
      </c>
      <c r="N30" s="22" t="s">
        <v>92</v>
      </c>
      <c r="O30" s="22" t="s">
        <v>92</v>
      </c>
      <c r="P30" s="22" t="s">
        <v>92</v>
      </c>
      <c r="Q30" s="22" t="s">
        <v>92</v>
      </c>
      <c r="R30" s="169" t="s">
        <v>92</v>
      </c>
      <c r="S30" s="1"/>
      <c r="T30" s="1"/>
      <c r="U30" s="1"/>
      <c r="V30" s="1"/>
      <c r="W30" s="1"/>
      <c r="X30" s="1"/>
      <c r="Y30" s="169" t="s">
        <v>97</v>
      </c>
      <c r="Z30" s="169" t="s">
        <v>95</v>
      </c>
      <c r="AA30" s="169" t="s">
        <v>95</v>
      </c>
      <c r="AB30" s="169" t="s">
        <v>95</v>
      </c>
      <c r="AC30" s="169" t="s">
        <v>95</v>
      </c>
      <c r="AD30" s="13" t="s">
        <v>92</v>
      </c>
      <c r="AE30" s="13" t="s">
        <v>92</v>
      </c>
      <c r="AF30" s="13" t="s">
        <v>92</v>
      </c>
      <c r="AG30" s="13" t="s">
        <v>92</v>
      </c>
      <c r="AH30" s="122" t="s">
        <v>92</v>
      </c>
      <c r="AK30" s="14" t="str">
        <f t="shared" si="11"/>
        <v>On Target</v>
      </c>
      <c r="AL30" s="14" t="str">
        <f t="shared" si="11"/>
        <v>On Target</v>
      </c>
      <c r="AM30" s="14" t="str">
        <f t="shared" si="11"/>
        <v>On Target</v>
      </c>
      <c r="AN30" s="14" t="str">
        <f t="shared" si="11"/>
        <v/>
      </c>
      <c r="AO30" s="14" t="str">
        <f t="shared" si="11"/>
        <v/>
      </c>
      <c r="AP30" s="14" t="str">
        <f t="shared" si="10"/>
        <v/>
      </c>
      <c r="AQ30" s="14" t="str">
        <f t="shared" si="10"/>
        <v/>
      </c>
      <c r="AR30" s="14" t="str">
        <f t="shared" si="10"/>
        <v/>
      </c>
      <c r="AS30" s="14" t="str">
        <f t="shared" si="10"/>
        <v/>
      </c>
      <c r="AT30" s="14" t="str">
        <f t="shared" si="10"/>
        <v/>
      </c>
      <c r="AU30" s="1"/>
      <c r="AV30" s="15"/>
      <c r="AW30" s="16" t="s">
        <v>127</v>
      </c>
      <c r="AX30" s="194" t="str">
        <f t="shared" si="1"/>
        <v>≥80</v>
      </c>
      <c r="AY30" s="194">
        <f>VALUE(IF(AX30="---","",VLOOKUP(AX30,List1678345679[],2,FALSE)))</f>
        <v>1</v>
      </c>
      <c r="AZ30" s="194" t="str">
        <f t="shared" si="2"/>
        <v>≥80</v>
      </c>
      <c r="BA30" s="194">
        <f>VALUE(IF(AZ30="---","",VLOOKUP(AZ30,List1678345679[],2,FALSE)))</f>
        <v>1</v>
      </c>
      <c r="BB30" s="194" t="str">
        <f t="shared" si="3"/>
        <v>On Target</v>
      </c>
      <c r="BC30" s="194" t="str">
        <f t="shared" si="4"/>
        <v>Real Ano 3</v>
      </c>
      <c r="BD30" s="1"/>
      <c r="BE30" s="1"/>
      <c r="BF30" s="1"/>
      <c r="BG30" s="1"/>
      <c r="BH30" s="1"/>
      <c r="BI30" s="16" t="s">
        <v>127</v>
      </c>
      <c r="BJ30" s="194">
        <f>IF(H30="---","",IF(H30="","",(VLOOKUP(H30,List1678345679[],2,FALSE))))</f>
        <v>0.5</v>
      </c>
      <c r="BK30" s="194">
        <f>IF(I30="---","",IF(I30="","",(VLOOKUP(I30,List1678345679[],2,FALSE))))</f>
        <v>0.5</v>
      </c>
      <c r="BL30" s="194">
        <f>IF(J30="---","",IF(J30="","",(VLOOKUP(J30,List1678345679[],2,FALSE))))</f>
        <v>1</v>
      </c>
      <c r="BM30" s="194">
        <f>IF(K30="---","",IF(K30="","",(VLOOKUP(K30,List1678345679[],2,FALSE))))</f>
        <v>1</v>
      </c>
      <c r="BN30" s="194" t="str">
        <f>IF(L30="---","",IF(L30="","",(VLOOKUP(L30,List1678345679[],2,FALSE))))</f>
        <v/>
      </c>
      <c r="BO30" s="194" t="str">
        <f>IF(M30="---","",IF(M30="","",(VLOOKUP(M30,List1678345679[],2,FALSE))))</f>
        <v/>
      </c>
      <c r="BP30" s="194" t="str">
        <f>IF(N30="---","",IF(N30="","",(VLOOKUP(N30,List1678345679[],2,FALSE))))</f>
        <v/>
      </c>
      <c r="BQ30" s="194" t="str">
        <f>IF(O30="---","",IF(O30="","",(VLOOKUP(O30,List1678345679[],2,FALSE))))</f>
        <v/>
      </c>
      <c r="BR30" s="194" t="str">
        <f>IF(P30="---","",IF(P30="","",(VLOOKUP(P30,List1678345679[],2,FALSE))))</f>
        <v/>
      </c>
      <c r="BS30" s="194" t="str">
        <f>IF(Q30="---","",IF(Q30="","",(VLOOKUP(Q30,List1678345679[],2,FALSE))))</f>
        <v/>
      </c>
      <c r="BT30" s="194" t="str">
        <f>IF(R30="---","",IF(R30="","",(VLOOKUP(R30,List1678345679[],2,FALSE))))</f>
        <v/>
      </c>
      <c r="BU30" s="16" t="s">
        <v>127</v>
      </c>
      <c r="BV30" s="194">
        <f>IF(Y30="---","",IF(Y30="","",VLOOKUP(Y30,List1678345679[],2,FALSE)))</f>
        <v>0.5</v>
      </c>
      <c r="BW30" s="194">
        <f>IF(Z30="---","",IF(Z30="","",VLOOKUP(Z30,List1678345679[],2,FALSE)))</f>
        <v>1</v>
      </c>
      <c r="BX30" s="194">
        <f>IF(AA30="---","",IF(AA30="","",VLOOKUP(AA30,List1678345679[],2,FALSE)))</f>
        <v>1</v>
      </c>
      <c r="BY30" s="194">
        <f>IF(AB30="---","",IF(AB30="","",VLOOKUP(AB30,List1678345679[],2,FALSE)))</f>
        <v>1</v>
      </c>
      <c r="BZ30" s="194">
        <f>IF(AC30="---","",IF(AC30="","",VLOOKUP(AC30,List1678345679[],2,FALSE)))</f>
        <v>1</v>
      </c>
      <c r="CA30" s="194" t="str">
        <f>IF(AD30="---","",IF(AD30="","",VLOOKUP(AD30,List1678345679[],2,FALSE)))</f>
        <v/>
      </c>
      <c r="CB30" s="194" t="str">
        <f>IF(AE30="---","",IF(AE30="","",VLOOKUP(AE30,List1678345679[],2,FALSE)))</f>
        <v/>
      </c>
      <c r="CC30" s="194" t="str">
        <f>IF(AF30="---","",IF(AF30="","",VLOOKUP(AF30,List1678345679[],2,FALSE)))</f>
        <v/>
      </c>
      <c r="CD30" s="194" t="str">
        <f>IF(AG30="---","",IF(AG30="","",VLOOKUP(AG30,List1678345679[],2,FALSE)))</f>
        <v/>
      </c>
      <c r="CE30" s="194" t="str">
        <f>IF(AH30="---","",IF(AH30="","",VLOOKUP(AH30,List1678345679[],2,FALSE)))</f>
        <v/>
      </c>
      <c r="CF30" s="16" t="s">
        <v>127</v>
      </c>
      <c r="CG30" s="194">
        <f t="shared" si="7"/>
        <v>0</v>
      </c>
      <c r="CH30" s="194">
        <f t="shared" si="5"/>
        <v>1</v>
      </c>
      <c r="CI30" s="194">
        <f t="shared" si="5"/>
        <v>0</v>
      </c>
      <c r="CJ30" s="194" t="str">
        <f t="shared" si="5"/>
        <v>NA</v>
      </c>
      <c r="CK30" s="194" t="str">
        <f t="shared" si="5"/>
        <v>NA</v>
      </c>
      <c r="CL30" s="194" t="str">
        <f t="shared" si="5"/>
        <v>NA</v>
      </c>
      <c r="CM30" s="194" t="str">
        <f t="shared" si="5"/>
        <v>NA</v>
      </c>
      <c r="CN30" s="194" t="str">
        <f t="shared" si="5"/>
        <v>NA</v>
      </c>
      <c r="CO30" s="194" t="str">
        <f t="shared" si="5"/>
        <v>NA</v>
      </c>
      <c r="CP30" s="194" t="str">
        <f t="shared" si="5"/>
        <v>NA</v>
      </c>
      <c r="CQ30" s="16" t="s">
        <v>127</v>
      </c>
      <c r="CR30" s="194" t="str">
        <f t="shared" si="8"/>
        <v>NA</v>
      </c>
      <c r="CS30" s="194" t="str">
        <f t="shared" si="9"/>
        <v>Achieved</v>
      </c>
      <c r="CT30" s="194" t="str">
        <f t="shared" si="9"/>
        <v>NA</v>
      </c>
      <c r="CU30" s="194" t="str">
        <f t="shared" si="9"/>
        <v>NA</v>
      </c>
      <c r="CV30" s="194" t="str">
        <f t="shared" si="9"/>
        <v>NA</v>
      </c>
      <c r="CW30" s="194" t="str">
        <f t="shared" si="9"/>
        <v>NA</v>
      </c>
      <c r="CX30" s="194" t="str">
        <f t="shared" si="9"/>
        <v>NA</v>
      </c>
      <c r="CY30" s="194" t="str">
        <f t="shared" si="9"/>
        <v>NA</v>
      </c>
      <c r="CZ30" s="194" t="str">
        <f t="shared" si="9"/>
        <v>NA</v>
      </c>
      <c r="DA30" s="194" t="str">
        <f t="shared" si="9"/>
        <v>NA</v>
      </c>
      <c r="DI30" s="177"/>
      <c r="DJ30" s="177"/>
      <c r="DK30" s="177"/>
      <c r="DL30" s="177"/>
      <c r="DM30" s="177"/>
      <c r="DN30" s="177"/>
      <c r="DO30" s="177"/>
      <c r="DP30" s="177"/>
      <c r="DQ30" s="177"/>
      <c r="DR30" s="177"/>
      <c r="DS30" s="177"/>
      <c r="DT30" s="177"/>
      <c r="DU30" s="177"/>
      <c r="DV30" s="177"/>
      <c r="DW30" s="177"/>
    </row>
    <row r="31" spans="2:127" s="7" customFormat="1" ht="13.7" customHeight="1" thickBot="1">
      <c r="B31" s="300" t="s">
        <v>223</v>
      </c>
      <c r="C31" s="301"/>
      <c r="D31" s="301"/>
      <c r="E31" s="301"/>
      <c r="F31" s="301"/>
      <c r="G31" s="302"/>
      <c r="H31" s="164">
        <f>IF(COUNTIF(Year0Range,BE5)+COUNTIF(Year0Range,BE4)+COUNTIF(Year0Range,"*60")&gt;0,COUNTIF(Year0Range,BE4),"")</f>
        <v>4</v>
      </c>
      <c r="I31" s="164">
        <f>IF(COUNTIF(Year1Range,BE4)+COUNTIF(Year1Range,BE5)+COUNTIF(Year1Range,"*60")&gt;0,COUNTIF(Year1Range,BE4),"")</f>
        <v>4</v>
      </c>
      <c r="J31" s="164">
        <f>IF(COUNTIF(Year2Range,BE4)+COUNTIF(Year2Range,BE5)+COUNTIF(Year2Range,"*60")&gt;0,COUNTIF(Year2Range,BE4),"")</f>
        <v>13</v>
      </c>
      <c r="K31" s="164">
        <f>IF(COUNTIF(Year3Range,BE4)+COUNTIF(Year3Range,BE5)+COUNTIF(Year3Range,"*60")&gt;0,COUNTIF(Year3Range,BE4),"")</f>
        <v>17</v>
      </c>
      <c r="L31" s="164" t="str">
        <f>IF(COUNTIF(Year4Range,BE4)+COUNTIF(Year4Range,BE5)+COUNTIF(Year4Range,"*60")&gt;0,COUNTIF(Year4Range,BE4),"")</f>
        <v/>
      </c>
      <c r="M31" s="164" t="str">
        <f>IF(COUNTIF(Year5Range,BE4)+COUNTIF(Year5Range,BE5)+COUNTIF(Year5Range,"*60")&gt;0,COUNTIF(Year5Range,BE4),"")</f>
        <v/>
      </c>
      <c r="N31" s="164" t="str">
        <f>IF(COUNTIF(Year6Range,BE4)+COUNTIF(Year6Range,BE5)+COUNTIF(Year6Range,"*60")&gt;0,COUNTIF(Year6Range,BE4),"")</f>
        <v/>
      </c>
      <c r="O31" s="164" t="str">
        <f>IF(COUNTIF(Year7Range,BE4)+COUNTIF(Year7Range,BE5)+COUNTIF(Year7Range,"*60")&gt;0,COUNTIF(Year7Range,BE4),"")</f>
        <v/>
      </c>
      <c r="P31" s="164" t="str">
        <f>IF(COUNTIF(Year8Range,BE4)+COUNTIF(Year8Range,BE5)+COUNTIF(Year8Range,"*60")&gt;0,COUNTIF(Year8Range,BE4),"")</f>
        <v/>
      </c>
      <c r="Q31" s="164" t="str">
        <f>IF(COUNTIF(Year9Range,BE4)+COUNTIF(Year9Range,BE5)+COUNTIF(Year9Range,"*60")&gt;0,COUNTIF(Year9Range,BE4),"")</f>
        <v/>
      </c>
      <c r="R31" s="164" t="str">
        <f>IF(COUNTIF(Year10Range,BE4)+COUNTIF(Year10Range,BE5)+COUNTIF(Year10Range,"*60")&gt;0,COUNTIF(Year10Range,BE4),"")</f>
        <v/>
      </c>
      <c r="S31" s="1"/>
      <c r="T31" s="1"/>
      <c r="U31" s="1"/>
      <c r="V31" s="1"/>
      <c r="W31" s="1"/>
      <c r="X31" s="1"/>
      <c r="Y31" s="164">
        <f>IF(COUNTIF(Year1Expected,BE5)+COUNTIF(Year1Expected,BE4)+COUNTIF(Year1Expected,"*60")&gt;0,COUNTIF(Year1Expected,$BE$4),"")</f>
        <v>4</v>
      </c>
      <c r="Z31" s="164">
        <f>IF(COUNTIF(Year2Expected,$BE$5)+COUNTIF(Year2Expected,$BE$4)+COUNTIF(Year2Expected,"*60")&gt;0,COUNTIF(Year2Expected,$BE$4),"")</f>
        <v>13</v>
      </c>
      <c r="AA31" s="164">
        <f>IF(COUNTIF(Year3Expected,BE5)+COUNTIF(Year3Expected,BE4)+COUNTIF(Year3Expected,"*60")&gt;0,COUNTIF(Year3Expected,$BE$4),"")</f>
        <v>15</v>
      </c>
      <c r="AB31" s="164">
        <f>IF(COUNTIF(Year4Expected,BE5)+COUNTIF(Year4Expected,BE4)+COUNTIF(Year4Expected,"*60")&gt;0,COUNTIF(Year4Expected,$BE$4),"")</f>
        <v>19</v>
      </c>
      <c r="AC31" s="164">
        <f>IF(COUNTIF(Year5Expected,BE5)+COUNTIF(Year5Expected,BE4)+COUNTIF(Year5Expected,"*60")&gt;0,COUNTIF(Year5Expected,$BE$4),"")</f>
        <v>26</v>
      </c>
      <c r="AD31" s="164" t="str">
        <f>IF(COUNTIF(Year6Expected,BE5)+COUNTIF(Year6Expected,BE4)+COUNTIF(Year6Expected,"*60")&gt;0,COUNTIF(Year6Expected,$BE$4),"")</f>
        <v/>
      </c>
      <c r="AE31" s="164" t="str">
        <f>IF(COUNTIF(Year7Expected,BE5)+COUNTIF(Year7Expected,BE4)+COUNTIF(Year7Expected,"*60")&gt;0,COUNTIF(Year7Expected,$BE$4),"")</f>
        <v/>
      </c>
      <c r="AF31" s="164" t="str">
        <f>IF(COUNTIF(Year8Expected,BE5)+COUNTIF(Year8Expected,BE4)+COUNTIF(Year8Expected,"*60")&gt;0,COUNTIF(Year8Expected,$BE$4),"")</f>
        <v/>
      </c>
      <c r="AG31" s="164" t="str">
        <f>IF(COUNTIF(Year9Expected,BE5)+COUNTIF(Year9Expected,BE4)+COUNTIF(Year9Expected,"*60")&gt;0,COUNTIF(Year9Expected,$BE$4),"")</f>
        <v/>
      </c>
      <c r="AH31" s="164" t="str">
        <f>IF(COUNTIF(Year10Expected,BE5)+COUNTIF(Year10Expected,BE4)+COUNTIF(Year10Expected,"*60")&gt;0,COUNTIF(Year10Expected,$BE$4),"")</f>
        <v/>
      </c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 t="str">
        <f>LOOKUP(2,1/(H34:R34&lt;&gt;""),H$2:R$2)</f>
        <v>Real Ano 3</v>
      </c>
      <c r="AY31" s="1"/>
      <c r="AZ31" s="1" t="str">
        <f>AX31</f>
        <v>Real Ano 3</v>
      </c>
      <c r="BA31" s="1"/>
      <c r="BB31" s="1"/>
      <c r="BC31" s="1"/>
      <c r="BD31" s="1"/>
      <c r="BE31" s="1"/>
      <c r="BF31" s="1"/>
      <c r="BG31" s="1"/>
      <c r="BH31" s="1"/>
      <c r="BI31" s="16" t="s">
        <v>128</v>
      </c>
      <c r="BJ31" s="195">
        <f t="shared" ref="BJ31:BT31" si="12">COUNTIF(BJ3:BJ30,1)</f>
        <v>4</v>
      </c>
      <c r="BK31" s="195">
        <f t="shared" si="12"/>
        <v>4</v>
      </c>
      <c r="BL31" s="195">
        <f t="shared" si="12"/>
        <v>13</v>
      </c>
      <c r="BM31" s="195">
        <f t="shared" si="12"/>
        <v>17</v>
      </c>
      <c r="BN31" s="195">
        <f t="shared" si="12"/>
        <v>0</v>
      </c>
      <c r="BO31" s="195">
        <f t="shared" si="12"/>
        <v>0</v>
      </c>
      <c r="BP31" s="195">
        <f t="shared" si="12"/>
        <v>0</v>
      </c>
      <c r="BQ31" s="195">
        <f t="shared" si="12"/>
        <v>0</v>
      </c>
      <c r="BR31" s="195">
        <f t="shared" si="12"/>
        <v>0</v>
      </c>
      <c r="BS31" s="195">
        <f t="shared" si="12"/>
        <v>0</v>
      </c>
      <c r="BT31" s="195">
        <f t="shared" si="12"/>
        <v>0</v>
      </c>
      <c r="BU31" s="16" t="s">
        <v>128</v>
      </c>
      <c r="BV31" s="196">
        <f t="shared" ref="BV31:CE31" si="13">COUNTIF(BV3:BV30,1)</f>
        <v>4</v>
      </c>
      <c r="BW31" s="196">
        <f t="shared" si="13"/>
        <v>13</v>
      </c>
      <c r="BX31" s="196">
        <f t="shared" si="13"/>
        <v>15</v>
      </c>
      <c r="BY31" s="196">
        <f t="shared" si="13"/>
        <v>19</v>
      </c>
      <c r="BZ31" s="196">
        <f t="shared" si="13"/>
        <v>26</v>
      </c>
      <c r="CA31" s="196">
        <f t="shared" si="13"/>
        <v>0</v>
      </c>
      <c r="CB31" s="196">
        <f t="shared" si="13"/>
        <v>0</v>
      </c>
      <c r="CC31" s="196">
        <f t="shared" si="13"/>
        <v>0</v>
      </c>
      <c r="CD31" s="196">
        <f t="shared" si="13"/>
        <v>0</v>
      </c>
      <c r="CE31" s="196">
        <f t="shared" si="13"/>
        <v>0</v>
      </c>
      <c r="CF31" s="197" t="s">
        <v>129</v>
      </c>
      <c r="CG31" s="16">
        <f>COUNTIF(CG3:CG30,1.1)+COUNTIF(CG3:CG30,1)</f>
        <v>1</v>
      </c>
      <c r="CH31" s="16">
        <f>COUNTIF(CH3:CH30,1.1)+COUNTIF(CH3:CH30,1)</f>
        <v>11</v>
      </c>
      <c r="CI31" s="16">
        <f t="shared" ref="CI31:CP31" si="14">COUNTIF(CI3:CI30,1.1)+COUNTIF(CI3:CI30,1)</f>
        <v>4</v>
      </c>
      <c r="CJ31" s="16">
        <f t="shared" si="14"/>
        <v>0</v>
      </c>
      <c r="CK31" s="16">
        <f t="shared" si="14"/>
        <v>0</v>
      </c>
      <c r="CL31" s="16">
        <f t="shared" si="14"/>
        <v>0</v>
      </c>
      <c r="CM31" s="16">
        <f t="shared" si="14"/>
        <v>0</v>
      </c>
      <c r="CN31" s="16">
        <f t="shared" si="14"/>
        <v>0</v>
      </c>
      <c r="CO31" s="16">
        <f t="shared" si="14"/>
        <v>0</v>
      </c>
      <c r="CP31" s="16">
        <f t="shared" si="14"/>
        <v>0</v>
      </c>
      <c r="CQ31" s="200" t="s">
        <v>130</v>
      </c>
      <c r="CR31" s="201">
        <f>COUNTIF(CR3:CR30,"Achieved")</f>
        <v>1</v>
      </c>
      <c r="CS31" s="201">
        <f t="shared" ref="CS31:DA31" si="15">COUNTIF(CS3:CS30,"Achieved")</f>
        <v>9</v>
      </c>
      <c r="CT31" s="201">
        <f t="shared" si="15"/>
        <v>4</v>
      </c>
      <c r="CU31" s="201">
        <f t="shared" si="15"/>
        <v>0</v>
      </c>
      <c r="CV31" s="201">
        <f t="shared" si="15"/>
        <v>0</v>
      </c>
      <c r="CW31" s="201">
        <f t="shared" si="15"/>
        <v>0</v>
      </c>
      <c r="CX31" s="201">
        <f t="shared" si="15"/>
        <v>0</v>
      </c>
      <c r="CY31" s="201">
        <f t="shared" si="15"/>
        <v>0</v>
      </c>
      <c r="CZ31" s="201">
        <f t="shared" si="15"/>
        <v>0</v>
      </c>
      <c r="DA31" s="201">
        <f t="shared" si="15"/>
        <v>0</v>
      </c>
      <c r="DI31" s="177"/>
      <c r="DJ31" s="177"/>
      <c r="DK31" s="177"/>
      <c r="DL31" s="177"/>
      <c r="DM31" s="177"/>
      <c r="DN31" s="177"/>
      <c r="DO31" s="177"/>
      <c r="DP31" s="177"/>
      <c r="DQ31" s="177"/>
      <c r="DR31" s="177"/>
      <c r="DS31" s="177"/>
      <c r="DT31" s="177"/>
      <c r="DU31" s="177"/>
      <c r="DV31" s="177"/>
      <c r="DW31" s="177"/>
    </row>
    <row r="32" spans="2:127" s="7" customFormat="1" ht="13.7" customHeight="1" thickBot="1">
      <c r="B32" s="300" t="s">
        <v>225</v>
      </c>
      <c r="C32" s="301"/>
      <c r="D32" s="301"/>
      <c r="E32" s="301"/>
      <c r="F32" s="301"/>
      <c r="G32" s="302"/>
      <c r="H32" s="164">
        <f>IF(COUNTIF(Year0Range,BE5)+COUNTIF(Year0Range,BE4)+COUNTIF(Year0Range,"*60")&gt;0,COUNTIF(Year0Range,BE5),"")</f>
        <v>19</v>
      </c>
      <c r="I32" s="167">
        <f>IF(COUNTIF(Year1Range,BE4)+COUNTIF(Year1Range,BE5)+COUNTIF(Year1Range,"*60")&gt;0,COUNTIF(Year1Range,BE5),"")</f>
        <v>20</v>
      </c>
      <c r="J32" s="167">
        <f>IF(COUNTIF(Year2Range,BE5)+COUNTIF(Year2Range,BE4)+COUNTIF(Year2Range,"*60")&gt;0,COUNTIF(Year2Range,BE5),"")</f>
        <v>14</v>
      </c>
      <c r="K32" s="167">
        <f>IF(COUNTIF(Year3Range,BE4)+COUNTIF(Year3Range,BE5)+COUNTIF(Year3Range,"*60")&gt;0,COUNTIF(Year3Range,BE5),"")</f>
        <v>9</v>
      </c>
      <c r="L32" s="167" t="str">
        <f>IF(COUNTIF(Year4Range,BE4)+COUNTIF(Year4Range,BE5)+COUNTIF(Year4Range,"*60")&gt;0,COUNTIF(Year4Range,BE5),"")</f>
        <v/>
      </c>
      <c r="M32" s="167" t="str">
        <f>IF(COUNTIF(Year5Range,BE5)+COUNTIF(Year5Range,BE4)+COUNTIF(Year5Range,"*60")&gt;0,COUNTIF(Year5Range,BE5),"")</f>
        <v/>
      </c>
      <c r="N32" s="167" t="str">
        <f>IF(COUNTIF(Year6Range,BE4)+COUNTIF(Year6Range,BE5)+COUNTIF(Year6Range,"*60")&gt;0,COUNTIF(Year6Range,BE5),"")</f>
        <v/>
      </c>
      <c r="O32" s="167" t="str">
        <f>IF(COUNTIF(Year7Range,BE4)+COUNTIF(Year7Range,BE5)+COUNTIF(Year7Range,"*60")&gt;0,COUNTIF(Year7Range,BE5),"")</f>
        <v/>
      </c>
      <c r="P32" s="167" t="str">
        <f>IF(COUNTIF(Year8Range,BE4)+COUNTIF(Year8Range,BE5)+COUNTIF(Year8Range,"*60")&gt;0,COUNTIF(Year8Range,BE5),"")</f>
        <v/>
      </c>
      <c r="Q32" s="167" t="str">
        <f>IF(COUNTIF(Year9Range,BE4)+COUNTIF(Year9Range,BE5)+COUNTIF(Year9Range,"*60")&gt;0,COUNTIF(Year9Range,BE5),"")</f>
        <v/>
      </c>
      <c r="R32" s="167" t="str">
        <f>IF(COUNTIF(Year10Range,BE5)+COUNTIF(Year10Range,BE5)+COUNTIF(Year10Range,"*60")&gt;0,COUNTIF(Year10Range,BE5),"")</f>
        <v/>
      </c>
      <c r="S32" s="1"/>
      <c r="T32" s="1"/>
      <c r="U32" s="1"/>
      <c r="V32" s="1"/>
      <c r="W32" s="1"/>
      <c r="X32" s="1"/>
      <c r="Y32" s="164">
        <f>IF(COUNTIF(Year1Expected,BE5)+COUNTIF(Year1Expected,BE4)+COUNTIF(Year1Expected,"*60")&gt;0,COUNTIF(Year1Expected,$BE$5),"")</f>
        <v>20</v>
      </c>
      <c r="Z32" s="164">
        <f>IF(COUNTIF(Year2Expected,$BE$5)+COUNTIF(Year2Expected,$BE$4)+COUNTIF(Year2Expected,"*60")&gt;0,COUNTIF(Year2Expected,$BE$5),"")</f>
        <v>14</v>
      </c>
      <c r="AA32" s="164">
        <f>IF(COUNTIF(Year3Expected,BE5)+COUNTIF(Year3Expected,BE4)+COUNTIF(Year3Expected,"*60")&gt;0,COUNTIF(Year3Expected,$BE$5),"")</f>
        <v>12</v>
      </c>
      <c r="AB32" s="164">
        <f>IF(COUNTIF(Year4Expected,BE5)+COUNTIF(Year4Expected,BE4)+COUNTIF(Year4Expected,"*60")&gt;0,COUNTIF(Year4Expected,$BE$5),"")</f>
        <v>8</v>
      </c>
      <c r="AC32" s="164">
        <f>IF(COUNTIF(Year5Expected,BE5)+COUNTIF(Year5Expected,BE4)+COUNTIF(Year5Expected,"*60")&gt;0,COUNTIF(Year5Expected,$BE$5),"")</f>
        <v>1</v>
      </c>
      <c r="AD32" s="164" t="str">
        <f>IF(COUNTIF(Year6Expected,BE5)+COUNTIF(Year6Expected,BE4)+COUNTIF(Year6Expected,"*60")&gt;0,COUNTIF(Year6Expected,$BE$5),"")</f>
        <v/>
      </c>
      <c r="AE32" s="164" t="str">
        <f>IF(COUNTIF(Year7Expected,BE5)+COUNTIF(Year7Expected,BE4)+COUNTIF(Year7Expected,"*60")&gt;0,COUNTIF(Year7Expected,$BE$5),"")</f>
        <v/>
      </c>
      <c r="AF32" s="164" t="str">
        <f>IF(COUNTIF(Year8Expected,BE5)+COUNTIF(Year8Expected,BE4)+COUNTIF(Year8Expected,"*60")&gt;0,COUNTIF(Year8Expected,$BE$5),"")</f>
        <v/>
      </c>
      <c r="AG32" s="164" t="str">
        <f>IF(COUNTIF(Year9Expected,BE5)+COUNTIF(Year9Expected,BE4)+COUNTIF(Year9Expected,"*60")&gt;0,COUNTIF(Year9Expected,$BE$5),"")</f>
        <v/>
      </c>
      <c r="AH32" s="164" t="str">
        <f>IF(COUNTIF(Year10Expected,BE5)+COUNTIF(Year10Expected,BE4)+COUNTIF(Year10Expected,"*60")&gt;0,COUNTIF(Year10Expected,$BE$5),"")</f>
        <v/>
      </c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6" t="s">
        <v>131</v>
      </c>
      <c r="BJ32" s="195">
        <f t="shared" ref="BJ32:BT32" si="16">COUNTIF(BJ3:BJ30,0.5)</f>
        <v>19</v>
      </c>
      <c r="BK32" s="195">
        <f t="shared" si="16"/>
        <v>20</v>
      </c>
      <c r="BL32" s="195">
        <f t="shared" si="16"/>
        <v>14</v>
      </c>
      <c r="BM32" s="195">
        <f t="shared" si="16"/>
        <v>9</v>
      </c>
      <c r="BN32" s="195">
        <f t="shared" si="16"/>
        <v>0</v>
      </c>
      <c r="BO32" s="195">
        <f t="shared" si="16"/>
        <v>0</v>
      </c>
      <c r="BP32" s="195">
        <f t="shared" si="16"/>
        <v>0</v>
      </c>
      <c r="BQ32" s="195">
        <f t="shared" si="16"/>
        <v>0</v>
      </c>
      <c r="BR32" s="195">
        <f t="shared" si="16"/>
        <v>0</v>
      </c>
      <c r="BS32" s="195">
        <f t="shared" si="16"/>
        <v>0</v>
      </c>
      <c r="BT32" s="195">
        <f t="shared" si="16"/>
        <v>0</v>
      </c>
      <c r="BU32" s="16" t="s">
        <v>131</v>
      </c>
      <c r="BV32" s="196">
        <f t="shared" ref="BV32:CE32" si="17">COUNTIF(BV3:BV30,0.5)</f>
        <v>20</v>
      </c>
      <c r="BW32" s="196">
        <f t="shared" si="17"/>
        <v>14</v>
      </c>
      <c r="BX32" s="196">
        <f t="shared" si="17"/>
        <v>12</v>
      </c>
      <c r="BY32" s="196">
        <f t="shared" si="17"/>
        <v>8</v>
      </c>
      <c r="BZ32" s="196">
        <f t="shared" si="17"/>
        <v>1</v>
      </c>
      <c r="CA32" s="196">
        <f t="shared" si="17"/>
        <v>0</v>
      </c>
      <c r="CB32" s="196">
        <f t="shared" si="17"/>
        <v>0</v>
      </c>
      <c r="CC32" s="196">
        <f t="shared" si="17"/>
        <v>0</v>
      </c>
      <c r="CD32" s="196">
        <f t="shared" si="17"/>
        <v>0</v>
      </c>
      <c r="CE32" s="196">
        <f t="shared" si="17"/>
        <v>0</v>
      </c>
      <c r="CF32" s="197" t="s">
        <v>132</v>
      </c>
      <c r="CG32" s="16" t="str" cm="1">
        <f t="array" ref="CG32">_xlfn.TEXTJOIN(", ", TRUE, IF((CG3:CG30=1.1) + (CG3:CG30=1), $CF$3:$CF$30, ""))</f>
        <v>1.2.2</v>
      </c>
      <c r="CH32" s="16" t="str" cm="1">
        <f t="array" ref="CH32">_xlfn.TEXTJOIN(", ", TRUE, IF((CH3:CH30=1.1) + (CH3:CH30=1), $CF$3:$CF$30, ""))</f>
        <v>1.2.3, 1.2.4, 2.1.1, 2.1.2, 2.1.3, 2.3.1, 2.3.2, 2.3.3, 2.4.2, 2.4.3, 3.2.4</v>
      </c>
      <c r="CI32" s="16" t="str" cm="1">
        <f t="array" ref="CI32">_xlfn.TEXTJOIN(", ", TRUE, IF((CI3:CI30=1.1) + (CI3:CI30=1), $CF$3:$CF$30, ""))</f>
        <v>1.2.1, 1.2.3, 2.4.3, 2.5.3</v>
      </c>
      <c r="CJ32" s="16" t="str" cm="1">
        <f t="array" ref="CJ32">_xlfn.TEXTJOIN(", ", TRUE, IF((CJ3:CJ30=1.1) + (CJ3:CJ30=1), $CF$3:$CF$30, ""))</f>
        <v/>
      </c>
      <c r="CK32" s="16" t="str" cm="1">
        <f t="array" ref="CK32">_xlfn.TEXTJOIN(", ", TRUE, IF((CK3:CK30=1.1) + (CK3:CK30=1), $CF$3:$CF$30, ""))</f>
        <v/>
      </c>
      <c r="CL32" s="16" t="str" cm="1">
        <f t="array" ref="CL32">_xlfn.TEXTJOIN(", ", TRUE, IF((CL3:CL30=1.1) + (CL3:CL30=1), $CF$3:$CF$30, ""))</f>
        <v/>
      </c>
      <c r="CM32" s="16" t="str" cm="1">
        <f t="array" ref="CM32">_xlfn.TEXTJOIN(", ", TRUE, IF((CM3:CM30=1.1) + (CM3:CM30=1), $CF$3:$CF$30, ""))</f>
        <v/>
      </c>
      <c r="CN32" s="16" t="str" cm="1">
        <f t="array" ref="CN32">_xlfn.TEXTJOIN(", ", TRUE, IF((CN3:CN30=1.1) + (CN3:CN30=1), $CF$3:$CF$30, ""))</f>
        <v/>
      </c>
      <c r="CO32" s="16" t="str" cm="1">
        <f t="array" ref="CO32">_xlfn.TEXTJOIN(", ", TRUE, IF((CO3:CO30=1.1) + (CO3:CO30=1), $CF$3:$CF$30, ""))</f>
        <v/>
      </c>
      <c r="CP32" s="16" t="str" cm="1">
        <f t="array" ref="CP32">_xlfn.TEXTJOIN(", ", TRUE, IF((CP3:CP30=1.1) + (CP3:CP30=1), $CF$3:$CF$30, ""))</f>
        <v/>
      </c>
      <c r="CQ32" s="200" t="s">
        <v>133</v>
      </c>
      <c r="CR32" s="201">
        <f>COUNTIF(CR3:CR30,"Not Achieved")</f>
        <v>0</v>
      </c>
      <c r="CS32" s="201">
        <f t="shared" ref="CS32:DA32" si="18">COUNTIF(CS3:CS30,"Not Achieved")</f>
        <v>2</v>
      </c>
      <c r="CT32" s="201">
        <f t="shared" si="18"/>
        <v>0</v>
      </c>
      <c r="CU32" s="201">
        <f t="shared" si="18"/>
        <v>0</v>
      </c>
      <c r="CV32" s="201">
        <f t="shared" si="18"/>
        <v>0</v>
      </c>
      <c r="CW32" s="201">
        <f t="shared" si="18"/>
        <v>0</v>
      </c>
      <c r="CX32" s="201">
        <f t="shared" si="18"/>
        <v>0</v>
      </c>
      <c r="CY32" s="201">
        <f t="shared" si="18"/>
        <v>0</v>
      </c>
      <c r="CZ32" s="201">
        <f t="shared" si="18"/>
        <v>0</v>
      </c>
      <c r="DA32" s="201">
        <f t="shared" si="18"/>
        <v>0</v>
      </c>
      <c r="DI32" s="177"/>
      <c r="DJ32" s="177"/>
      <c r="DK32" s="177"/>
      <c r="DL32" s="177"/>
      <c r="DM32" s="177"/>
      <c r="DN32" s="177"/>
      <c r="DO32" s="177"/>
      <c r="DP32" s="177"/>
      <c r="DQ32" s="177"/>
      <c r="DR32" s="177"/>
      <c r="DS32" s="177"/>
      <c r="DT32" s="177"/>
      <c r="DU32" s="177"/>
      <c r="DV32" s="177"/>
      <c r="DW32" s="177"/>
    </row>
    <row r="33" spans="2:127" ht="13.7" customHeight="1" thickBot="1">
      <c r="B33" s="300" t="s">
        <v>224</v>
      </c>
      <c r="C33" s="301"/>
      <c r="D33" s="301"/>
      <c r="E33" s="301"/>
      <c r="F33" s="301"/>
      <c r="G33" s="302"/>
      <c r="H33" s="164">
        <f>IF(COUNTIF(Year0Range,BE5)+COUNTIF(Year0Range,BE4)+COUNTIF(Year0Range,"*60")&gt;0,COUNTIF(Year0Range,"*60"),"")</f>
        <v>4</v>
      </c>
      <c r="I33" s="167">
        <f>IF(COUNTIF(Year1Range,BE4)+COUNTIF(Year1Range,BE5)+COUNTIF(Year1Range,"*60")&gt;0,COUNTIF(Year1Range,"*60"),"")</f>
        <v>3</v>
      </c>
      <c r="J33" s="167">
        <f>IF(COUNTIF(Year2Range,BE5)+COUNTIF(Year2Range,BE4)+COUNTIF(Year2Range,"*60")&gt;0,COUNTIF(Year2Range,"*60"),"")</f>
        <v>0</v>
      </c>
      <c r="K33" s="167">
        <f>IF(COUNTIF(Year3Range,BE4)+COUNTIF(Year3Range,BE5)+COUNTIF(Year3Range,"*60")&gt;0,COUNTIF(Year3Range,"*60"),"")</f>
        <v>1</v>
      </c>
      <c r="L33" s="167" t="str">
        <f>IF(COUNTIF(Year4Range,BE4)+COUNTIF(Year4Range,BE5)+COUNTIF(Year4Range,"*60")&gt;0,COUNTIF(Year4Range,"*60"),"")</f>
        <v/>
      </c>
      <c r="M33" s="167" t="str">
        <f>IF(COUNTIF(Year5Range,BE4)+COUNTIF(Year5Range,BE5)+COUNTIF(Year5Range,"*60")&gt;0,COUNTIF(Year5Range,"*60"),"")</f>
        <v/>
      </c>
      <c r="N33" s="167" t="str">
        <f>IF(COUNTIF(Year6Range,BE4)+COUNTIF(Year6Range,BE5)+COUNTIF(Year6Range,"*60")&gt;0,COUNTIF(Year6Range,"*60"),"")</f>
        <v/>
      </c>
      <c r="O33" s="167" t="str">
        <f>IF(COUNTIF(Year7Range,BE4)+COUNTIF(Year7Range,BE5)+COUNTIF(Year7Range,"*60")&gt;0,COUNTIF(Year7Range,"*60"),"")</f>
        <v/>
      </c>
      <c r="P33" s="167" t="str">
        <f>IF(COUNTIF(Year8Range,BE4)+COUNTIF(Year8Range,BE5)+COUNTIF(Year8Range,"*60")&gt;0,COUNTIF(Year8Range,"*60"),"")</f>
        <v/>
      </c>
      <c r="Q33" s="167" t="str">
        <f>IF(COUNTIF(Year9Range,BE4)+COUNTIF(Year9Range,BE5)+COUNTIF(Year9Range,"*60")&gt;0,COUNTIF(Year9Range,"*60"),"")</f>
        <v/>
      </c>
      <c r="R33" s="167" t="str">
        <f>IF(COUNTIF(Year10Range,BN4)+COUNTIF(Year10Range,BE5)+COUNTIF(Year10Range,"*60")&gt;0,COUNTIF(Year10Range,"*60"),"")</f>
        <v/>
      </c>
      <c r="Y33" s="164">
        <f>IF(COUNTIF(Year1Expected,BE5)+COUNTIF(Year1Expected,BE4)+COUNTIF(Year1Expected,"*60")&gt;0,COUNTIF(Year1Expected,"*60"),"")</f>
        <v>3</v>
      </c>
      <c r="Z33" s="164">
        <f>IF(COUNTIF(Year2Expected,$BE$5)+COUNTIF(Year2Expected,$BE$4)+COUNTIF(Year2Expected,"*60")&gt;0,COUNTIF(Year2Expected,"*60"),"")</f>
        <v>0</v>
      </c>
      <c r="AA33" s="164">
        <f>IF(COUNTIF(Year3Expected,BE5)+COUNTIF(Year3Expected,BE4)+COUNTIF(Year3Expected,"*60")&gt;0,COUNTIF(Year3Expected,"*60"),"")</f>
        <v>0</v>
      </c>
      <c r="AB33" s="164">
        <f>IF(COUNTIF(Year4Expected,BE5)+COUNTIF(Year4Expected,BE4)+COUNTIF(Year4Expected,"*60")&gt;0,COUNTIF(Year4Expected,"*60"),"")</f>
        <v>0</v>
      </c>
      <c r="AC33" s="164">
        <f>IF(COUNTIF(Year5Expected,BE5)+COUNTIF(Year5Expected,BE4)+COUNTIF(Year5Expected,"*60")&gt;0,COUNTIF(Year5Expected,"*60"),"")</f>
        <v>0</v>
      </c>
      <c r="AD33" s="164" t="str">
        <f>IF(COUNTIF(Year6Expected,BE5)+COUNTIF(Year6Expected,BE4)+COUNTIF(Year6Expected,"*60")&gt;0,COUNTIF(Year6Expected,"*60"),"")</f>
        <v/>
      </c>
      <c r="AE33" s="164" t="str">
        <f>IF(COUNTIF(Year7Expected,BE5)+COUNTIF(Year7Expected,BE4)+COUNTIF(Year7Expected,"*60")&gt;0,COUNTIF(Year7Expected,"*60"),"")</f>
        <v/>
      </c>
      <c r="AF33" s="164" t="str">
        <f>IF(COUNTIF(Year8Expected,BE5)+COUNTIF(Year8Expected,BE4)+COUNTIF(Year8Expected,"*60")&gt;0,COUNTIF(Year8Expected,"*60"),"")</f>
        <v/>
      </c>
      <c r="AG33" s="164" t="str">
        <f>IF(COUNTIF(Year9Expected,BE5)+COUNTIF(Year9Expected,BE4)+COUNTIF(Year9Expected,"*60")&gt;0,COUNTIF(Year9Expected,"*60"),"")</f>
        <v/>
      </c>
      <c r="AH33" s="164" t="str">
        <f>IF(COUNTIF(Year10Expected,BE5)+COUNTIF(Year10Expected,BE4)+COUNTIF(Year10Expected,"*60")&gt;0,COUNTIF(Year10Expected,"*60"),"")</f>
        <v/>
      </c>
      <c r="BI33" s="16" t="s">
        <v>134</v>
      </c>
      <c r="BJ33" s="195">
        <f t="shared" ref="BJ33:BT33" si="19">COUNTIF(BJ3:BJ30,0)</f>
        <v>4</v>
      </c>
      <c r="BK33" s="195">
        <f t="shared" si="19"/>
        <v>3</v>
      </c>
      <c r="BL33" s="195">
        <f t="shared" si="19"/>
        <v>0</v>
      </c>
      <c r="BM33" s="195">
        <f t="shared" si="19"/>
        <v>1</v>
      </c>
      <c r="BN33" s="195">
        <f t="shared" si="19"/>
        <v>0</v>
      </c>
      <c r="BO33" s="195">
        <f t="shared" si="19"/>
        <v>0</v>
      </c>
      <c r="BP33" s="195">
        <f t="shared" si="19"/>
        <v>0</v>
      </c>
      <c r="BQ33" s="195">
        <f t="shared" si="19"/>
        <v>0</v>
      </c>
      <c r="BR33" s="195">
        <f t="shared" si="19"/>
        <v>0</v>
      </c>
      <c r="BS33" s="195">
        <f t="shared" si="19"/>
        <v>0</v>
      </c>
      <c r="BT33" s="195">
        <f t="shared" si="19"/>
        <v>0</v>
      </c>
      <c r="BU33" s="16" t="s">
        <v>134</v>
      </c>
      <c r="BV33" s="196">
        <f t="shared" ref="BV33:CE33" si="20">COUNTIF(BV3:BV30,0)</f>
        <v>3</v>
      </c>
      <c r="BW33" s="196">
        <f t="shared" si="20"/>
        <v>0</v>
      </c>
      <c r="BX33" s="196">
        <f t="shared" si="20"/>
        <v>0</v>
      </c>
      <c r="BY33" s="196">
        <f t="shared" si="20"/>
        <v>0</v>
      </c>
      <c r="BZ33" s="196">
        <f t="shared" si="20"/>
        <v>0</v>
      </c>
      <c r="CA33" s="196">
        <f t="shared" si="20"/>
        <v>0</v>
      </c>
      <c r="CB33" s="196">
        <f t="shared" si="20"/>
        <v>0</v>
      </c>
      <c r="CC33" s="196">
        <f t="shared" si="20"/>
        <v>0</v>
      </c>
      <c r="CD33" s="196">
        <f t="shared" si="20"/>
        <v>0</v>
      </c>
      <c r="CE33" s="196">
        <f t="shared" si="20"/>
        <v>0</v>
      </c>
      <c r="CF33" s="197" t="s">
        <v>135</v>
      </c>
      <c r="CG33" s="16" t="str" cm="1">
        <f t="array" ref="CG33">_xlfn.TEXTJOIN(", ", TRUE, IF((CG3:CG30=1.1) + (CG3:CG30=0.1),  $CF$3:$CF$30, ""))</f>
        <v/>
      </c>
      <c r="CH33" s="199" t="str" cm="1">
        <f t="array" ref="CH33">_xlfn.TEXTJOIN(", ", TRUE, IF((CH3:CH30=1.1) + (CH3:CH30=0.1),  $CF$3:$CF$30, ""))</f>
        <v/>
      </c>
      <c r="CI33" s="199" t="str" cm="1">
        <f t="array" ref="CI33">_xlfn.TEXTJOIN(", ", TRUE, IF((CI3:CI30=1.1) + (CI3:CI30=0.1),  $CF$3:$CF$30, ""))</f>
        <v>3.2.3</v>
      </c>
      <c r="CJ33" s="199" t="str" cm="1">
        <f t="array" ref="CJ33">_xlfn.TEXTJOIN(", ", TRUE, IF((CJ3:CJ30=1.1) + (CJ3:CJ30=0.1),  $CF$3:$CF$30, ""))</f>
        <v/>
      </c>
      <c r="CK33" s="199" t="str" cm="1">
        <f t="array" ref="CK33">_xlfn.TEXTJOIN(", ", TRUE, IF((CK3:CK30=1.1) + (CK3:CK30=0.1),  $CF$3:$CF$30, ""))</f>
        <v/>
      </c>
      <c r="CL33" s="199" t="str" cm="1">
        <f t="array" ref="CL33">_xlfn.TEXTJOIN(", ", TRUE, IF((CL3:CL30=1.1) + (CL3:CL30=0.1),  $CF$3:$CF$30, ""))</f>
        <v/>
      </c>
      <c r="CM33" s="199" t="str" cm="1">
        <f t="array" ref="CM33">_xlfn.TEXTJOIN(", ", TRUE, IF((CM3:CM30=1.1) + (CM3:CM30=0.1),  $CF$3:$CF$30, ""))</f>
        <v/>
      </c>
      <c r="CN33" s="199" t="str" cm="1">
        <f t="array" ref="CN33">_xlfn.TEXTJOIN(", ", TRUE, IF((CN3:CN30=1.1) + (CN3:CN30=0.1),  $CF$3:$CF$30, ""))</f>
        <v/>
      </c>
      <c r="CO33" s="199" t="str" cm="1">
        <f t="array" ref="CO33">_xlfn.TEXTJOIN(", ", TRUE, IF((CO3:CO30=1.1) + (CO3:CO30=0.1),  $CF$3:$CF$30, ""))</f>
        <v/>
      </c>
      <c r="CP33" s="199" t="str" cm="1">
        <f t="array" ref="CP33">_xlfn.TEXTJOIN(", ", TRUE, IF((CP3:CP30=1.1) + (CP3:CP30=0.1),  $CF$3:$CF$30, ""))</f>
        <v/>
      </c>
      <c r="CQ33" s="199" t="s">
        <v>136</v>
      </c>
      <c r="CR33" s="201">
        <f>COUNTIF(CG3:CG30,1.1)+COUNTIF(CG3:CG30,0.1)</f>
        <v>0</v>
      </c>
      <c r="CS33" s="201">
        <f t="shared" ref="CS33:DA33" si="21">COUNTIF(CH3:CH30,1.1)+COUNTIF(CH3:CH30,0.1)</f>
        <v>0</v>
      </c>
      <c r="CT33" s="201">
        <f t="shared" si="21"/>
        <v>1</v>
      </c>
      <c r="CU33" s="201">
        <f t="shared" si="21"/>
        <v>0</v>
      </c>
      <c r="CV33" s="201">
        <f t="shared" si="21"/>
        <v>0</v>
      </c>
      <c r="CW33" s="201">
        <f t="shared" si="21"/>
        <v>0</v>
      </c>
      <c r="CX33" s="201">
        <f t="shared" si="21"/>
        <v>0</v>
      </c>
      <c r="CY33" s="201">
        <f t="shared" si="21"/>
        <v>0</v>
      </c>
      <c r="CZ33" s="201">
        <f t="shared" si="21"/>
        <v>0</v>
      </c>
      <c r="DA33" s="201">
        <f t="shared" si="21"/>
        <v>0</v>
      </c>
      <c r="DI33" s="30"/>
      <c r="DJ33" s="30"/>
      <c r="DK33" s="30"/>
      <c r="DL33" s="30"/>
      <c r="DM33" s="30"/>
      <c r="DN33" s="30"/>
      <c r="DO33" s="30"/>
      <c r="DP33" s="30"/>
      <c r="DQ33" s="30"/>
      <c r="DR33" s="30"/>
      <c r="DS33" s="30"/>
      <c r="DT33" s="30"/>
      <c r="DU33" s="30"/>
      <c r="DV33" s="30"/>
      <c r="DW33" s="30"/>
    </row>
    <row r="34" spans="2:127" ht="13.7" customHeight="1" thickBot="1">
      <c r="B34" s="310" t="s">
        <v>287</v>
      </c>
      <c r="C34" s="311"/>
      <c r="D34" s="311"/>
      <c r="E34" s="311"/>
      <c r="F34" s="312"/>
      <c r="G34" s="151"/>
      <c r="H34" s="23">
        <f t="shared" ref="H34:R34" si="22">IF(ISERROR(AVERAGE(BJ24:BJ30,BJ9:BJ23, BJ3:BJ8)),"",AVERAGE(BJ24:BJ30,BJ9:BJ23, BJ3:BJ8))</f>
        <v>0.5</v>
      </c>
      <c r="I34" s="23">
        <f t="shared" si="22"/>
        <v>0.51851851851851849</v>
      </c>
      <c r="J34" s="23">
        <f t="shared" si="22"/>
        <v>0.7407407407407407</v>
      </c>
      <c r="K34" s="23">
        <f t="shared" si="22"/>
        <v>0.79629629629629628</v>
      </c>
      <c r="L34" s="23" t="str">
        <f t="shared" si="22"/>
        <v/>
      </c>
      <c r="M34" s="23" t="str">
        <f t="shared" si="22"/>
        <v/>
      </c>
      <c r="N34" s="23" t="str">
        <f t="shared" si="22"/>
        <v/>
      </c>
      <c r="O34" s="23" t="str">
        <f t="shared" si="22"/>
        <v/>
      </c>
      <c r="P34" s="23" t="str">
        <f t="shared" si="22"/>
        <v/>
      </c>
      <c r="Q34" s="23" t="str">
        <f t="shared" si="22"/>
        <v/>
      </c>
      <c r="R34" s="23" t="str">
        <f t="shared" si="22"/>
        <v/>
      </c>
      <c r="Y34" s="23">
        <f t="shared" ref="Y34:AH34" si="23">IF(ISERROR(AVERAGE(BV24:BV30,BV9:BV23, BV3:BV8)),"",AVERAGE(BV24:BV30,BV9:BV23, BV3:BV8))</f>
        <v>0.51851851851851849</v>
      </c>
      <c r="Z34" s="23">
        <f t="shared" si="23"/>
        <v>0.7407407407407407</v>
      </c>
      <c r="AA34" s="23">
        <f t="shared" si="23"/>
        <v>0.77777777777777779</v>
      </c>
      <c r="AB34" s="23">
        <f t="shared" si="23"/>
        <v>0.85185185185185186</v>
      </c>
      <c r="AC34" s="23">
        <f t="shared" si="23"/>
        <v>0.98148148148148151</v>
      </c>
      <c r="AD34" s="23" t="str">
        <f t="shared" si="23"/>
        <v/>
      </c>
      <c r="AE34" s="23" t="str">
        <f t="shared" si="23"/>
        <v/>
      </c>
      <c r="AF34" s="23" t="str">
        <f t="shared" si="23"/>
        <v/>
      </c>
      <c r="AG34" s="23" t="str">
        <f t="shared" si="23"/>
        <v/>
      </c>
      <c r="AH34" s="23" t="str">
        <f t="shared" si="23"/>
        <v/>
      </c>
      <c r="AI34" s="1"/>
      <c r="AJ34" s="1"/>
      <c r="AX34" s="27" t="s">
        <v>95</v>
      </c>
      <c r="AY34" s="28" t="s">
        <v>97</v>
      </c>
      <c r="AZ34" s="29" t="s">
        <v>99</v>
      </c>
      <c r="BA34" s="1" t="s">
        <v>138</v>
      </c>
      <c r="BB34" s="24"/>
      <c r="BC34" s="24"/>
      <c r="BD34" s="24"/>
      <c r="BE34" s="24"/>
      <c r="BG34" s="7"/>
      <c r="BH34" s="7"/>
      <c r="BI34" s="16" t="s">
        <v>137</v>
      </c>
      <c r="BJ34" s="198">
        <f>IF(ISERROR(AVERAGE(BJ24:BJ30,BJ9:BJ23,BJ3:BJ8)),"",(AVERAGE(BJ24:BJ30,BJ9:BJ23,BJ3:BJ8)))</f>
        <v>0.5</v>
      </c>
      <c r="BK34" s="198">
        <f t="shared" ref="BK34:BT34" si="24">IF(ISERROR(AVERAGE(BK24:BK30,BK9:BK23,BK3:BK8)),"",(AVERAGE(BK24:BK30,BK9:BK23,BK3:BK8)))</f>
        <v>0.51851851851851849</v>
      </c>
      <c r="BL34" s="198">
        <f t="shared" si="24"/>
        <v>0.7407407407407407</v>
      </c>
      <c r="BM34" s="198">
        <f t="shared" si="24"/>
        <v>0.79629629629629628</v>
      </c>
      <c r="BN34" s="198" t="str">
        <f t="shared" si="24"/>
        <v/>
      </c>
      <c r="BO34" s="198" t="str">
        <f t="shared" si="24"/>
        <v/>
      </c>
      <c r="BP34" s="198" t="str">
        <f t="shared" si="24"/>
        <v/>
      </c>
      <c r="BQ34" s="198" t="str">
        <f t="shared" si="24"/>
        <v/>
      </c>
      <c r="BR34" s="198" t="str">
        <f t="shared" si="24"/>
        <v/>
      </c>
      <c r="BS34" s="198" t="str">
        <f t="shared" si="24"/>
        <v/>
      </c>
      <c r="BT34" s="198" t="str">
        <f t="shared" si="24"/>
        <v/>
      </c>
      <c r="BU34" s="16" t="s">
        <v>137</v>
      </c>
      <c r="BV34" s="198">
        <f t="shared" ref="BV34:CE34" si="25">IF(ISERROR(AVERAGE(BV24:BV30,BV9:BV23,BV3:BV8)),"",(AVERAGE(BV24:BV30,BV9:BV23,BV3:BV8)))</f>
        <v>0.51851851851851849</v>
      </c>
      <c r="BW34" s="198">
        <f t="shared" si="25"/>
        <v>0.7407407407407407</v>
      </c>
      <c r="BX34" s="198">
        <f t="shared" si="25"/>
        <v>0.77777777777777779</v>
      </c>
      <c r="BY34" s="198">
        <f t="shared" si="25"/>
        <v>0.85185185185185186</v>
      </c>
      <c r="BZ34" s="198">
        <f t="shared" si="25"/>
        <v>0.98148148148148151</v>
      </c>
      <c r="CA34" s="198" t="str">
        <f t="shared" si="25"/>
        <v/>
      </c>
      <c r="CB34" s="198" t="str">
        <f t="shared" si="25"/>
        <v/>
      </c>
      <c r="CC34" s="198" t="str">
        <f t="shared" si="25"/>
        <v/>
      </c>
      <c r="CD34" s="198" t="str">
        <f t="shared" si="25"/>
        <v/>
      </c>
      <c r="CE34" s="198" t="str">
        <f t="shared" si="25"/>
        <v/>
      </c>
      <c r="CF34" s="197" t="s">
        <v>130</v>
      </c>
      <c r="CG34" s="16" t="str" cm="1">
        <f t="array" ref="CG34">_xlfn.TEXTJOIN(", ", TRUE, IF(CR3:CR30="Achieved", $CF$3:$CF$30, ""))</f>
        <v>1.2.2</v>
      </c>
      <c r="CH34" s="199" t="str" cm="1">
        <f t="array" ref="CH34">_xlfn.TEXTJOIN(", ", TRUE, IF(CS3:CS30="Achieved", $CF$3:$CF$30, ""))</f>
        <v>1.2.4, 2.1.1, 2.1.2, 2.1.3, 2.3.1, 2.3.2, 2.3.3, 2.4.2, 3.2.4</v>
      </c>
      <c r="CI34" s="199" t="str" cm="1">
        <f t="array" ref="CI34">_xlfn.TEXTJOIN(", ", TRUE, IF(CT3:CT30="Achieved", $CF$3:$CF$30, ""))</f>
        <v>1.2.1, 1.2.3, 2.4.3, 2.5.3</v>
      </c>
      <c r="CJ34" s="199" t="str" cm="1">
        <f t="array" ref="CJ34">_xlfn.TEXTJOIN(", ", TRUE, IF(CU3:CU30="Achieved", $CF$3:$CF$30, ""))</f>
        <v/>
      </c>
      <c r="CK34" s="199" t="str" cm="1">
        <f t="array" ref="CK34">_xlfn.TEXTJOIN(", ", TRUE, IF(CV3:CV30="Achieved", $CF$3:$CF$30, ""))</f>
        <v/>
      </c>
      <c r="CL34" s="199" t="str" cm="1">
        <f t="array" ref="CL34">_xlfn.TEXTJOIN(", ", TRUE, IF(CW3:CW30="Achieved", $CF$3:$CF$30, ""))</f>
        <v/>
      </c>
      <c r="CM34" s="199" t="str" cm="1">
        <f t="array" ref="CM34">_xlfn.TEXTJOIN(", ", TRUE, IF(CX3:CX30="Achieved", $CF$3:$CF$30, ""))</f>
        <v/>
      </c>
      <c r="CN34" s="199" t="str" cm="1">
        <f t="array" ref="CN34">_xlfn.TEXTJOIN(", ", TRUE, IF(CY3:CY30="Achieved", $CF$3:$CF$30, ""))</f>
        <v/>
      </c>
      <c r="CO34" s="199" t="str" cm="1">
        <f t="array" ref="CO34">_xlfn.TEXTJOIN(", ", TRUE, IF(CZ3:CZ30="Achieved", $CF$3:$CF$30, ""))</f>
        <v/>
      </c>
      <c r="CP34" s="199" t="str" cm="1">
        <f t="array" ref="CP34">_xlfn.TEXTJOIN(", ", TRUE, IF(DA3:DA30="Achieved", $CF$3:$CF$30, ""))</f>
        <v/>
      </c>
      <c r="CQ34" s="199" t="s">
        <v>139</v>
      </c>
      <c r="CR34" s="202">
        <f t="shared" ref="CR34:DA34" si="26">IF(SUM(CR31:CR32)=0,"",CR31/SUM(CR31:CR32))</f>
        <v>1</v>
      </c>
      <c r="CS34" s="202">
        <f t="shared" si="26"/>
        <v>0.81818181818181823</v>
      </c>
      <c r="CT34" s="202">
        <f t="shared" si="26"/>
        <v>1</v>
      </c>
      <c r="CU34" s="202" t="str">
        <f t="shared" si="26"/>
        <v/>
      </c>
      <c r="CV34" s="202" t="str">
        <f t="shared" si="26"/>
        <v/>
      </c>
      <c r="CW34" s="202" t="str">
        <f t="shared" si="26"/>
        <v/>
      </c>
      <c r="CX34" s="202" t="str">
        <f t="shared" si="26"/>
        <v/>
      </c>
      <c r="CY34" s="202" t="str">
        <f t="shared" si="26"/>
        <v/>
      </c>
      <c r="CZ34" s="202" t="str">
        <f t="shared" si="26"/>
        <v/>
      </c>
      <c r="DA34" s="202" t="str">
        <f t="shared" si="26"/>
        <v/>
      </c>
      <c r="DI34" s="30"/>
      <c r="DJ34" s="30"/>
      <c r="DK34" s="30"/>
      <c r="DL34" s="30"/>
      <c r="DM34" s="30"/>
      <c r="DN34" s="30"/>
      <c r="DO34" s="30"/>
      <c r="DP34" s="30"/>
      <c r="DQ34" s="30"/>
      <c r="DR34" s="30"/>
      <c r="DS34" s="30"/>
      <c r="DT34" s="30"/>
      <c r="DU34" s="30"/>
      <c r="DV34" s="30"/>
      <c r="DW34" s="30"/>
    </row>
    <row r="35" spans="2:127" ht="13.7" customHeight="1" thickBot="1">
      <c r="B35" s="287" t="s">
        <v>140</v>
      </c>
      <c r="C35" s="288"/>
      <c r="D35" s="288"/>
      <c r="E35" s="288"/>
      <c r="F35" s="288"/>
      <c r="G35" s="289"/>
      <c r="H35" s="173"/>
      <c r="I35" s="173" t="str">
        <f>IF(I34="","",_xlfn.CONCAT(CG31," / ",CR31))</f>
        <v>1 / 1</v>
      </c>
      <c r="J35" s="173" t="str">
        <f t="shared" ref="J35:R35" si="27">IF(J34="","",_xlfn.CONCAT(CH31," / ",CS31))</f>
        <v>11 / 9</v>
      </c>
      <c r="K35" s="173" t="str">
        <f t="shared" si="27"/>
        <v>4 / 4</v>
      </c>
      <c r="L35" s="173" t="str">
        <f t="shared" si="27"/>
        <v/>
      </c>
      <c r="M35" s="173" t="str">
        <f t="shared" si="27"/>
        <v/>
      </c>
      <c r="N35" s="164" t="str">
        <f t="shared" si="27"/>
        <v/>
      </c>
      <c r="O35" s="164" t="str">
        <f t="shared" si="27"/>
        <v/>
      </c>
      <c r="P35" s="164" t="str">
        <f t="shared" si="27"/>
        <v/>
      </c>
      <c r="Q35" s="164" t="str">
        <f t="shared" si="27"/>
        <v/>
      </c>
      <c r="R35" s="164" t="str">
        <f t="shared" si="27"/>
        <v/>
      </c>
      <c r="AA35" s="26"/>
      <c r="AD35" s="26"/>
      <c r="AE35" s="26"/>
      <c r="AF35" s="26"/>
      <c r="AG35" s="26"/>
      <c r="AH35" s="26"/>
      <c r="AI35" s="26"/>
      <c r="AJ35" s="26"/>
      <c r="AW35" s="30" t="s">
        <v>141</v>
      </c>
      <c r="AX35" s="31">
        <f>COUNTIF(AY3:AY8,BF4)</f>
        <v>3</v>
      </c>
      <c r="AY35" s="31">
        <f>VALUE(COUNTIF(AY3:AY8,BF5))</f>
        <v>2</v>
      </c>
      <c r="AZ35" s="31">
        <f>VALUE(COUNTIF(AY3:AY8,0))</f>
        <v>0</v>
      </c>
      <c r="BA35" s="31">
        <f>AVERAGEIF(AY3:AY8,"&gt;=0")</f>
        <v>0.8</v>
      </c>
      <c r="BI35" s="16" t="s">
        <v>142</v>
      </c>
      <c r="BJ35" s="192">
        <f>IF(ISERROR(AVERAGE(BJ3:BJ8)),"",(AVERAGE(BJ3:BJ8)))</f>
        <v>0.3</v>
      </c>
      <c r="BK35" s="192">
        <f t="shared" ref="BK35:BT35" si="28">IF(ISERROR(AVERAGE(BK3:BK8)),"",(AVERAGE(BK3:BK8)))</f>
        <v>0.4</v>
      </c>
      <c r="BL35" s="192">
        <f t="shared" si="28"/>
        <v>0.6</v>
      </c>
      <c r="BM35" s="192">
        <f t="shared" si="28"/>
        <v>0.8</v>
      </c>
      <c r="BN35" s="192" t="str">
        <f t="shared" si="28"/>
        <v/>
      </c>
      <c r="BO35" s="192" t="str">
        <f t="shared" si="28"/>
        <v/>
      </c>
      <c r="BP35" s="192" t="str">
        <f t="shared" si="28"/>
        <v/>
      </c>
      <c r="BQ35" s="192" t="str">
        <f t="shared" si="28"/>
        <v/>
      </c>
      <c r="BR35" s="192" t="str">
        <f t="shared" si="28"/>
        <v/>
      </c>
      <c r="BS35" s="192" t="str">
        <f t="shared" si="28"/>
        <v/>
      </c>
      <c r="BT35" s="192" t="str">
        <f t="shared" si="28"/>
        <v/>
      </c>
      <c r="BU35" s="16" t="s">
        <v>142</v>
      </c>
      <c r="BV35" s="192">
        <f t="shared" ref="BV35:CE35" si="29">IF(ISERROR(AVERAGE(BV3:BV8)),"",(AVERAGE(BV3:BV8)))</f>
        <v>0.4</v>
      </c>
      <c r="BW35" s="192">
        <f t="shared" si="29"/>
        <v>0.7</v>
      </c>
      <c r="BX35" s="192">
        <f t="shared" si="29"/>
        <v>0.8</v>
      </c>
      <c r="BY35" s="192">
        <f t="shared" si="29"/>
        <v>0.8</v>
      </c>
      <c r="BZ35" s="192">
        <f t="shared" si="29"/>
        <v>1</v>
      </c>
      <c r="CA35" s="192" t="str">
        <f t="shared" si="29"/>
        <v/>
      </c>
      <c r="CB35" s="192" t="str">
        <f t="shared" si="29"/>
        <v/>
      </c>
      <c r="CC35" s="192" t="str">
        <f t="shared" si="29"/>
        <v/>
      </c>
      <c r="CD35" s="192" t="str">
        <f t="shared" si="29"/>
        <v/>
      </c>
      <c r="CE35" s="192" t="str">
        <f t="shared" si="29"/>
        <v/>
      </c>
      <c r="CF35" s="16"/>
      <c r="CG35"/>
      <c r="CJ35" s="1"/>
      <c r="CL35" s="1"/>
      <c r="CN35" s="1"/>
      <c r="CQ35" s="199" t="s">
        <v>143</v>
      </c>
      <c r="CR35" s="16" t="str">
        <f t="shared" ref="CR35:DA35" si="30">IF(CR34="","ADEQUATE",IF(CR34&gt;0.5,"ADEQUATE",IF(BK34&gt;=BV34,"ADEQUATE","INADEQUATE")))</f>
        <v>ADEQUATE</v>
      </c>
      <c r="CS35" s="16" t="str">
        <f t="shared" si="30"/>
        <v>ADEQUATE</v>
      </c>
      <c r="CT35" s="16" t="str">
        <f t="shared" si="30"/>
        <v>ADEQUATE</v>
      </c>
      <c r="CU35" s="16" t="str">
        <f t="shared" si="30"/>
        <v>ADEQUATE</v>
      </c>
      <c r="CV35" s="16" t="str">
        <f t="shared" si="30"/>
        <v>ADEQUATE</v>
      </c>
      <c r="CW35" s="16" t="str">
        <f t="shared" si="30"/>
        <v>ADEQUATE</v>
      </c>
      <c r="CX35" s="16" t="str">
        <f t="shared" si="30"/>
        <v>ADEQUATE</v>
      </c>
      <c r="CY35" s="16" t="str">
        <f t="shared" si="30"/>
        <v>ADEQUATE</v>
      </c>
      <c r="CZ35" s="16" t="str">
        <f t="shared" si="30"/>
        <v>ADEQUATE</v>
      </c>
      <c r="DA35" s="16" t="str">
        <f t="shared" si="30"/>
        <v>ADEQUATE</v>
      </c>
      <c r="DI35" s="30"/>
      <c r="DJ35" s="30"/>
      <c r="DK35" s="30"/>
      <c r="DL35" s="30"/>
      <c r="DM35" s="30"/>
      <c r="DN35" s="30"/>
      <c r="DO35" s="30"/>
      <c r="DP35" s="30"/>
      <c r="DQ35" s="30"/>
      <c r="DR35" s="30"/>
      <c r="DS35" s="30"/>
      <c r="DT35" s="30"/>
      <c r="DU35" s="30"/>
      <c r="DV35" s="30"/>
      <c r="DW35" s="30"/>
    </row>
    <row r="36" spans="2:127" ht="13.7" customHeight="1" thickBot="1">
      <c r="B36" s="294" t="s">
        <v>226</v>
      </c>
      <c r="C36" s="292"/>
      <c r="D36" s="292"/>
      <c r="E36" s="292"/>
      <c r="F36" s="292"/>
      <c r="G36" s="293"/>
      <c r="H36" s="160"/>
      <c r="I36" s="160" t="str">
        <f>IF(I34="","",IF(I37="Yes",CR35,"N/A"))</f>
        <v>ADEQUATE</v>
      </c>
      <c r="J36" s="160" t="str">
        <f t="shared" ref="J36:R36" si="31">IF(J34="","",IF(J37="Yes",CS35,"N/A"))</f>
        <v>ADEQUATE</v>
      </c>
      <c r="K36" s="160" t="str">
        <f t="shared" si="31"/>
        <v>ADEQUATE</v>
      </c>
      <c r="L36" s="160" t="str">
        <f t="shared" si="31"/>
        <v/>
      </c>
      <c r="M36" s="160" t="str">
        <f t="shared" si="31"/>
        <v/>
      </c>
      <c r="N36" s="160" t="str">
        <f t="shared" si="31"/>
        <v/>
      </c>
      <c r="O36" s="160" t="str">
        <f t="shared" si="31"/>
        <v/>
      </c>
      <c r="P36" s="160" t="str">
        <f t="shared" si="31"/>
        <v/>
      </c>
      <c r="Q36" s="160" t="str">
        <f t="shared" si="31"/>
        <v/>
      </c>
      <c r="R36" s="160" t="str">
        <f t="shared" si="31"/>
        <v/>
      </c>
      <c r="AA36" s="26"/>
      <c r="AD36" s="26"/>
      <c r="AE36" s="26"/>
      <c r="AF36" s="26"/>
      <c r="AG36" s="26"/>
      <c r="AH36" s="26"/>
      <c r="AI36" s="26"/>
      <c r="AJ36" s="26"/>
      <c r="AW36" s="30" t="s">
        <v>144</v>
      </c>
      <c r="AX36" s="31">
        <f>COUNTIF(AY9:AY23,BF4)</f>
        <v>9</v>
      </c>
      <c r="AY36" s="31">
        <f>VALUE(COUNTIF(AY9:AY23,BF5))</f>
        <v>6</v>
      </c>
      <c r="AZ36" s="31">
        <f>VALUE(COUNTIF(AY9:AY23,0))</f>
        <v>0</v>
      </c>
      <c r="BA36" s="31">
        <f>AVERAGEIF(AY9:AY23,"&gt;=0")</f>
        <v>0.8</v>
      </c>
      <c r="BI36" s="16" t="s">
        <v>145</v>
      </c>
      <c r="BJ36" s="193">
        <f t="shared" ref="BJ36:BT36" si="32">IF(ISERROR(AVERAGE(BJ9:BJ23)),"",(AVERAGE(BJ9:BJ23)))</f>
        <v>0.46666666666666667</v>
      </c>
      <c r="BK36" s="193">
        <f t="shared" si="32"/>
        <v>0.46666666666666667</v>
      </c>
      <c r="BL36" s="193">
        <f t="shared" si="32"/>
        <v>0.73333333333333328</v>
      </c>
      <c r="BM36" s="193">
        <f t="shared" si="32"/>
        <v>0.8</v>
      </c>
      <c r="BN36" s="193" t="str">
        <f t="shared" si="32"/>
        <v/>
      </c>
      <c r="BO36" s="193" t="str">
        <f t="shared" si="32"/>
        <v/>
      </c>
      <c r="BP36" s="193" t="str">
        <f t="shared" si="32"/>
        <v/>
      </c>
      <c r="BQ36" s="193" t="str">
        <f t="shared" si="32"/>
        <v/>
      </c>
      <c r="BR36" s="193" t="str">
        <f t="shared" si="32"/>
        <v/>
      </c>
      <c r="BS36" s="193" t="str">
        <f t="shared" si="32"/>
        <v/>
      </c>
      <c r="BT36" s="193" t="str">
        <f t="shared" si="32"/>
        <v/>
      </c>
      <c r="BU36" s="16" t="s">
        <v>145</v>
      </c>
      <c r="BV36" s="193">
        <f t="shared" ref="BV36:CE36" si="33">IF(ISERROR(AVERAGE(BV9:BV23)),"",(AVERAGE(BV9:BV23)))</f>
        <v>0.46666666666666667</v>
      </c>
      <c r="BW36" s="193">
        <f t="shared" si="33"/>
        <v>0.73333333333333328</v>
      </c>
      <c r="BX36" s="193">
        <f t="shared" si="33"/>
        <v>0.76666666666666672</v>
      </c>
      <c r="BY36" s="193">
        <f t="shared" si="33"/>
        <v>0.8666666666666667</v>
      </c>
      <c r="BZ36" s="193">
        <f t="shared" si="33"/>
        <v>1</v>
      </c>
      <c r="CA36" s="193" t="str">
        <f t="shared" si="33"/>
        <v/>
      </c>
      <c r="CB36" s="193" t="str">
        <f t="shared" si="33"/>
        <v/>
      </c>
      <c r="CC36" s="193" t="str">
        <f t="shared" si="33"/>
        <v/>
      </c>
      <c r="CD36" s="193" t="str">
        <f t="shared" si="33"/>
        <v/>
      </c>
      <c r="CE36" s="193" t="str">
        <f t="shared" si="33"/>
        <v/>
      </c>
      <c r="CF36" s="16"/>
      <c r="CJ36" s="1"/>
      <c r="CL36" s="1"/>
      <c r="CN36" s="1"/>
      <c r="CQ36" s="16" t="s">
        <v>146</v>
      </c>
      <c r="CR36" s="16" t="str">
        <f t="shared" ref="CR36:DA36" si="34">IF(CR33&gt;0,"New IAP","No")</f>
        <v>No</v>
      </c>
      <c r="CS36" s="16" t="str">
        <f t="shared" si="34"/>
        <v>No</v>
      </c>
      <c r="CT36" s="16" t="str">
        <f t="shared" si="34"/>
        <v>New IAP</v>
      </c>
      <c r="CU36" s="16" t="str">
        <f t="shared" si="34"/>
        <v>No</v>
      </c>
      <c r="CV36" s="16" t="str">
        <f t="shared" si="34"/>
        <v>No</v>
      </c>
      <c r="CW36" s="16" t="str">
        <f t="shared" si="34"/>
        <v>No</v>
      </c>
      <c r="CX36" s="16" t="str">
        <f t="shared" si="34"/>
        <v>No</v>
      </c>
      <c r="CY36" s="16" t="str">
        <f t="shared" si="34"/>
        <v>No</v>
      </c>
      <c r="CZ36" s="16" t="str">
        <f t="shared" si="34"/>
        <v>No</v>
      </c>
      <c r="DA36" s="16" t="str">
        <f t="shared" si="34"/>
        <v>No</v>
      </c>
      <c r="DI36" s="30"/>
      <c r="DJ36" s="30"/>
      <c r="DK36" s="30"/>
      <c r="DL36" s="30"/>
      <c r="DM36" s="30"/>
      <c r="DN36" s="30"/>
      <c r="DO36" s="30"/>
      <c r="DP36" s="30"/>
      <c r="DQ36" s="30"/>
      <c r="DR36" s="30"/>
      <c r="DS36" s="30"/>
      <c r="DT36" s="30"/>
      <c r="DU36" s="30"/>
      <c r="DV36" s="30"/>
      <c r="DW36" s="30"/>
    </row>
    <row r="37" spans="2:127" ht="13.7" customHeight="1" thickBot="1">
      <c r="B37" s="287" t="s">
        <v>227</v>
      </c>
      <c r="C37" s="288"/>
      <c r="D37" s="288"/>
      <c r="E37" s="288"/>
      <c r="F37" s="288"/>
      <c r="G37" s="289"/>
      <c r="H37" s="165"/>
      <c r="I37" s="161" t="s">
        <v>106</v>
      </c>
      <c r="J37" s="161" t="s">
        <v>106</v>
      </c>
      <c r="K37" s="161" t="s">
        <v>106</v>
      </c>
      <c r="L37" s="161" t="s">
        <v>92</v>
      </c>
      <c r="M37" s="161" t="s">
        <v>92</v>
      </c>
      <c r="N37" s="161" t="s">
        <v>92</v>
      </c>
      <c r="O37" s="161" t="s">
        <v>92</v>
      </c>
      <c r="P37" s="161" t="s">
        <v>92</v>
      </c>
      <c r="Q37" s="161" t="s">
        <v>92</v>
      </c>
      <c r="R37" s="161" t="s">
        <v>92</v>
      </c>
      <c r="AA37" s="26"/>
      <c r="AD37" s="26"/>
      <c r="AE37" s="26"/>
      <c r="AF37" s="26"/>
      <c r="AG37" s="26"/>
      <c r="AH37" s="26"/>
      <c r="AI37" s="26"/>
      <c r="AJ37" s="26"/>
      <c r="AW37" s="30" t="s">
        <v>147</v>
      </c>
      <c r="AX37" s="31">
        <f>COUNTIF(AY24:AY30,BF4)</f>
        <v>5</v>
      </c>
      <c r="AY37" s="31">
        <f>COUNTIF(AY24:AY30,BF5)</f>
        <v>1</v>
      </c>
      <c r="AZ37" s="31">
        <f>VALUE(COUNTIF(AY24:AY30,0))</f>
        <v>1</v>
      </c>
      <c r="BA37" s="31">
        <f>AVERAGEIF(AY24:AY30,"&gt;=0")</f>
        <v>0.7857142857142857</v>
      </c>
      <c r="BI37" s="16" t="s">
        <v>148</v>
      </c>
      <c r="BJ37" s="194">
        <f t="shared" ref="BJ37:BT37" si="35">IF(ISERROR(AVERAGE(BJ24:BJ30)),"",(AVERAGE(BJ24:BJ30)))</f>
        <v>0.7142857142857143</v>
      </c>
      <c r="BK37" s="194">
        <f t="shared" si="35"/>
        <v>0.7142857142857143</v>
      </c>
      <c r="BL37" s="194">
        <f t="shared" si="35"/>
        <v>0.8571428571428571</v>
      </c>
      <c r="BM37" s="194">
        <f t="shared" si="35"/>
        <v>0.7857142857142857</v>
      </c>
      <c r="BN37" s="194" t="str">
        <f t="shared" si="35"/>
        <v/>
      </c>
      <c r="BO37" s="194" t="str">
        <f t="shared" si="35"/>
        <v/>
      </c>
      <c r="BP37" s="194" t="str">
        <f t="shared" si="35"/>
        <v/>
      </c>
      <c r="BQ37" s="194" t="str">
        <f t="shared" si="35"/>
        <v/>
      </c>
      <c r="BR37" s="194" t="str">
        <f t="shared" si="35"/>
        <v/>
      </c>
      <c r="BS37" s="194" t="str">
        <f t="shared" si="35"/>
        <v/>
      </c>
      <c r="BT37" s="194" t="str">
        <f t="shared" si="35"/>
        <v/>
      </c>
      <c r="BU37" s="16" t="s">
        <v>148</v>
      </c>
      <c r="BV37" s="194">
        <f t="shared" ref="BV37:CE37" si="36">IF(ISERROR(AVERAGE(BV24:BV30)),"",(AVERAGE(BV24:BV30)))</f>
        <v>0.7142857142857143</v>
      </c>
      <c r="BW37" s="194">
        <f t="shared" si="36"/>
        <v>0.7857142857142857</v>
      </c>
      <c r="BX37" s="194">
        <f t="shared" si="36"/>
        <v>0.7857142857142857</v>
      </c>
      <c r="BY37" s="194">
        <f t="shared" si="36"/>
        <v>0.8571428571428571</v>
      </c>
      <c r="BZ37" s="194">
        <f t="shared" si="36"/>
        <v>0.9285714285714286</v>
      </c>
      <c r="CA37" s="194" t="str">
        <f t="shared" si="36"/>
        <v/>
      </c>
      <c r="CB37" s="194" t="str">
        <f t="shared" si="36"/>
        <v/>
      </c>
      <c r="CC37" s="194" t="str">
        <f t="shared" si="36"/>
        <v/>
      </c>
      <c r="CD37" s="194" t="str">
        <f t="shared" si="36"/>
        <v/>
      </c>
      <c r="CE37" s="194" t="str">
        <f t="shared" si="36"/>
        <v/>
      </c>
      <c r="DI37" s="30"/>
      <c r="DJ37" s="30"/>
      <c r="DK37" s="30"/>
      <c r="DL37" s="30"/>
      <c r="DM37" s="30"/>
      <c r="DN37" s="30"/>
      <c r="DO37" s="30"/>
      <c r="DP37" s="30"/>
      <c r="DQ37" s="30"/>
      <c r="DR37" s="30"/>
      <c r="DS37" s="30"/>
      <c r="DT37" s="30"/>
      <c r="DU37" s="30"/>
      <c r="DV37" s="30"/>
      <c r="DW37" s="30"/>
    </row>
    <row r="38" spans="2:127" ht="13.7" customHeight="1" thickBot="1">
      <c r="B38" s="287" t="s">
        <v>228</v>
      </c>
      <c r="C38" s="288"/>
      <c r="D38" s="288"/>
      <c r="E38" s="288"/>
      <c r="F38" s="288"/>
      <c r="G38" s="289"/>
      <c r="H38" s="171"/>
      <c r="I38" s="172" t="str">
        <f>IF(COUNTIF(Year1Range,$BE$5)+COUNTIF(Year1Range,$BE$4)+COUNTIF(Year1Range,"*60")&gt;0,CR36,"")</f>
        <v>No</v>
      </c>
      <c r="J38" s="172" t="str">
        <f>IF(COUNTIF(Year2Range,$BE$5)+COUNTIF(Year2Range,$BE$4)+COUNTIF(Year2Range,"*60")&gt;0,CS36,"")</f>
        <v>No</v>
      </c>
      <c r="K38" s="172" t="str">
        <f>IF(COUNTIF(Year3Range,$BE$5)+COUNTIF(Year3Range,$BE$4)+COUNTIF(Year3Range,"*60")&gt;0,CT36,"")</f>
        <v>New IAP</v>
      </c>
      <c r="L38" s="172" t="str">
        <f>IF(COUNTIF(Year4Range,$BE$5)+COUNTIF(Year4Range,$BE$4)+COUNTIF(Year4Range,"*60")&gt;0,CU36,"")</f>
        <v/>
      </c>
      <c r="M38" s="172" t="str">
        <f>IF(COUNTIF(Year5Range,$BE$5)+COUNTIF(Year5Range,$BE$4)+COUNTIF(Year5Range,"*60")&gt;0,CV36,"")</f>
        <v/>
      </c>
      <c r="N38" s="166" t="str">
        <f>IF(COUNTIF(Year6Range,$BE$5)+COUNTIF(Year6Range,$BE$4)+COUNTIF(Year6Range,"*60")&gt;0,CW36,"")</f>
        <v/>
      </c>
      <c r="O38" s="166" t="str">
        <f>IF(COUNTIF(Year7Range,$BE$5)+COUNTIF(Year7Range,$BE$4)+COUNTIF(Year7Range,"*60")&gt;0,CX36,"")</f>
        <v/>
      </c>
      <c r="P38" s="166" t="str">
        <f>IF(COUNTIF(Year8Range,$BE$5)+COUNTIF(Year8Range,$BE$4)+COUNTIF(Year8Range,"*60")&gt;0,CY36,"")</f>
        <v/>
      </c>
      <c r="Q38" s="166" t="str">
        <f>IF(COUNTIF(Year9Range,$BE$5)+COUNTIF(Year9Range,$BE$4)+COUNTIF(Year9Range,"*60")&gt;0,CZ36,"")</f>
        <v/>
      </c>
      <c r="R38" s="166" t="str">
        <f>IF(COUNTIF(Year10Range,$BE$5)+COUNTIF(Year10Range,$BE$4)+COUNTIF(Year10Range,"*60")&gt;0,DA36,"")</f>
        <v/>
      </c>
      <c r="AA38" s="26"/>
      <c r="AD38" s="26"/>
      <c r="AE38" s="26"/>
      <c r="AF38" s="26"/>
      <c r="AG38" s="26"/>
      <c r="AH38" s="26"/>
      <c r="AI38" s="26"/>
      <c r="AJ38" s="26"/>
      <c r="AW38" s="1" t="s">
        <v>149</v>
      </c>
      <c r="AX38" s="31">
        <f>VALUE(SUM(AX35:AX37))</f>
        <v>17</v>
      </c>
      <c r="AY38" s="31">
        <f>VALUE(SUM(AY35:AY37))</f>
        <v>9</v>
      </c>
      <c r="AZ38" s="31">
        <f>VALUE(SUM(AZ35:AZ37))</f>
        <v>1</v>
      </c>
      <c r="BA38" s="31">
        <f>AVERAGEIF(AY3:AY30,"&gt;=0")</f>
        <v>0.79629629629629628</v>
      </c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DI38" s="30"/>
      <c r="DJ38" s="30"/>
      <c r="DK38" s="30"/>
      <c r="DL38" s="30"/>
      <c r="DM38" s="30"/>
      <c r="DN38" s="30"/>
      <c r="DO38" s="30"/>
      <c r="DP38" s="30"/>
      <c r="DQ38" s="30"/>
      <c r="DR38" s="30"/>
      <c r="DS38" s="30"/>
      <c r="DT38" s="30"/>
      <c r="DU38" s="30"/>
      <c r="DV38" s="30"/>
      <c r="DW38" s="30"/>
    </row>
    <row r="39" spans="2:127" ht="13.7" customHeight="1" thickBot="1">
      <c r="AA39" s="26"/>
      <c r="AD39" s="26"/>
      <c r="AE39" s="26"/>
      <c r="AF39" s="26"/>
      <c r="AG39" s="26"/>
      <c r="AH39" s="26"/>
      <c r="AI39" s="26"/>
      <c r="AJ39" s="26"/>
      <c r="AW39" s="30" t="s">
        <v>150</v>
      </c>
      <c r="BA39" s="31" t="str">
        <f>IF(ISERROR(AVERAGE(AY24:AY30,AY9:AY23,AY3:AY8)),"",(AVERAGE(AY24:AY30,AY9:AY23,AY3:AY8)))</f>
        <v/>
      </c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</row>
    <row r="40" spans="2:127" ht="13.7" customHeight="1" thickBot="1">
      <c r="B40" s="162"/>
      <c r="C40" s="292" t="s">
        <v>234</v>
      </c>
      <c r="D40" s="292"/>
      <c r="E40" s="292"/>
      <c r="F40" s="293"/>
      <c r="G40" s="294" t="s">
        <v>235</v>
      </c>
      <c r="H40" s="292"/>
      <c r="I40" s="292"/>
      <c r="J40" s="293"/>
      <c r="K40" s="294" t="s">
        <v>236</v>
      </c>
      <c r="L40" s="292"/>
      <c r="M40" s="293"/>
      <c r="N40" s="1"/>
      <c r="O40" s="1"/>
      <c r="P40" s="1"/>
      <c r="AA40" s="26"/>
      <c r="AD40" s="26"/>
      <c r="AE40" s="26"/>
      <c r="AF40" s="26"/>
      <c r="AG40" s="26"/>
      <c r="AH40" s="26"/>
      <c r="AI40" s="26"/>
      <c r="AJ40" s="26"/>
      <c r="AX40" s="27" t="s">
        <v>95</v>
      </c>
      <c r="AY40" s="28" t="s">
        <v>97</v>
      </c>
      <c r="AZ40" s="29" t="s">
        <v>99</v>
      </c>
      <c r="BA40" s="1" t="s">
        <v>138</v>
      </c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</row>
    <row r="41" spans="2:127" ht="27.95" customHeight="1" thickBot="1">
      <c r="B41" s="163" t="s">
        <v>229</v>
      </c>
      <c r="C41" s="290" t="str">
        <f>CG32</f>
        <v>1.2.2</v>
      </c>
      <c r="D41" s="291"/>
      <c r="E41" s="291"/>
      <c r="F41" s="291"/>
      <c r="G41" s="291" t="str">
        <f>CG34</f>
        <v>1.2.2</v>
      </c>
      <c r="H41" s="291"/>
      <c r="I41" s="291"/>
      <c r="J41" s="291"/>
      <c r="K41" s="291" t="str">
        <f>CG33</f>
        <v/>
      </c>
      <c r="L41" s="291"/>
      <c r="M41" s="291"/>
      <c r="N41" s="1"/>
      <c r="O41" s="1"/>
      <c r="P41" s="1"/>
      <c r="AA41" s="26"/>
      <c r="AD41" s="26"/>
      <c r="AE41" s="26"/>
      <c r="AF41" s="26"/>
      <c r="AG41" s="26"/>
      <c r="AH41" s="26"/>
      <c r="AI41" s="26"/>
      <c r="AJ41" s="26"/>
      <c r="AW41" s="30" t="s">
        <v>151</v>
      </c>
      <c r="AX41" s="31">
        <f>COUNTIF(BA3:BA8,BF4)</f>
        <v>3</v>
      </c>
      <c r="AY41" s="31">
        <f>COUNTIF(BA3:BA8,BF5)</f>
        <v>2</v>
      </c>
      <c r="AZ41" s="31">
        <f>COUNTIF(BA3:BA8,0)</f>
        <v>0</v>
      </c>
      <c r="BA41" s="31">
        <f>AVERAGEIF(BA3:BA8,"&gt;=0")</f>
        <v>0.8</v>
      </c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</row>
    <row r="42" spans="2:127" ht="27.95" customHeight="1" thickBot="1">
      <c r="B42" s="163" t="s">
        <v>230</v>
      </c>
      <c r="C42" s="296" t="str">
        <f>CH32</f>
        <v>1.2.3, 1.2.4, 2.1.1, 2.1.2, 2.1.3, 2.3.1, 2.3.2, 2.3.3, 2.4.2, 2.4.3, 3.2.4</v>
      </c>
      <c r="D42" s="295"/>
      <c r="E42" s="295"/>
      <c r="F42" s="295"/>
      <c r="G42" s="295" t="str">
        <f>CH34</f>
        <v>1.2.4, 2.1.1, 2.1.2, 2.1.3, 2.3.1, 2.3.2, 2.3.3, 2.4.2, 3.2.4</v>
      </c>
      <c r="H42" s="295"/>
      <c r="I42" s="295"/>
      <c r="J42" s="295"/>
      <c r="K42" s="295" t="str">
        <f>CH33</f>
        <v/>
      </c>
      <c r="L42" s="295"/>
      <c r="M42" s="295"/>
      <c r="N42" s="1"/>
      <c r="O42" s="1"/>
      <c r="P42" s="1"/>
      <c r="AA42" s="26"/>
      <c r="AD42" s="26"/>
      <c r="AE42" s="26"/>
      <c r="AF42" s="26"/>
      <c r="AG42" s="26"/>
      <c r="AH42" s="26"/>
      <c r="AI42" s="26"/>
      <c r="AJ42" s="26"/>
      <c r="AW42" s="30" t="s">
        <v>152</v>
      </c>
      <c r="AX42" s="31">
        <f>COUNTIF(BA9:BA23,BF4)</f>
        <v>8</v>
      </c>
      <c r="AY42" s="31">
        <f>COUNTIF(BA9:BA23,BF5)</f>
        <v>7</v>
      </c>
      <c r="AZ42" s="31">
        <f>COUNTIF(BA9:BA23,0)</f>
        <v>0</v>
      </c>
      <c r="BA42" s="31">
        <f>AVERAGEIF(BA9:BA23,"&gt;=0")</f>
        <v>0.76666666666666672</v>
      </c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</row>
    <row r="43" spans="2:127" ht="27.95" customHeight="1" thickBot="1">
      <c r="B43" s="163" t="s">
        <v>231</v>
      </c>
      <c r="C43" s="296" t="str">
        <f>CI32</f>
        <v>1.2.1, 1.2.3, 2.4.3, 2.5.3</v>
      </c>
      <c r="D43" s="295"/>
      <c r="E43" s="295"/>
      <c r="F43" s="295"/>
      <c r="G43" s="295" t="str">
        <f>CI34</f>
        <v>1.2.1, 1.2.3, 2.4.3, 2.5.3</v>
      </c>
      <c r="H43" s="295"/>
      <c r="I43" s="295"/>
      <c r="J43" s="295"/>
      <c r="K43" s="295" t="str">
        <f>CI33</f>
        <v>3.2.3</v>
      </c>
      <c r="L43" s="295"/>
      <c r="M43" s="295"/>
      <c r="N43" s="1"/>
      <c r="O43" s="1"/>
      <c r="P43" s="1"/>
      <c r="AA43" s="26"/>
      <c r="AD43" s="26"/>
      <c r="AE43" s="26"/>
      <c r="AF43" s="26"/>
      <c r="AG43" s="26"/>
      <c r="AH43" s="26"/>
      <c r="AI43" s="26"/>
      <c r="AJ43" s="26"/>
      <c r="AW43" s="30" t="s">
        <v>153</v>
      </c>
      <c r="AX43" s="31">
        <f>COUNTIF(BA24:BA30,BF4)</f>
        <v>4</v>
      </c>
      <c r="AY43" s="31">
        <f>COUNTIF(BA24:BA30,BF5)</f>
        <v>3</v>
      </c>
      <c r="AZ43" s="31">
        <f>COUNTIF(BA24:BA30,0)</f>
        <v>0</v>
      </c>
      <c r="BA43" s="31">
        <f>AVERAGEIF(BA24:BA30,"&gt;=0")</f>
        <v>0.7857142857142857</v>
      </c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</row>
    <row r="44" spans="2:127" ht="27.95" customHeight="1" thickBot="1">
      <c r="B44" s="163" t="s">
        <v>232</v>
      </c>
      <c r="C44" s="296" t="str">
        <f>CJ32</f>
        <v/>
      </c>
      <c r="D44" s="295"/>
      <c r="E44" s="295"/>
      <c r="F44" s="295"/>
      <c r="G44" s="295" t="str">
        <f>CJ34</f>
        <v/>
      </c>
      <c r="H44" s="295"/>
      <c r="I44" s="295"/>
      <c r="J44" s="295"/>
      <c r="K44" s="295" t="str">
        <f>CJ33</f>
        <v/>
      </c>
      <c r="L44" s="295"/>
      <c r="M44" s="295"/>
      <c r="N44" s="1"/>
      <c r="O44" s="1"/>
      <c r="P44" s="1"/>
      <c r="AA44" s="26"/>
      <c r="AD44" s="26"/>
      <c r="AE44" s="26"/>
      <c r="AF44" s="26"/>
      <c r="AG44" s="26"/>
      <c r="AH44" s="26"/>
      <c r="AI44" s="26"/>
      <c r="AJ44" s="26"/>
      <c r="AW44" s="1" t="s">
        <v>154</v>
      </c>
      <c r="AX44" s="31">
        <f>SUM(AX41:AX43)</f>
        <v>15</v>
      </c>
      <c r="AY44" s="31">
        <f>SUM(AY41:AY43)</f>
        <v>12</v>
      </c>
      <c r="AZ44" s="31">
        <f>SUM(AZ41:AZ43)</f>
        <v>0</v>
      </c>
      <c r="BA44" s="3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</row>
    <row r="45" spans="2:127" ht="27.95" customHeight="1" thickBot="1">
      <c r="B45" s="163" t="s">
        <v>233</v>
      </c>
      <c r="C45" s="296" t="str">
        <f>CK32</f>
        <v/>
      </c>
      <c r="D45" s="295"/>
      <c r="E45" s="295"/>
      <c r="F45" s="295"/>
      <c r="G45" s="295" t="str">
        <f>CK34</f>
        <v/>
      </c>
      <c r="H45" s="295"/>
      <c r="I45" s="295"/>
      <c r="J45" s="295"/>
      <c r="K45" s="295" t="str">
        <f>CK33</f>
        <v/>
      </c>
      <c r="L45" s="295"/>
      <c r="M45" s="295"/>
      <c r="N45" s="1"/>
      <c r="O45" s="1"/>
      <c r="P45" s="1"/>
      <c r="AA45" s="26"/>
      <c r="AD45" s="26"/>
      <c r="AE45" s="26"/>
      <c r="AF45" s="26"/>
      <c r="AG45" s="26"/>
      <c r="AH45" s="26"/>
      <c r="AI45" s="26"/>
      <c r="AJ45" s="26"/>
      <c r="AW45" s="30" t="s">
        <v>155</v>
      </c>
      <c r="AX45" s="31"/>
      <c r="AY45" s="31"/>
      <c r="AZ45" s="31"/>
      <c r="BA45" s="31" t="str">
        <f>IF(ISERROR(AVERAGE(BA24:BA30,BA9:BA23,BA3:BA8)),"",(AVERAGE(BA24:BA30,BA9:BA23,BA3:BA8)))</f>
        <v/>
      </c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</row>
    <row r="46" spans="2:127" ht="27.95" hidden="1" customHeight="1" thickBot="1">
      <c r="B46" s="162" t="s">
        <v>57</v>
      </c>
      <c r="C46" s="296" t="str">
        <f>CL32</f>
        <v/>
      </c>
      <c r="D46" s="295"/>
      <c r="E46" s="295"/>
      <c r="F46" s="295"/>
      <c r="G46" s="295" t="str">
        <f>CL34</f>
        <v/>
      </c>
      <c r="H46" s="295"/>
      <c r="I46" s="295"/>
      <c r="J46" s="295"/>
      <c r="K46" s="295" t="str">
        <f>CL33</f>
        <v/>
      </c>
      <c r="L46" s="295"/>
      <c r="M46" s="295"/>
      <c r="N46" s="1"/>
      <c r="O46" s="1"/>
      <c r="P46" s="1"/>
      <c r="AA46" s="26"/>
      <c r="AD46" s="26"/>
      <c r="AE46" s="26"/>
      <c r="AF46" s="26"/>
      <c r="AG46" s="26"/>
      <c r="AH46" s="26"/>
      <c r="AI46" s="26"/>
      <c r="AJ46" s="26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</row>
    <row r="47" spans="2:127" ht="27.95" hidden="1" customHeight="1" thickBot="1">
      <c r="B47" s="162" t="s">
        <v>58</v>
      </c>
      <c r="C47" s="296" t="str">
        <f>CM32</f>
        <v/>
      </c>
      <c r="D47" s="295"/>
      <c r="E47" s="295"/>
      <c r="F47" s="295"/>
      <c r="G47" s="295" t="str">
        <f>CM34</f>
        <v/>
      </c>
      <c r="H47" s="295"/>
      <c r="I47" s="295"/>
      <c r="J47" s="295"/>
      <c r="K47" s="295" t="str">
        <f>CM33</f>
        <v/>
      </c>
      <c r="L47" s="295"/>
      <c r="M47" s="295"/>
      <c r="N47" s="1"/>
      <c r="O47" s="1"/>
      <c r="P47" s="1"/>
      <c r="AA47" s="26"/>
      <c r="AD47" s="26"/>
      <c r="AE47" s="26"/>
      <c r="AF47" s="26"/>
      <c r="AG47" s="26"/>
      <c r="AH47" s="26"/>
      <c r="AI47" s="26"/>
      <c r="AJ47" s="26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</row>
    <row r="48" spans="2:127" ht="27.95" hidden="1" customHeight="1" thickBot="1">
      <c r="B48" s="162" t="s">
        <v>59</v>
      </c>
      <c r="C48" s="296" t="str">
        <f>CN32</f>
        <v/>
      </c>
      <c r="D48" s="295"/>
      <c r="E48" s="295"/>
      <c r="F48" s="295"/>
      <c r="G48" s="295" t="str">
        <f>CN34</f>
        <v/>
      </c>
      <c r="H48" s="295"/>
      <c r="I48" s="295"/>
      <c r="J48" s="295"/>
      <c r="K48" s="295" t="str">
        <f>CN33</f>
        <v/>
      </c>
      <c r="L48" s="295"/>
      <c r="M48" s="295"/>
      <c r="N48" s="1"/>
      <c r="O48" s="1"/>
      <c r="P48" s="1"/>
      <c r="AA48" s="26"/>
      <c r="AD48" s="26"/>
      <c r="AE48" s="26"/>
      <c r="AF48" s="26"/>
      <c r="AG48" s="26"/>
      <c r="AH48" s="26"/>
      <c r="AI48" s="26"/>
      <c r="AJ48" s="26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</row>
    <row r="49" spans="2:92" ht="27.95" hidden="1" customHeight="1" thickBot="1">
      <c r="B49" s="162" t="s">
        <v>60</v>
      </c>
      <c r="C49" s="296" t="str">
        <f>CO32</f>
        <v/>
      </c>
      <c r="D49" s="295"/>
      <c r="E49" s="295"/>
      <c r="F49" s="295"/>
      <c r="G49" s="295" t="str">
        <f>CO34</f>
        <v/>
      </c>
      <c r="H49" s="295"/>
      <c r="I49" s="295"/>
      <c r="J49" s="295"/>
      <c r="K49" s="295" t="str">
        <f>CO33</f>
        <v/>
      </c>
      <c r="L49" s="295"/>
      <c r="M49" s="295"/>
      <c r="N49" s="1"/>
      <c r="O49" s="1"/>
      <c r="P49" s="1"/>
      <c r="AA49" s="26"/>
      <c r="AD49" s="26"/>
      <c r="AE49" s="26"/>
      <c r="AF49" s="26"/>
      <c r="AG49" s="26"/>
      <c r="AH49" s="26"/>
      <c r="AI49" s="26"/>
      <c r="AJ49" s="26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</row>
    <row r="50" spans="2:92" ht="27.95" hidden="1" customHeight="1" thickBot="1">
      <c r="B50" s="162" t="s">
        <v>61</v>
      </c>
      <c r="C50" s="296" t="str">
        <f>CP32</f>
        <v/>
      </c>
      <c r="D50" s="295"/>
      <c r="E50" s="295"/>
      <c r="F50" s="295"/>
      <c r="G50" s="295" t="str">
        <f>CP34</f>
        <v/>
      </c>
      <c r="H50" s="295"/>
      <c r="I50" s="295"/>
      <c r="J50" s="295"/>
      <c r="K50" s="295" t="str">
        <f>CP33</f>
        <v/>
      </c>
      <c r="L50" s="295"/>
      <c r="M50" s="295"/>
      <c r="N50" s="1"/>
      <c r="O50" s="1"/>
      <c r="P50" s="1"/>
      <c r="AA50" s="26"/>
      <c r="AD50" s="26"/>
      <c r="AE50" s="26"/>
      <c r="AF50" s="26"/>
      <c r="AG50" s="26"/>
      <c r="AH50" s="26"/>
      <c r="AI50" s="26"/>
      <c r="AJ50" s="26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</row>
    <row r="51" spans="2:92" ht="13.35" customHeight="1">
      <c r="B51" s="25"/>
      <c r="C51" s="25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AA51" s="26"/>
      <c r="AD51" s="26"/>
      <c r="AE51" s="26"/>
      <c r="AF51" s="26"/>
      <c r="AG51" s="26"/>
      <c r="AH51" s="26"/>
      <c r="AI51" s="26"/>
      <c r="AJ51" s="26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</row>
    <row r="52" spans="2:92" ht="13.35" customHeight="1">
      <c r="B52" s="313" t="s">
        <v>237</v>
      </c>
      <c r="C52" s="313"/>
      <c r="M52" s="26"/>
      <c r="N52" s="26"/>
      <c r="O52" s="26"/>
      <c r="P52" s="26"/>
      <c r="AA52" s="26"/>
      <c r="AD52" s="26"/>
      <c r="AE52" s="26"/>
      <c r="AF52" s="26"/>
      <c r="AG52" s="26"/>
      <c r="AH52" s="26"/>
      <c r="AI52" s="26"/>
      <c r="AJ52" s="26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H52" s="1"/>
      <c r="CJ52" s="1"/>
      <c r="CL52" s="1"/>
      <c r="CN52" s="1"/>
    </row>
    <row r="53" spans="2:92" ht="13.5" customHeight="1">
      <c r="B53" s="313"/>
      <c r="C53" s="313"/>
      <c r="D53" s="32"/>
      <c r="E53" s="32"/>
      <c r="F53" s="7"/>
      <c r="G53" s="7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H53" s="1"/>
      <c r="CJ53" s="1"/>
      <c r="CL53" s="1"/>
      <c r="CN53" s="1"/>
    </row>
    <row r="54" spans="2:92" ht="23.1" customHeight="1">
      <c r="B54" s="314" t="s">
        <v>238</v>
      </c>
      <c r="C54" s="315"/>
      <c r="D54" s="315"/>
      <c r="E54" s="315"/>
      <c r="F54" s="315"/>
      <c r="G54" s="315"/>
      <c r="H54" s="315"/>
      <c r="I54" s="315"/>
      <c r="J54" s="315"/>
      <c r="K54" s="316"/>
      <c r="BG54" s="7"/>
      <c r="BH54" s="7"/>
      <c r="BI54" s="7"/>
      <c r="BJ54" s="7"/>
      <c r="BK54" s="7"/>
      <c r="BO54" s="1"/>
      <c r="BP54" s="1"/>
      <c r="BQ54" s="1"/>
      <c r="BR54" s="1"/>
      <c r="BS54" s="1"/>
      <c r="BT54" s="1"/>
      <c r="CB54" s="1"/>
    </row>
    <row r="55" spans="2:92" ht="21" customHeight="1">
      <c r="B55" s="317" t="s">
        <v>174</v>
      </c>
      <c r="C55" s="318"/>
      <c r="D55" s="319"/>
      <c r="E55" s="320" t="s">
        <v>175</v>
      </c>
      <c r="F55" s="321"/>
      <c r="G55" s="321"/>
      <c r="H55" s="322"/>
      <c r="I55" s="320" t="s">
        <v>176</v>
      </c>
      <c r="J55" s="321"/>
      <c r="K55" s="322"/>
    </row>
    <row r="56" spans="2:92" ht="22.35" customHeight="1">
      <c r="B56" s="323"/>
      <c r="C56" s="324"/>
      <c r="D56" s="325"/>
      <c r="E56" s="326"/>
      <c r="F56" s="327"/>
      <c r="G56" s="327"/>
      <c r="H56" s="328"/>
      <c r="I56" s="329"/>
      <c r="J56" s="327"/>
      <c r="K56" s="328"/>
      <c r="BK56" s="7"/>
      <c r="CB56" s="1"/>
    </row>
    <row r="57" spans="2:92">
      <c r="B57" s="7"/>
      <c r="C57" s="7"/>
      <c r="D57" s="7"/>
      <c r="E57" s="7"/>
      <c r="F57" s="7"/>
      <c r="G57" s="7"/>
      <c r="AK57" s="30"/>
      <c r="BK57" s="7"/>
      <c r="CB57" s="1"/>
    </row>
    <row r="58" spans="2:92" ht="19.350000000000001" customHeight="1">
      <c r="B58" s="109" t="s">
        <v>288</v>
      </c>
      <c r="C58" s="33"/>
      <c r="D58" s="34"/>
      <c r="E58" s="34"/>
      <c r="F58" s="34"/>
      <c r="G58" s="34"/>
      <c r="H58" s="34"/>
      <c r="BK58" s="7"/>
      <c r="CB58" s="1"/>
    </row>
    <row r="59" spans="2:92" ht="15.75" thickBot="1">
      <c r="B59" s="68" t="s">
        <v>246</v>
      </c>
      <c r="C59" s="68"/>
      <c r="D59" s="35" t="str">
        <f>_xlfn.IFNA(AX31,"")</f>
        <v>Real Ano 3</v>
      </c>
      <c r="E59" s="35"/>
      <c r="F59" s="34"/>
      <c r="G59" s="36"/>
      <c r="H59" s="36"/>
      <c r="BK59" s="7"/>
      <c r="CB59" s="1"/>
    </row>
    <row r="60" spans="2:92" ht="15.75">
      <c r="B60" s="37"/>
      <c r="C60" s="38"/>
      <c r="D60" s="104" t="s">
        <v>240</v>
      </c>
      <c r="E60" s="105"/>
      <c r="F60" s="106" t="s">
        <v>241</v>
      </c>
      <c r="G60" s="107"/>
      <c r="H60" s="106" t="s">
        <v>242</v>
      </c>
      <c r="I60" s="107"/>
      <c r="J60" s="106" t="s">
        <v>243</v>
      </c>
      <c r="K60" s="108"/>
      <c r="BK60" s="7"/>
      <c r="CB60" s="1"/>
    </row>
    <row r="61" spans="2:92" ht="15.75">
      <c r="B61" s="66" t="s">
        <v>239</v>
      </c>
      <c r="C61" s="67"/>
      <c r="D61" s="79"/>
      <c r="E61" s="80"/>
      <c r="F61" s="82" t="s">
        <v>244</v>
      </c>
      <c r="G61" s="84"/>
      <c r="H61" s="82" t="s">
        <v>244</v>
      </c>
      <c r="I61" s="84"/>
      <c r="J61" s="82" t="s">
        <v>244</v>
      </c>
      <c r="K61" s="83"/>
      <c r="BK61" s="7"/>
      <c r="CB61" s="1"/>
    </row>
    <row r="62" spans="2:92" ht="15">
      <c r="B62" s="77" t="str">
        <f>BE4</f>
        <v>≥80</v>
      </c>
      <c r="C62" s="78"/>
      <c r="D62" s="81">
        <f>IF(AX38=0,NA(),AX38)</f>
        <v>17</v>
      </c>
      <c r="E62" s="81"/>
      <c r="F62" s="81">
        <f>IF(AX35=0,NA(),AX35)</f>
        <v>3</v>
      </c>
      <c r="G62" s="81"/>
      <c r="H62" s="81">
        <f>IF(AX36=0,NA(),AX36)</f>
        <v>9</v>
      </c>
      <c r="I62" s="81"/>
      <c r="J62" s="81">
        <f>IF(AX37=0,NA(),AX37)</f>
        <v>5</v>
      </c>
      <c r="K62" s="81"/>
      <c r="BK62" s="7"/>
      <c r="CB62" s="1"/>
    </row>
    <row r="63" spans="2:92" ht="15">
      <c r="B63" s="75" t="str">
        <f>BE5</f>
        <v>60-79</v>
      </c>
      <c r="C63" s="76"/>
      <c r="D63" s="81">
        <f>IF(AY38=0,NA(),AY38)</f>
        <v>9</v>
      </c>
      <c r="E63" s="81"/>
      <c r="F63" s="81">
        <f>IF(AY35=0,NA(),AY35)</f>
        <v>2</v>
      </c>
      <c r="G63" s="81"/>
      <c r="H63" s="81">
        <f>IF(AY36=0,NA(),AY36)</f>
        <v>6</v>
      </c>
      <c r="I63" s="81"/>
      <c r="J63" s="81">
        <f>IF(AY37=0,NA(),AY37)</f>
        <v>1</v>
      </c>
      <c r="K63" s="81"/>
      <c r="AQ63" s="7"/>
      <c r="BK63" s="7"/>
      <c r="CB63" s="1"/>
    </row>
    <row r="64" spans="2:92" ht="15">
      <c r="B64" s="73" t="str">
        <f>BE6</f>
        <v>&lt;60</v>
      </c>
      <c r="C64" s="74"/>
      <c r="D64" s="81">
        <f>IF(AZ38=0,NA(),AZ38)</f>
        <v>1</v>
      </c>
      <c r="E64" s="81"/>
      <c r="F64" s="81" t="e">
        <f>IF(AZ35=0,NA(),AZ35)</f>
        <v>#N/A</v>
      </c>
      <c r="G64" s="81"/>
      <c r="H64" s="81" t="e">
        <f>IF(AZ36=0,NA(),AZ36)</f>
        <v>#N/A</v>
      </c>
      <c r="I64" s="81"/>
      <c r="J64" s="81">
        <f>IF(AZ37=0,NA(),AZ37)</f>
        <v>1</v>
      </c>
      <c r="K64" s="81"/>
      <c r="AQ64" s="7"/>
      <c r="BK64" s="7"/>
      <c r="CB64" s="1"/>
    </row>
    <row r="65" spans="2:10" s="7" customFormat="1" ht="16.5" thickBot="1">
      <c r="B65" s="71" t="s">
        <v>245</v>
      </c>
      <c r="C65" s="72"/>
      <c r="D65" s="69">
        <f>IFERROR(BA38,"n/a")</f>
        <v>0.79629629629629628</v>
      </c>
      <c r="E65" s="70"/>
      <c r="F65" s="69">
        <f>IFERROR(BA35,"n/a")</f>
        <v>0.8</v>
      </c>
      <c r="G65" s="70"/>
      <c r="H65" s="69">
        <f>IFERROR(BA36,"n/a")</f>
        <v>0.8</v>
      </c>
      <c r="I65" s="70"/>
      <c r="J65" s="69">
        <f>IFERROR(BA37,"n/a")</f>
        <v>0.7857142857142857</v>
      </c>
    </row>
    <row r="90" spans="2:11" s="7" customFormat="1" ht="18.75" thickBot="1">
      <c r="B90" s="109" t="s">
        <v>255</v>
      </c>
      <c r="C90" s="33"/>
      <c r="D90" s="34"/>
      <c r="E90" s="34"/>
      <c r="F90" s="34"/>
      <c r="G90" s="34"/>
      <c r="H90" s="34"/>
      <c r="I90" s="34"/>
      <c r="J90" s="34"/>
    </row>
    <row r="91" spans="2:11" s="7" customFormat="1" ht="15.75">
      <c r="B91" s="40"/>
      <c r="C91" s="41"/>
      <c r="D91" s="41"/>
      <c r="E91" s="87" t="s">
        <v>254</v>
      </c>
      <c r="F91" s="41"/>
      <c r="G91" s="42" t="s">
        <v>245</v>
      </c>
      <c r="H91" s="42"/>
      <c r="I91" s="42"/>
      <c r="J91" s="42"/>
      <c r="K91" s="43"/>
    </row>
    <row r="92" spans="2:11" s="7" customFormat="1" ht="15.75">
      <c r="B92" s="44"/>
      <c r="C92" s="97"/>
      <c r="D92" s="45"/>
      <c r="E92" s="46"/>
      <c r="F92" s="46" t="s">
        <v>252</v>
      </c>
      <c r="G92" s="46" t="s">
        <v>229</v>
      </c>
      <c r="H92" s="46" t="s">
        <v>230</v>
      </c>
      <c r="I92" s="46" t="s">
        <v>231</v>
      </c>
      <c r="J92" s="46" t="s">
        <v>232</v>
      </c>
      <c r="K92" s="46" t="s">
        <v>233</v>
      </c>
    </row>
    <row r="93" spans="2:11" s="7" customFormat="1" ht="17.45" customHeight="1">
      <c r="B93" s="88" t="s">
        <v>249</v>
      </c>
      <c r="C93" s="96"/>
      <c r="D93" s="89"/>
      <c r="E93" s="47" t="s">
        <v>156</v>
      </c>
      <c r="F93" s="47">
        <f>_xlfn.IFNA(S105,"")</f>
        <v>0.3</v>
      </c>
      <c r="G93" s="47">
        <f>_xlfn.IFNA(S106,"")</f>
        <v>0.4</v>
      </c>
      <c r="H93" s="47">
        <f>_xlfn.IFNA(S107,"")</f>
        <v>0.6</v>
      </c>
      <c r="I93" s="47">
        <f>_xlfn.IFNA(S108,"")</f>
        <v>0.8</v>
      </c>
      <c r="J93" s="47" t="str">
        <f>_xlfn.IFNA(S109,"")</f>
        <v/>
      </c>
      <c r="K93" s="47" t="str">
        <f>_xlfn.IFNA(S110,"")</f>
        <v/>
      </c>
    </row>
    <row r="94" spans="2:11" s="7" customFormat="1" ht="17.45" customHeight="1">
      <c r="B94" s="90"/>
      <c r="C94" s="98"/>
      <c r="D94" s="91"/>
      <c r="E94" s="48" t="s">
        <v>45</v>
      </c>
      <c r="F94" s="48"/>
      <c r="G94" s="49">
        <f>_xlfn.IFNA(R106,"")</f>
        <v>0.4</v>
      </c>
      <c r="H94" s="49">
        <f>_xlfn.IFNA(R107,"")</f>
        <v>0.7</v>
      </c>
      <c r="I94" s="49">
        <f>_xlfn.IFNA(R108,"")</f>
        <v>0.8</v>
      </c>
      <c r="J94" s="49">
        <f>_xlfn.IFNA(R109,"")</f>
        <v>0.8</v>
      </c>
      <c r="K94" s="49">
        <f>_xlfn.IFNA(R110,"")</f>
        <v>1</v>
      </c>
    </row>
    <row r="95" spans="2:11" s="7" customFormat="1" ht="17.45" customHeight="1">
      <c r="B95" s="88" t="s">
        <v>250</v>
      </c>
      <c r="C95" s="96"/>
      <c r="D95" s="89"/>
      <c r="E95" s="50" t="s">
        <v>156</v>
      </c>
      <c r="F95" s="47">
        <f>_xlfn.IFNA(U105,"")</f>
        <v>0.46666666666666667</v>
      </c>
      <c r="G95" s="47">
        <f>_xlfn.IFNA(U106,"")</f>
        <v>0.46666666666666667</v>
      </c>
      <c r="H95" s="47">
        <f>_xlfn.IFNA(U107,"")</f>
        <v>0.73333333333333328</v>
      </c>
      <c r="I95" s="47">
        <f>_xlfn.IFNA(U108,"")</f>
        <v>0.8</v>
      </c>
      <c r="J95" s="47" t="str">
        <f>_xlfn.IFNA(U109,"")</f>
        <v/>
      </c>
      <c r="K95" s="47" t="str">
        <f>_xlfn.IFNA(U110,"")</f>
        <v/>
      </c>
    </row>
    <row r="96" spans="2:11" s="7" customFormat="1" ht="17.45" customHeight="1">
      <c r="B96" s="90"/>
      <c r="C96" s="98"/>
      <c r="D96" s="91"/>
      <c r="E96" s="48" t="s">
        <v>45</v>
      </c>
      <c r="F96" s="48"/>
      <c r="G96" s="49">
        <f>_xlfn.IFNA(T106,"")</f>
        <v>0.46666666666666667</v>
      </c>
      <c r="H96" s="49">
        <f>_xlfn.IFNA(T107,"")</f>
        <v>0.73333333333333328</v>
      </c>
      <c r="I96" s="49">
        <f>_xlfn.IFNA(T108,"")</f>
        <v>0.76666666666666672</v>
      </c>
      <c r="J96" s="49">
        <f>_xlfn.IFNA(T109,"")</f>
        <v>0.8666666666666667</v>
      </c>
      <c r="K96" s="49">
        <f>_xlfn.IFNA(T110,"")</f>
        <v>1</v>
      </c>
    </row>
    <row r="97" spans="2:23" ht="17.45" customHeight="1">
      <c r="B97" s="88" t="s">
        <v>251</v>
      </c>
      <c r="C97" s="96"/>
      <c r="D97" s="89"/>
      <c r="E97" s="50" t="s">
        <v>156</v>
      </c>
      <c r="F97" s="47">
        <f>_xlfn.IFNA(W105,"")</f>
        <v>0.7142857142857143</v>
      </c>
      <c r="G97" s="47">
        <f>_xlfn.IFNA(W106,"")</f>
        <v>0.7142857142857143</v>
      </c>
      <c r="H97" s="47">
        <f>_xlfn.IFNA(W107,"")</f>
        <v>0.8571428571428571</v>
      </c>
      <c r="I97" s="47">
        <f>_xlfn.IFNA(W108,"")</f>
        <v>0.7857142857142857</v>
      </c>
      <c r="J97" s="47" t="str">
        <f>_xlfn.IFNA(W109,"")</f>
        <v/>
      </c>
      <c r="K97" s="47" t="str">
        <f>_xlfn.IFNA(W110,"")</f>
        <v/>
      </c>
    </row>
    <row r="98" spans="2:23" ht="17.45" customHeight="1">
      <c r="B98" s="90"/>
      <c r="C98" s="96"/>
      <c r="D98" s="95"/>
      <c r="E98" s="48" t="s">
        <v>45</v>
      </c>
      <c r="F98" s="48"/>
      <c r="G98" s="49">
        <f>_xlfn.IFNA(V106,"")</f>
        <v>0.7142857142857143</v>
      </c>
      <c r="H98" s="49">
        <f>_xlfn.IFNA(V107,"")</f>
        <v>0.7857142857142857</v>
      </c>
      <c r="I98" s="49">
        <f>_xlfn.IFNA(V108,"")</f>
        <v>0.7857142857142857</v>
      </c>
      <c r="J98" s="49">
        <f>_xlfn.IFNA(V109,"")</f>
        <v>0.8571428571428571</v>
      </c>
      <c r="K98" s="49">
        <f>_xlfn.IFNA(V110,"")</f>
        <v>0.9285714285714286</v>
      </c>
    </row>
    <row r="99" spans="2:23" ht="17.45" customHeight="1">
      <c r="B99" s="85" t="s">
        <v>253</v>
      </c>
      <c r="C99" s="99"/>
      <c r="D99" s="102"/>
      <c r="E99" s="101" t="s">
        <v>156</v>
      </c>
      <c r="F99" s="47">
        <f>_xlfn.IFNA(Q105,"")</f>
        <v>0.5</v>
      </c>
      <c r="G99" s="47">
        <f>_xlfn.IFNA(Q106,"")</f>
        <v>0.51851851851851849</v>
      </c>
      <c r="H99" s="47">
        <f>_xlfn.IFNA(Q107,"")</f>
        <v>0.7407407407407407</v>
      </c>
      <c r="I99" s="47">
        <f>_xlfn.IFNA(Q108,"")</f>
        <v>0.79629629629629628</v>
      </c>
      <c r="J99" s="47" t="str">
        <f>_xlfn.IFNA(Q109,"")</f>
        <v/>
      </c>
      <c r="K99" s="47" t="str">
        <f>_xlfn.IFNA(Q110,"")</f>
        <v/>
      </c>
    </row>
    <row r="100" spans="2:23" ht="17.45" customHeight="1">
      <c r="B100" s="86"/>
      <c r="C100" s="100"/>
      <c r="D100" s="99"/>
      <c r="E100" s="103" t="s">
        <v>45</v>
      </c>
      <c r="F100" s="48"/>
      <c r="G100" s="51">
        <f>_xlfn.IFNA(P106,"")</f>
        <v>0.51851851851851849</v>
      </c>
      <c r="H100" s="51">
        <f>_xlfn.IFNA(P107,"")</f>
        <v>0.7407407407407407</v>
      </c>
      <c r="I100" s="51">
        <f>_xlfn.IFNA(P108,"")</f>
        <v>0.77777777777777779</v>
      </c>
      <c r="J100" s="51">
        <f>_xlfn.IFNA(P109,"")</f>
        <v>0.85185185185185186</v>
      </c>
      <c r="K100" s="51">
        <f>_xlfn.IFNA(P110,"")</f>
        <v>0.98148148148148151</v>
      </c>
    </row>
    <row r="103" spans="2:23">
      <c r="O103" s="52" t="s">
        <v>157</v>
      </c>
      <c r="P103" s="5"/>
      <c r="Q103" s="5"/>
      <c r="R103" s="5"/>
      <c r="S103" s="5"/>
      <c r="T103" s="5"/>
      <c r="U103" s="6"/>
      <c r="V103" s="5"/>
      <c r="W103" s="5"/>
    </row>
    <row r="104" spans="2:23">
      <c r="O104" s="53" t="s">
        <v>48</v>
      </c>
      <c r="P104" s="53" t="s">
        <v>158</v>
      </c>
      <c r="Q104" s="53" t="s">
        <v>159</v>
      </c>
      <c r="R104" s="53" t="s">
        <v>160</v>
      </c>
      <c r="S104" s="53" t="s">
        <v>161</v>
      </c>
      <c r="T104" s="53" t="s">
        <v>162</v>
      </c>
      <c r="U104" s="54" t="s">
        <v>163</v>
      </c>
      <c r="V104" s="53" t="s">
        <v>164</v>
      </c>
      <c r="W104" s="53" t="s">
        <v>165</v>
      </c>
    </row>
    <row r="105" spans="2:23">
      <c r="O105" s="53" t="s">
        <v>51</v>
      </c>
      <c r="P105" s="55"/>
      <c r="Q105" s="56">
        <f>IF(BJ34="",NA(),BJ34)</f>
        <v>0.5</v>
      </c>
      <c r="R105" s="57"/>
      <c r="S105" s="56">
        <f>IF(BJ35="",NA(),BJ35)</f>
        <v>0.3</v>
      </c>
      <c r="T105" s="57"/>
      <c r="U105" s="56">
        <f>IF(BJ36="",NA(),BJ36)</f>
        <v>0.46666666666666667</v>
      </c>
      <c r="V105" s="57"/>
      <c r="W105" s="56">
        <f>IF(BJ37="",NA(),BJ37)</f>
        <v>0.7142857142857143</v>
      </c>
    </row>
    <row r="106" spans="2:23">
      <c r="O106" s="53" t="s">
        <v>52</v>
      </c>
      <c r="P106" s="58">
        <f>IF(BV34="",NA(),BV34)</f>
        <v>0.51851851851851849</v>
      </c>
      <c r="Q106" s="56">
        <f>IF(BK34="",NA(),BK34)</f>
        <v>0.51851851851851849</v>
      </c>
      <c r="R106" s="58">
        <f>IF(BV35="",NA(),BV35)</f>
        <v>0.4</v>
      </c>
      <c r="S106" s="56">
        <f>IF(BK35="",NA(),BK35)</f>
        <v>0.4</v>
      </c>
      <c r="T106" s="58">
        <f>IF(BV36="",NA(),BV36)</f>
        <v>0.46666666666666667</v>
      </c>
      <c r="U106" s="56">
        <f>IF(BK36="",NA(),BK36)</f>
        <v>0.46666666666666667</v>
      </c>
      <c r="V106" s="58">
        <f>IF(BV37="",NA(),BV37)</f>
        <v>0.7142857142857143</v>
      </c>
      <c r="W106" s="56">
        <f>IF(BK37="",NA(),BK37)</f>
        <v>0.7142857142857143</v>
      </c>
    </row>
    <row r="107" spans="2:23">
      <c r="O107" s="53" t="s">
        <v>53</v>
      </c>
      <c r="P107" s="58">
        <f>IF(BW34="",NA(),BW34)</f>
        <v>0.7407407407407407</v>
      </c>
      <c r="Q107" s="56">
        <f>IF(BL34="",NA(),BL34)</f>
        <v>0.7407407407407407</v>
      </c>
      <c r="R107" s="58">
        <f>IF(BW35="",NA(),BW35)</f>
        <v>0.7</v>
      </c>
      <c r="S107" s="56">
        <f>IF(BL35="",NA(),BL35)</f>
        <v>0.6</v>
      </c>
      <c r="T107" s="58">
        <f>IF(BW36="",NA(),BW36)</f>
        <v>0.73333333333333328</v>
      </c>
      <c r="U107" s="56">
        <f>IF(BL36="",NA(),BL36)</f>
        <v>0.73333333333333328</v>
      </c>
      <c r="V107" s="58">
        <f>IF(BW37="",NA(),BW37)</f>
        <v>0.7857142857142857</v>
      </c>
      <c r="W107" s="56">
        <f>IF(BL37="",NA(),BL37)</f>
        <v>0.8571428571428571</v>
      </c>
    </row>
    <row r="108" spans="2:23">
      <c r="O108" s="53" t="s">
        <v>54</v>
      </c>
      <c r="P108" s="58">
        <f>IF(BX34="",NA(),BX34)</f>
        <v>0.77777777777777779</v>
      </c>
      <c r="Q108" s="56">
        <f>IF(BM34="",NA(),BM34)</f>
        <v>0.79629629629629628</v>
      </c>
      <c r="R108" s="59">
        <f>IF(BX35="",NA(),BX35)</f>
        <v>0.8</v>
      </c>
      <c r="S108" s="56">
        <f>IF(BM35="",NA(),BM35)</f>
        <v>0.8</v>
      </c>
      <c r="T108" s="59">
        <f>IF(BX36="",NA(),BX36)</f>
        <v>0.76666666666666672</v>
      </c>
      <c r="U108" s="56">
        <f>IF(BM36="",NA(),BM36)</f>
        <v>0.8</v>
      </c>
      <c r="V108" s="59">
        <f>IF(BX37="",NA(),BX37)</f>
        <v>0.7857142857142857</v>
      </c>
      <c r="W108" s="56">
        <f>IF(BM37="",NA(),BM37)</f>
        <v>0.7857142857142857</v>
      </c>
    </row>
    <row r="109" spans="2:23">
      <c r="O109" s="53" t="s">
        <v>55</v>
      </c>
      <c r="P109" s="58">
        <f>IF(BY34="",NA(),BY34)</f>
        <v>0.85185185185185186</v>
      </c>
      <c r="Q109" s="56" t="e">
        <f>IF(BN34="",NA(),BN34)</f>
        <v>#N/A</v>
      </c>
      <c r="R109" s="59">
        <f>IF(BY35="",NA(),BY35)</f>
        <v>0.8</v>
      </c>
      <c r="S109" s="56" t="e">
        <f>IF(BN35="",NA(),BN35)</f>
        <v>#N/A</v>
      </c>
      <c r="T109" s="59">
        <f>IF(BY36="",NA(),BY36)</f>
        <v>0.8666666666666667</v>
      </c>
      <c r="U109" s="56" t="e">
        <f>IF(BN36="",NA(),BN36)</f>
        <v>#N/A</v>
      </c>
      <c r="V109" s="59">
        <f>IF(BY37="",NA(),BY37)</f>
        <v>0.8571428571428571</v>
      </c>
      <c r="W109" s="56" t="e">
        <f>IF(BN37="",NA(),BN37)</f>
        <v>#N/A</v>
      </c>
    </row>
    <row r="110" spans="2:23">
      <c r="O110" s="53" t="s">
        <v>56</v>
      </c>
      <c r="P110" s="58">
        <f>IF(BZ34="",NA(),BZ34)</f>
        <v>0.98148148148148151</v>
      </c>
      <c r="Q110" s="56" t="e">
        <f>IF(BO34="",NA(),BO34)</f>
        <v>#N/A</v>
      </c>
      <c r="R110" s="59">
        <f>IF(BZ35="",NA(),BZ35)</f>
        <v>1</v>
      </c>
      <c r="S110" s="56" t="e">
        <f>IF(BO35="",NA(),BO35)</f>
        <v>#N/A</v>
      </c>
      <c r="T110" s="59">
        <f>IF(BZ36="",NA(),BZ36)</f>
        <v>1</v>
      </c>
      <c r="U110" s="56" t="e">
        <f>IF(BO36="",NA(),BO36)</f>
        <v>#N/A</v>
      </c>
      <c r="V110" s="59">
        <f>IF(BZ37="",NA(),BZ37)</f>
        <v>0.9285714285714286</v>
      </c>
      <c r="W110" s="56" t="e">
        <f>IF(BO37="",NA(),BO37)</f>
        <v>#N/A</v>
      </c>
    </row>
    <row r="111" spans="2:23">
      <c r="O111" s="53" t="s">
        <v>57</v>
      </c>
      <c r="P111" s="58" t="e">
        <f>IF(CA34="",NA(),CA34)</f>
        <v>#N/A</v>
      </c>
      <c r="Q111" s="56" t="e">
        <f>IF(BP34="",NA(),BP34)</f>
        <v>#N/A</v>
      </c>
      <c r="R111" s="59" t="e">
        <f>IF(CA35="",NA(),CA35)</f>
        <v>#N/A</v>
      </c>
      <c r="S111" s="56" t="e">
        <f>IF(BP35="",NA(),BP35)</f>
        <v>#N/A</v>
      </c>
      <c r="T111" s="59" t="e">
        <f>IF(CA36="",NA(),CA36)</f>
        <v>#N/A</v>
      </c>
      <c r="U111" s="56" t="e">
        <f>IF(BP36="",NA(),BP36)</f>
        <v>#N/A</v>
      </c>
      <c r="V111" s="59" t="e">
        <f>IF(CA37="",NA(),CA37)</f>
        <v>#N/A</v>
      </c>
      <c r="W111" s="56" t="e">
        <f>IF(BP37="",NA(),BP37)</f>
        <v>#N/A</v>
      </c>
    </row>
    <row r="112" spans="2:23">
      <c r="O112" s="53" t="s">
        <v>58</v>
      </c>
      <c r="P112" s="58" t="e">
        <f>IF(CB34="",NA(),CB34)</f>
        <v>#N/A</v>
      </c>
      <c r="Q112" s="56" t="e">
        <f>IF(BQ34="",NA(),BQ34)</f>
        <v>#N/A</v>
      </c>
      <c r="R112" s="59" t="e">
        <f>IF(CB35="",NA(),CB35)</f>
        <v>#N/A</v>
      </c>
      <c r="S112" s="56" t="e">
        <f>IF(BQ35="",NA(),BQ35)</f>
        <v>#N/A</v>
      </c>
      <c r="T112" s="59" t="e">
        <f>IF(CB36="",NA(),CB36)</f>
        <v>#N/A</v>
      </c>
      <c r="U112" s="56" t="e">
        <f>IF(BQ36="",NA(),BQ36)</f>
        <v>#N/A</v>
      </c>
      <c r="V112" s="59" t="e">
        <f>IF(CB37="",NA(),CB37)</f>
        <v>#N/A</v>
      </c>
      <c r="W112" s="56" t="e">
        <f>IF(BQ37="",NA(),BQ37)</f>
        <v>#N/A</v>
      </c>
    </row>
    <row r="113" spans="2:23" s="7" customFormat="1">
      <c r="B113" s="1"/>
      <c r="C113" s="1"/>
      <c r="D113" s="1"/>
      <c r="E113" s="1"/>
      <c r="F113" s="1"/>
      <c r="G113" s="1"/>
      <c r="O113" s="53" t="s">
        <v>59</v>
      </c>
      <c r="P113" s="58" t="e">
        <f>IF(CC34="",NA(),CC34)</f>
        <v>#N/A</v>
      </c>
      <c r="Q113" s="56" t="e">
        <f>IF(BR34="",NA(),BR34)</f>
        <v>#N/A</v>
      </c>
      <c r="R113" s="59" t="e">
        <f>IF(CC35="",NA(),CC35)</f>
        <v>#N/A</v>
      </c>
      <c r="S113" s="56" t="e">
        <f>IF(BR35="",NA(),BR35)</f>
        <v>#N/A</v>
      </c>
      <c r="T113" s="59" t="e">
        <f>IF(CC36="",NA(),CC36)</f>
        <v>#N/A</v>
      </c>
      <c r="U113" s="56" t="e">
        <f>IF(BR36="",NA(),BR36)</f>
        <v>#N/A</v>
      </c>
      <c r="V113" s="59" t="e">
        <f>IF(CC37="",NA(),CC37)</f>
        <v>#N/A</v>
      </c>
      <c r="W113" s="56" t="e">
        <f>IF(BR37="",NA(),BR37)</f>
        <v>#N/A</v>
      </c>
    </row>
    <row r="114" spans="2:23" s="7" customFormat="1">
      <c r="B114" s="1"/>
      <c r="C114" s="1"/>
      <c r="D114" s="1"/>
      <c r="E114" s="1"/>
      <c r="F114" s="1"/>
      <c r="G114" s="1"/>
      <c r="O114" s="53" t="s">
        <v>60</v>
      </c>
      <c r="P114" s="58" t="e">
        <f>IF(CD34="",NA(),CD34)</f>
        <v>#N/A</v>
      </c>
      <c r="Q114" s="56" t="e">
        <f>IF(BS34="",NA(),BS34)</f>
        <v>#N/A</v>
      </c>
      <c r="R114" s="59" t="e">
        <f>IF(CD35="",NA(),CD35)</f>
        <v>#N/A</v>
      </c>
      <c r="S114" s="56" t="e">
        <f>IF(BS35="",NA(),BS35)</f>
        <v>#N/A</v>
      </c>
      <c r="T114" s="59" t="e">
        <f>IF(CD36="",NA(),CD36)</f>
        <v>#N/A</v>
      </c>
      <c r="U114" s="56" t="e">
        <f>IF(BS36="",NA(),BS36)</f>
        <v>#N/A</v>
      </c>
      <c r="V114" s="59" t="e">
        <f>IF(CD37="",NA(),CD37)</f>
        <v>#N/A</v>
      </c>
      <c r="W114" s="56" t="e">
        <f>IF(BS37="",NA(),BS37)</f>
        <v>#N/A</v>
      </c>
    </row>
    <row r="115" spans="2:23" s="7" customFormat="1">
      <c r="B115" s="1"/>
      <c r="C115" s="1"/>
      <c r="D115" s="1"/>
      <c r="E115" s="1"/>
      <c r="F115" s="1"/>
      <c r="G115" s="1"/>
      <c r="O115" s="53" t="s">
        <v>61</v>
      </c>
      <c r="P115" s="58" t="e">
        <f>IF(CE34="",NA(),BWK34)</f>
        <v>#N/A</v>
      </c>
      <c r="Q115" s="56" t="e">
        <f>IF(BT34="",NA(),BT34)</f>
        <v>#N/A</v>
      </c>
      <c r="R115" s="59" t="e">
        <f>IF(CE35="",NA(),CE35)</f>
        <v>#N/A</v>
      </c>
      <c r="S115" s="56" t="e">
        <f>IF(BT35="",NA(),BT35)</f>
        <v>#N/A</v>
      </c>
      <c r="T115" s="59" t="e">
        <f>IF(CE36="",NA(),CE36)</f>
        <v>#N/A</v>
      </c>
      <c r="U115" s="56" t="e">
        <f>IF(BT36="",NA(),BT36)</f>
        <v>#N/A</v>
      </c>
      <c r="V115" s="59" t="e">
        <f>IF(CE37="",NA(),CE37)</f>
        <v>#N/A</v>
      </c>
      <c r="W115" s="56" t="e">
        <f>IF(BT37="",NA(),BT37)</f>
        <v>#N/A</v>
      </c>
    </row>
    <row r="118" spans="2:23" s="7" customFormat="1" ht="15" customHeight="1">
      <c r="B118" s="1"/>
      <c r="C118" s="1"/>
      <c r="D118" s="1"/>
      <c r="E118" s="1"/>
      <c r="F118" s="1"/>
      <c r="G118" s="1"/>
      <c r="Q118" s="1"/>
      <c r="R118" s="1"/>
      <c r="S118" s="1"/>
      <c r="T118" s="1"/>
      <c r="U118" s="1"/>
      <c r="V118" s="1"/>
      <c r="W118" s="1"/>
    </row>
    <row r="119" spans="2:23" s="7" customFormat="1" ht="15" customHeight="1">
      <c r="B119" s="1"/>
      <c r="C119" s="1"/>
      <c r="D119" s="1"/>
      <c r="E119" s="1"/>
      <c r="F119" s="1"/>
      <c r="G119" s="1"/>
      <c r="Q119" s="1"/>
      <c r="R119" s="1"/>
      <c r="S119" s="1"/>
      <c r="T119" s="1"/>
      <c r="U119" s="1"/>
      <c r="V119" s="1"/>
      <c r="W119" s="1"/>
    </row>
    <row r="120" spans="2:23" s="7" customFormat="1" ht="15" customHeight="1">
      <c r="B120" s="1"/>
      <c r="C120" s="1"/>
      <c r="D120" s="1"/>
      <c r="E120" s="1"/>
      <c r="F120" s="1"/>
      <c r="G120" s="1"/>
      <c r="Q120" s="1"/>
      <c r="R120" s="1"/>
      <c r="S120" s="1"/>
      <c r="T120" s="1"/>
      <c r="U120" s="1"/>
      <c r="V120" s="1"/>
      <c r="W120" s="1"/>
    </row>
    <row r="121" spans="2:23" s="7" customFormat="1" ht="15" customHeight="1">
      <c r="B121" s="1"/>
      <c r="C121" s="1"/>
      <c r="D121" s="1"/>
      <c r="E121" s="1"/>
      <c r="F121" s="1"/>
      <c r="G121" s="1"/>
      <c r="Q121" s="1"/>
      <c r="R121" s="1"/>
      <c r="S121" s="1"/>
      <c r="T121" s="1"/>
      <c r="U121" s="1"/>
      <c r="V121" s="1"/>
      <c r="W121" s="1"/>
    </row>
    <row r="122" spans="2:23" s="7" customFormat="1" ht="15" customHeight="1">
      <c r="B122" s="1"/>
      <c r="C122" s="1"/>
      <c r="D122" s="1"/>
      <c r="E122" s="1"/>
      <c r="F122" s="1"/>
      <c r="G122" s="1"/>
      <c r="Q122" s="1"/>
      <c r="R122" s="1"/>
      <c r="S122" s="1"/>
      <c r="T122" s="1"/>
      <c r="U122" s="1"/>
      <c r="V122" s="1"/>
      <c r="W122" s="1"/>
    </row>
    <row r="123" spans="2:23" s="7" customFormat="1" ht="15" customHeight="1">
      <c r="B123" s="1"/>
      <c r="C123" s="1"/>
      <c r="D123" s="1"/>
      <c r="E123" s="1"/>
      <c r="F123" s="1"/>
      <c r="G123" s="1"/>
      <c r="Q123" s="1"/>
      <c r="R123" s="1"/>
      <c r="S123" s="1"/>
      <c r="T123" s="1"/>
      <c r="U123" s="1"/>
      <c r="V123" s="1"/>
      <c r="W123" s="1"/>
    </row>
    <row r="124" spans="2:23" s="7" customFormat="1" ht="15.6" customHeight="1">
      <c r="B124" s="1"/>
      <c r="C124" s="1"/>
      <c r="D124" s="1"/>
      <c r="E124" s="1"/>
      <c r="F124" s="1"/>
      <c r="G124" s="1"/>
      <c r="Q124" s="1"/>
      <c r="R124" s="1"/>
      <c r="S124" s="1"/>
      <c r="T124" s="1"/>
      <c r="U124" s="1"/>
      <c r="V124" s="1"/>
      <c r="W124" s="1"/>
    </row>
    <row r="125" spans="2:23" s="7" customFormat="1" ht="15.6" customHeight="1">
      <c r="B125" s="1"/>
      <c r="C125" s="1"/>
      <c r="D125" s="1"/>
      <c r="E125" s="1"/>
      <c r="F125" s="1"/>
      <c r="G125" s="1"/>
      <c r="Q125" s="1"/>
      <c r="R125" s="1"/>
      <c r="S125" s="1"/>
      <c r="T125" s="1"/>
      <c r="U125" s="1"/>
      <c r="V125" s="1"/>
      <c r="W125" s="1"/>
    </row>
    <row r="127" spans="2:23" s="7" customFormat="1">
      <c r="B127" s="1"/>
      <c r="C127" s="1"/>
      <c r="D127" s="1"/>
      <c r="E127" s="1"/>
      <c r="F127" s="1"/>
      <c r="G127" s="1"/>
      <c r="Q127" s="1"/>
      <c r="R127" s="1"/>
      <c r="S127" s="1"/>
      <c r="T127" s="1"/>
      <c r="U127" s="1"/>
      <c r="V127" s="1"/>
      <c r="W127" s="1"/>
    </row>
    <row r="128" spans="2:23" s="7" customFormat="1" ht="18.75" thickBot="1">
      <c r="B128" s="39" t="s">
        <v>264</v>
      </c>
      <c r="C128" s="39"/>
      <c r="D128" s="1"/>
      <c r="E128" s="1"/>
      <c r="Q128" s="1"/>
      <c r="R128" s="1"/>
      <c r="S128" s="1"/>
      <c r="T128" s="1"/>
      <c r="U128" s="1"/>
      <c r="V128" s="1"/>
      <c r="W128" s="1"/>
    </row>
    <row r="129" spans="2:11" s="7" customFormat="1" ht="62.85" customHeight="1" thickBot="1">
      <c r="B129" s="208" t="s">
        <v>183</v>
      </c>
      <c r="C129" s="342" t="s">
        <v>184</v>
      </c>
      <c r="D129" s="343"/>
      <c r="E129" s="342" t="s">
        <v>185</v>
      </c>
      <c r="F129" s="344"/>
      <c r="G129" s="343"/>
      <c r="H129" s="218" t="s">
        <v>265</v>
      </c>
      <c r="I129" s="218" t="s">
        <v>266</v>
      </c>
      <c r="J129" s="218" t="s">
        <v>267</v>
      </c>
      <c r="K129" s="218" t="s">
        <v>268</v>
      </c>
    </row>
    <row r="130" spans="2:11" s="7" customFormat="1" ht="15.75" thickBot="1">
      <c r="B130" s="303">
        <v>1</v>
      </c>
      <c r="C130" s="308" t="s">
        <v>186</v>
      </c>
      <c r="D130" s="309"/>
      <c r="E130" s="174" t="s">
        <v>194</v>
      </c>
      <c r="F130" s="175"/>
      <c r="G130" s="176"/>
      <c r="H130" s="60" t="str">
        <f t="shared" ref="H130:H157" si="37">AZ3</f>
        <v>≥80</v>
      </c>
      <c r="I130" s="60" t="str">
        <f t="shared" ref="I130:I157" si="38">AX3</f>
        <v>≥80</v>
      </c>
      <c r="J130" s="60" t="str">
        <f t="shared" ref="J130:J157" si="39">BB3</f>
        <v>On Target</v>
      </c>
      <c r="K130" s="60" t="str">
        <f t="shared" ref="K130:K157" si="40">RIGHT(BC3,6)</f>
        <v xml:space="preserve"> Ano 3</v>
      </c>
    </row>
    <row r="131" spans="2:11" s="7" customFormat="1" ht="15.6" customHeight="1" thickBot="1">
      <c r="B131" s="304"/>
      <c r="C131" s="308"/>
      <c r="D131" s="309"/>
      <c r="E131" s="174" t="s">
        <v>195</v>
      </c>
      <c r="F131" s="175"/>
      <c r="G131" s="176"/>
      <c r="H131" s="60" t="str">
        <f t="shared" si="37"/>
        <v>---</v>
      </c>
      <c r="I131" s="60" t="str">
        <f t="shared" si="38"/>
        <v>---</v>
      </c>
      <c r="J131" s="60" t="str">
        <f t="shared" si="39"/>
        <v>---</v>
      </c>
      <c r="K131" s="60" t="str">
        <f t="shared" si="40"/>
        <v>---</v>
      </c>
    </row>
    <row r="132" spans="2:11" s="7" customFormat="1" ht="15.6" customHeight="1" thickBot="1">
      <c r="B132" s="304"/>
      <c r="C132" s="308" t="s">
        <v>187</v>
      </c>
      <c r="D132" s="309"/>
      <c r="E132" s="174" t="s">
        <v>196</v>
      </c>
      <c r="F132" s="175"/>
      <c r="G132" s="176"/>
      <c r="H132" s="60" t="str">
        <f t="shared" si="37"/>
        <v>≥80</v>
      </c>
      <c r="I132" s="60" t="str">
        <f t="shared" si="38"/>
        <v>≥80</v>
      </c>
      <c r="J132" s="60" t="str">
        <f t="shared" si="39"/>
        <v>On Target</v>
      </c>
      <c r="K132" s="60" t="str">
        <f t="shared" si="40"/>
        <v xml:space="preserve"> Ano 3</v>
      </c>
    </row>
    <row r="133" spans="2:11" s="7" customFormat="1" ht="15.6" customHeight="1" thickBot="1">
      <c r="B133" s="304"/>
      <c r="C133" s="308"/>
      <c r="D133" s="309"/>
      <c r="E133" s="174" t="s">
        <v>197</v>
      </c>
      <c r="F133" s="175"/>
      <c r="G133" s="176"/>
      <c r="H133" s="60" t="str">
        <f t="shared" si="37"/>
        <v>60-79</v>
      </c>
      <c r="I133" s="60" t="str">
        <f t="shared" si="38"/>
        <v>60-79</v>
      </c>
      <c r="J133" s="60" t="str">
        <f t="shared" si="39"/>
        <v>On Target</v>
      </c>
      <c r="K133" s="60" t="str">
        <f t="shared" si="40"/>
        <v xml:space="preserve"> Ano 3</v>
      </c>
    </row>
    <row r="134" spans="2:11" s="7" customFormat="1" ht="15.6" customHeight="1" thickBot="1">
      <c r="B134" s="304"/>
      <c r="C134" s="308"/>
      <c r="D134" s="309"/>
      <c r="E134" s="174" t="s">
        <v>198</v>
      </c>
      <c r="F134" s="175"/>
      <c r="G134" s="176"/>
      <c r="H134" s="60" t="str">
        <f t="shared" si="37"/>
        <v>≥80</v>
      </c>
      <c r="I134" s="60" t="str">
        <f t="shared" si="38"/>
        <v>≥80</v>
      </c>
      <c r="J134" s="60" t="str">
        <f t="shared" si="39"/>
        <v>On Target</v>
      </c>
      <c r="K134" s="60" t="str">
        <f t="shared" si="40"/>
        <v xml:space="preserve"> Ano 3</v>
      </c>
    </row>
    <row r="135" spans="2:11" s="7" customFormat="1" ht="15.6" customHeight="1" thickBot="1">
      <c r="B135" s="305"/>
      <c r="C135" s="308"/>
      <c r="D135" s="309"/>
      <c r="E135" s="174" t="s">
        <v>199</v>
      </c>
      <c r="F135" s="175"/>
      <c r="G135" s="176"/>
      <c r="H135" s="60" t="str">
        <f t="shared" si="37"/>
        <v>60-79</v>
      </c>
      <c r="I135" s="60" t="str">
        <f t="shared" si="38"/>
        <v>60-79</v>
      </c>
      <c r="J135" s="60" t="str">
        <f t="shared" si="39"/>
        <v>On Target</v>
      </c>
      <c r="K135" s="60" t="str">
        <f t="shared" si="40"/>
        <v xml:space="preserve"> Ano 3</v>
      </c>
    </row>
    <row r="136" spans="2:11" s="7" customFormat="1" ht="15.6" customHeight="1" thickBot="1">
      <c r="B136" s="303">
        <v>2</v>
      </c>
      <c r="C136" s="308" t="s">
        <v>188</v>
      </c>
      <c r="D136" s="309"/>
      <c r="E136" s="174" t="s">
        <v>200</v>
      </c>
      <c r="F136" s="175"/>
      <c r="G136" s="176"/>
      <c r="H136" s="60" t="str">
        <f t="shared" si="37"/>
        <v>≥80</v>
      </c>
      <c r="I136" s="60" t="str">
        <f t="shared" si="38"/>
        <v>≥80</v>
      </c>
      <c r="J136" s="60" t="str">
        <f t="shared" si="39"/>
        <v>On Target</v>
      </c>
      <c r="K136" s="60" t="str">
        <f t="shared" si="40"/>
        <v xml:space="preserve"> Ano 3</v>
      </c>
    </row>
    <row r="137" spans="2:11" s="7" customFormat="1" ht="15.6" customHeight="1" thickBot="1">
      <c r="B137" s="304"/>
      <c r="C137" s="308"/>
      <c r="D137" s="309"/>
      <c r="E137" s="174" t="s">
        <v>205</v>
      </c>
      <c r="F137" s="175"/>
      <c r="G137" s="176"/>
      <c r="H137" s="60" t="str">
        <f t="shared" si="37"/>
        <v>≥80</v>
      </c>
      <c r="I137" s="60" t="str">
        <f t="shared" si="38"/>
        <v>≥80</v>
      </c>
      <c r="J137" s="60" t="str">
        <f t="shared" si="39"/>
        <v>On Target</v>
      </c>
      <c r="K137" s="60" t="str">
        <f t="shared" si="40"/>
        <v xml:space="preserve"> Ano 3</v>
      </c>
    </row>
    <row r="138" spans="2:11" s="7" customFormat="1" ht="15.6" customHeight="1" thickBot="1">
      <c r="B138" s="304"/>
      <c r="C138" s="308"/>
      <c r="D138" s="309"/>
      <c r="E138" s="174" t="s">
        <v>210</v>
      </c>
      <c r="F138" s="175"/>
      <c r="G138" s="176"/>
      <c r="H138" s="60" t="str">
        <f t="shared" si="37"/>
        <v>≥80</v>
      </c>
      <c r="I138" s="60" t="str">
        <f t="shared" si="38"/>
        <v>≥80</v>
      </c>
      <c r="J138" s="60" t="str">
        <f t="shared" si="39"/>
        <v>On Target</v>
      </c>
      <c r="K138" s="60" t="str">
        <f t="shared" si="40"/>
        <v xml:space="preserve"> Ano 3</v>
      </c>
    </row>
    <row r="139" spans="2:11" s="7" customFormat="1" ht="15.6" customHeight="1" thickBot="1">
      <c r="B139" s="304"/>
      <c r="C139" s="308" t="s">
        <v>189</v>
      </c>
      <c r="D139" s="309"/>
      <c r="E139" s="174" t="s">
        <v>201</v>
      </c>
      <c r="F139" s="175"/>
      <c r="G139" s="176"/>
      <c r="H139" s="60" t="str">
        <f t="shared" si="37"/>
        <v>60-79</v>
      </c>
      <c r="I139" s="60" t="str">
        <f t="shared" si="38"/>
        <v>60-79</v>
      </c>
      <c r="J139" s="60" t="str">
        <f t="shared" si="39"/>
        <v>On Target</v>
      </c>
      <c r="K139" s="60" t="str">
        <f t="shared" si="40"/>
        <v xml:space="preserve"> Ano 3</v>
      </c>
    </row>
    <row r="140" spans="2:11" s="7" customFormat="1" ht="15.6" customHeight="1" thickBot="1">
      <c r="B140" s="304"/>
      <c r="C140" s="308"/>
      <c r="D140" s="309"/>
      <c r="E140" s="174" t="s">
        <v>206</v>
      </c>
      <c r="F140" s="175"/>
      <c r="G140" s="176"/>
      <c r="H140" s="60" t="str">
        <f t="shared" si="37"/>
        <v>60-79</v>
      </c>
      <c r="I140" s="60" t="str">
        <f t="shared" si="38"/>
        <v>60-79</v>
      </c>
      <c r="J140" s="60" t="str">
        <f t="shared" si="39"/>
        <v>On Target</v>
      </c>
      <c r="K140" s="60" t="str">
        <f t="shared" si="40"/>
        <v xml:space="preserve"> Ano 3</v>
      </c>
    </row>
    <row r="141" spans="2:11" s="7" customFormat="1" ht="15.6" customHeight="1" thickBot="1">
      <c r="B141" s="304"/>
      <c r="C141" s="308"/>
      <c r="D141" s="309"/>
      <c r="E141" s="174" t="s">
        <v>211</v>
      </c>
      <c r="F141" s="175"/>
      <c r="G141" s="176"/>
      <c r="H141" s="60" t="str">
        <f t="shared" si="37"/>
        <v>60-79</v>
      </c>
      <c r="I141" s="60" t="str">
        <f t="shared" si="38"/>
        <v>60-79</v>
      </c>
      <c r="J141" s="60" t="str">
        <f t="shared" si="39"/>
        <v>On Target</v>
      </c>
      <c r="K141" s="60" t="str">
        <f t="shared" si="40"/>
        <v xml:space="preserve"> Ano 3</v>
      </c>
    </row>
    <row r="142" spans="2:11" s="7" customFormat="1" ht="15.6" customHeight="1" thickBot="1">
      <c r="B142" s="304"/>
      <c r="C142" s="308" t="s">
        <v>190</v>
      </c>
      <c r="D142" s="309"/>
      <c r="E142" s="174" t="s">
        <v>202</v>
      </c>
      <c r="F142" s="175"/>
      <c r="G142" s="176"/>
      <c r="H142" s="60" t="str">
        <f t="shared" si="37"/>
        <v>60-79</v>
      </c>
      <c r="I142" s="60" t="str">
        <f t="shared" si="38"/>
        <v>60-79</v>
      </c>
      <c r="J142" s="60" t="str">
        <f t="shared" si="39"/>
        <v>On Target</v>
      </c>
      <c r="K142" s="60" t="str">
        <f t="shared" si="40"/>
        <v xml:space="preserve"> Ano 3</v>
      </c>
    </row>
    <row r="143" spans="2:11" s="7" customFormat="1" ht="15.75" thickBot="1">
      <c r="B143" s="304"/>
      <c r="C143" s="308"/>
      <c r="D143" s="309"/>
      <c r="E143" s="174" t="s">
        <v>207</v>
      </c>
      <c r="F143" s="175"/>
      <c r="G143" s="176"/>
      <c r="H143" s="60" t="str">
        <f t="shared" si="37"/>
        <v>≥80</v>
      </c>
      <c r="I143" s="60" t="str">
        <f t="shared" si="38"/>
        <v>≥80</v>
      </c>
      <c r="J143" s="60" t="str">
        <f t="shared" si="39"/>
        <v>On Target</v>
      </c>
      <c r="K143" s="60" t="str">
        <f t="shared" si="40"/>
        <v xml:space="preserve"> Ano 3</v>
      </c>
    </row>
    <row r="144" spans="2:11" s="7" customFormat="1" ht="15.6" customHeight="1" thickBot="1">
      <c r="B144" s="304"/>
      <c r="C144" s="308"/>
      <c r="D144" s="309"/>
      <c r="E144" s="174" t="s">
        <v>212</v>
      </c>
      <c r="F144" s="175"/>
      <c r="G144" s="176"/>
      <c r="H144" s="60" t="str">
        <f t="shared" si="37"/>
        <v>≥80</v>
      </c>
      <c r="I144" s="60" t="str">
        <f t="shared" si="38"/>
        <v>≥80</v>
      </c>
      <c r="J144" s="60" t="str">
        <f t="shared" si="39"/>
        <v>On Target</v>
      </c>
      <c r="K144" s="60" t="str">
        <f t="shared" si="40"/>
        <v xml:space="preserve"> Ano 3</v>
      </c>
    </row>
    <row r="145" spans="2:11" s="7" customFormat="1" ht="15.6" customHeight="1" thickBot="1">
      <c r="B145" s="304"/>
      <c r="C145" s="308" t="s">
        <v>114</v>
      </c>
      <c r="D145" s="309"/>
      <c r="E145" s="174" t="s">
        <v>203</v>
      </c>
      <c r="F145" s="175"/>
      <c r="G145" s="176"/>
      <c r="H145" s="60" t="str">
        <f t="shared" si="37"/>
        <v>60-79</v>
      </c>
      <c r="I145" s="60" t="str">
        <f t="shared" si="38"/>
        <v>≥80</v>
      </c>
      <c r="J145" s="60" t="str">
        <f t="shared" si="39"/>
        <v>On Target</v>
      </c>
      <c r="K145" s="60" t="str">
        <f t="shared" si="40"/>
        <v xml:space="preserve"> Ano 3</v>
      </c>
    </row>
    <row r="146" spans="2:11" s="7" customFormat="1" ht="15.6" customHeight="1" thickBot="1">
      <c r="B146" s="304"/>
      <c r="C146" s="308"/>
      <c r="D146" s="309"/>
      <c r="E146" s="174" t="s">
        <v>208</v>
      </c>
      <c r="F146" s="175"/>
      <c r="G146" s="176"/>
      <c r="H146" s="60" t="str">
        <f t="shared" si="37"/>
        <v>≥80</v>
      </c>
      <c r="I146" s="60" t="str">
        <f t="shared" si="38"/>
        <v>≥80</v>
      </c>
      <c r="J146" s="60" t="str">
        <f t="shared" si="39"/>
        <v>On Target</v>
      </c>
      <c r="K146" s="60" t="str">
        <f t="shared" si="40"/>
        <v xml:space="preserve"> Ano 3</v>
      </c>
    </row>
    <row r="147" spans="2:11" s="7" customFormat="1" ht="15.6" customHeight="1" thickBot="1">
      <c r="B147" s="304"/>
      <c r="C147" s="308"/>
      <c r="D147" s="309"/>
      <c r="E147" s="174" t="s">
        <v>213</v>
      </c>
      <c r="F147" s="175"/>
      <c r="G147" s="176"/>
      <c r="H147" s="60" t="str">
        <f t="shared" si="37"/>
        <v>≥80</v>
      </c>
      <c r="I147" s="60" t="str">
        <f t="shared" si="38"/>
        <v>≥80</v>
      </c>
      <c r="J147" s="60" t="str">
        <f t="shared" si="39"/>
        <v>On Target</v>
      </c>
      <c r="K147" s="60" t="str">
        <f t="shared" si="40"/>
        <v xml:space="preserve"> Ano 3</v>
      </c>
    </row>
    <row r="148" spans="2:11" s="7" customFormat="1" ht="15.6" customHeight="1" thickBot="1">
      <c r="B148" s="304"/>
      <c r="C148" s="308" t="s">
        <v>191</v>
      </c>
      <c r="D148" s="309"/>
      <c r="E148" s="174" t="s">
        <v>204</v>
      </c>
      <c r="F148" s="175"/>
      <c r="G148" s="176"/>
      <c r="H148" s="60" t="str">
        <f t="shared" si="37"/>
        <v>60-79</v>
      </c>
      <c r="I148" s="60" t="str">
        <f t="shared" si="38"/>
        <v>60-79</v>
      </c>
      <c r="J148" s="60" t="str">
        <f t="shared" si="39"/>
        <v>On Target</v>
      </c>
      <c r="K148" s="60" t="str">
        <f t="shared" si="40"/>
        <v xml:space="preserve"> Ano 3</v>
      </c>
    </row>
    <row r="149" spans="2:11" s="7" customFormat="1" ht="15.6" customHeight="1" thickBot="1">
      <c r="B149" s="304"/>
      <c r="C149" s="308"/>
      <c r="D149" s="309"/>
      <c r="E149" s="174" t="s">
        <v>209</v>
      </c>
      <c r="F149" s="175"/>
      <c r="G149" s="176"/>
      <c r="H149" s="60" t="str">
        <f t="shared" si="37"/>
        <v>60-79</v>
      </c>
      <c r="I149" s="60" t="str">
        <f t="shared" si="38"/>
        <v>60-79</v>
      </c>
      <c r="J149" s="60" t="str">
        <f t="shared" si="39"/>
        <v>On Target</v>
      </c>
      <c r="K149" s="60" t="str">
        <f t="shared" si="40"/>
        <v xml:space="preserve"> Ano 3</v>
      </c>
    </row>
    <row r="150" spans="2:11" s="7" customFormat="1" ht="15.6" customHeight="1" thickBot="1">
      <c r="B150" s="305"/>
      <c r="C150" s="308"/>
      <c r="D150" s="309"/>
      <c r="E150" s="174" t="s">
        <v>214</v>
      </c>
      <c r="F150" s="175"/>
      <c r="G150" s="176"/>
      <c r="H150" s="60" t="str">
        <f t="shared" si="37"/>
        <v>≥80</v>
      </c>
      <c r="I150" s="60" t="str">
        <f t="shared" si="38"/>
        <v>≥80</v>
      </c>
      <c r="J150" s="60" t="str">
        <f t="shared" si="39"/>
        <v>On Target</v>
      </c>
      <c r="K150" s="60" t="str">
        <f t="shared" si="40"/>
        <v xml:space="preserve"> Ano 3</v>
      </c>
    </row>
    <row r="151" spans="2:11" s="7" customFormat="1" ht="15.6" customHeight="1" thickBot="1">
      <c r="B151" s="303">
        <v>3</v>
      </c>
      <c r="C151" s="306" t="s">
        <v>192</v>
      </c>
      <c r="D151" s="307"/>
      <c r="E151" s="174" t="s">
        <v>215</v>
      </c>
      <c r="F151" s="175"/>
      <c r="G151" s="176"/>
      <c r="H151" s="60" t="str">
        <f t="shared" si="37"/>
        <v>≥80</v>
      </c>
      <c r="I151" s="60" t="str">
        <f t="shared" si="38"/>
        <v>≥80</v>
      </c>
      <c r="J151" s="60" t="str">
        <f t="shared" si="39"/>
        <v>On Target</v>
      </c>
      <c r="K151" s="60" t="str">
        <f t="shared" si="40"/>
        <v xml:space="preserve"> Ano 3</v>
      </c>
    </row>
    <row r="152" spans="2:11" s="7" customFormat="1" ht="15.6" customHeight="1" thickBot="1">
      <c r="B152" s="304"/>
      <c r="C152" s="306"/>
      <c r="D152" s="307"/>
      <c r="E152" s="174" t="s">
        <v>216</v>
      </c>
      <c r="F152" s="175"/>
      <c r="G152" s="176"/>
      <c r="H152" s="60" t="str">
        <f t="shared" si="37"/>
        <v>≥80</v>
      </c>
      <c r="I152" s="60" t="str">
        <f t="shared" si="38"/>
        <v>≥80</v>
      </c>
      <c r="J152" s="60" t="str">
        <f t="shared" si="39"/>
        <v>On Target</v>
      </c>
      <c r="K152" s="60" t="str">
        <f t="shared" si="40"/>
        <v xml:space="preserve"> Ano 3</v>
      </c>
    </row>
    <row r="153" spans="2:11" s="7" customFormat="1" ht="15.6" customHeight="1" thickBot="1">
      <c r="B153" s="304"/>
      <c r="C153" s="306"/>
      <c r="D153" s="307"/>
      <c r="E153" s="174" t="s">
        <v>217</v>
      </c>
      <c r="F153" s="175"/>
      <c r="G153" s="176"/>
      <c r="H153" s="60" t="str">
        <f t="shared" si="37"/>
        <v>≥80</v>
      </c>
      <c r="I153" s="60" t="str">
        <f t="shared" si="38"/>
        <v>≥80</v>
      </c>
      <c r="J153" s="60" t="str">
        <f t="shared" si="39"/>
        <v>On Target</v>
      </c>
      <c r="K153" s="60" t="str">
        <f t="shared" si="40"/>
        <v xml:space="preserve"> Ano 3</v>
      </c>
    </row>
    <row r="154" spans="2:11" s="7" customFormat="1" ht="15.6" customHeight="1" thickBot="1">
      <c r="B154" s="304"/>
      <c r="C154" s="306" t="s">
        <v>193</v>
      </c>
      <c r="D154" s="307"/>
      <c r="E154" s="174" t="s">
        <v>218</v>
      </c>
      <c r="F154" s="175"/>
      <c r="G154" s="176"/>
      <c r="H154" s="60" t="str">
        <f t="shared" si="37"/>
        <v>60-79</v>
      </c>
      <c r="I154" s="60" t="str">
        <f t="shared" si="38"/>
        <v>≥80</v>
      </c>
      <c r="J154" s="60" t="str">
        <f t="shared" si="39"/>
        <v>On Target</v>
      </c>
      <c r="K154" s="60" t="str">
        <f t="shared" si="40"/>
        <v xml:space="preserve"> Ano 3</v>
      </c>
    </row>
    <row r="155" spans="2:11" s="7" customFormat="1" ht="15.6" customHeight="1" thickBot="1">
      <c r="B155" s="304"/>
      <c r="C155" s="306"/>
      <c r="D155" s="307"/>
      <c r="E155" s="174" t="s">
        <v>219</v>
      </c>
      <c r="F155" s="175"/>
      <c r="G155" s="176"/>
      <c r="H155" s="60" t="str">
        <f t="shared" si="37"/>
        <v>60-79</v>
      </c>
      <c r="I155" s="60" t="str">
        <f t="shared" si="38"/>
        <v>60-79</v>
      </c>
      <c r="J155" s="60" t="str">
        <f t="shared" si="39"/>
        <v>On Target</v>
      </c>
      <c r="K155" s="60" t="str">
        <f t="shared" si="40"/>
        <v xml:space="preserve"> Ano 3</v>
      </c>
    </row>
    <row r="156" spans="2:11" s="7" customFormat="1" ht="15.6" customHeight="1" thickBot="1">
      <c r="B156" s="304"/>
      <c r="C156" s="306"/>
      <c r="D156" s="307"/>
      <c r="E156" s="174" t="s">
        <v>220</v>
      </c>
      <c r="F156" s="175"/>
      <c r="G156" s="176"/>
      <c r="H156" s="60" t="str">
        <f t="shared" si="37"/>
        <v>60-79</v>
      </c>
      <c r="I156" s="60" t="str">
        <f t="shared" si="38"/>
        <v>&lt;60</v>
      </c>
      <c r="J156" s="60" t="str">
        <f t="shared" si="39"/>
        <v>Behind</v>
      </c>
      <c r="K156" s="60" t="str">
        <f t="shared" si="40"/>
        <v xml:space="preserve"> Ano 3</v>
      </c>
    </row>
    <row r="157" spans="2:11" s="7" customFormat="1" ht="15.6" customHeight="1" thickBot="1">
      <c r="B157" s="305"/>
      <c r="C157" s="306"/>
      <c r="D157" s="307"/>
      <c r="E157" s="174" t="s">
        <v>221</v>
      </c>
      <c r="F157" s="175"/>
      <c r="G157" s="176"/>
      <c r="H157" s="60" t="str">
        <f t="shared" si="37"/>
        <v>≥80</v>
      </c>
      <c r="I157" s="60" t="str">
        <f t="shared" si="38"/>
        <v>≥80</v>
      </c>
      <c r="J157" s="60" t="str">
        <f t="shared" si="39"/>
        <v>On Target</v>
      </c>
      <c r="K157" s="60" t="str">
        <f t="shared" si="40"/>
        <v xml:space="preserve"> Ano 3</v>
      </c>
    </row>
    <row r="158" spans="2:11" s="7" customFormat="1" ht="15.75" thickBot="1">
      <c r="B158" s="330" t="s">
        <v>223</v>
      </c>
      <c r="C158" s="331"/>
      <c r="D158" s="331"/>
      <c r="E158" s="331"/>
      <c r="F158" s="331"/>
      <c r="G158" s="332"/>
      <c r="H158" s="61">
        <f>AX44</f>
        <v>15</v>
      </c>
      <c r="I158" s="61">
        <f>AX38</f>
        <v>17</v>
      </c>
    </row>
    <row r="159" spans="2:11" s="7" customFormat="1" ht="15.75" thickBot="1">
      <c r="B159" s="330" t="s">
        <v>225</v>
      </c>
      <c r="C159" s="331"/>
      <c r="D159" s="331"/>
      <c r="E159" s="331"/>
      <c r="F159" s="331"/>
      <c r="G159" s="332"/>
      <c r="H159" s="61">
        <f>AY44</f>
        <v>12</v>
      </c>
      <c r="I159" s="61">
        <f>AY38</f>
        <v>9</v>
      </c>
    </row>
    <row r="160" spans="2:11" s="7" customFormat="1" ht="15.75" thickBot="1">
      <c r="B160" s="330" t="s">
        <v>224</v>
      </c>
      <c r="C160" s="331"/>
      <c r="D160" s="331"/>
      <c r="E160" s="331"/>
      <c r="F160" s="331"/>
      <c r="G160" s="332"/>
      <c r="H160" s="61">
        <f>AZ44</f>
        <v>0</v>
      </c>
      <c r="I160" s="61">
        <f>AZ38</f>
        <v>1</v>
      </c>
    </row>
    <row r="161" spans="2:11" s="7" customFormat="1" ht="16.5" thickBot="1">
      <c r="B161" s="62"/>
      <c r="C161" s="92"/>
      <c r="D161" s="93" t="s">
        <v>289</v>
      </c>
      <c r="E161" s="94"/>
      <c r="F161" s="63"/>
      <c r="G161" s="64"/>
      <c r="H161" s="65" t="str">
        <f>BA45</f>
        <v/>
      </c>
      <c r="I161" s="65" t="str">
        <f>BA39</f>
        <v/>
      </c>
    </row>
    <row r="162" spans="2:11" s="7" customFormat="1">
      <c r="B162" s="1"/>
      <c r="C162" s="1"/>
      <c r="D162" s="1"/>
      <c r="E162" s="1"/>
      <c r="F162" s="1"/>
      <c r="G162" s="1"/>
    </row>
    <row r="163" spans="2:11" s="7" customFormat="1" ht="13.35" customHeight="1">
      <c r="B163" s="333" t="s">
        <v>291</v>
      </c>
      <c r="C163" s="334"/>
      <c r="D163" s="334"/>
      <c r="E163" s="334"/>
      <c r="F163" s="334"/>
      <c r="G163" s="334"/>
      <c r="H163" s="334"/>
      <c r="I163" s="334"/>
      <c r="J163" s="334"/>
      <c r="K163" s="335"/>
    </row>
    <row r="164" spans="2:11" s="7" customFormat="1">
      <c r="B164" s="336"/>
      <c r="C164" s="337"/>
      <c r="D164" s="337"/>
      <c r="E164" s="337"/>
      <c r="F164" s="337"/>
      <c r="G164" s="337"/>
      <c r="H164" s="337"/>
      <c r="I164" s="337"/>
      <c r="J164" s="337"/>
      <c r="K164" s="338"/>
    </row>
    <row r="165" spans="2:11" s="7" customFormat="1">
      <c r="B165" s="336"/>
      <c r="C165" s="337"/>
      <c r="D165" s="337"/>
      <c r="E165" s="337"/>
      <c r="F165" s="337"/>
      <c r="G165" s="337"/>
      <c r="H165" s="337"/>
      <c r="I165" s="337"/>
      <c r="J165" s="337"/>
      <c r="K165" s="338"/>
    </row>
    <row r="166" spans="2:11" s="7" customFormat="1">
      <c r="B166" s="336"/>
      <c r="C166" s="337"/>
      <c r="D166" s="337"/>
      <c r="E166" s="337"/>
      <c r="F166" s="337"/>
      <c r="G166" s="337"/>
      <c r="H166" s="337"/>
      <c r="I166" s="337"/>
      <c r="J166" s="337"/>
      <c r="K166" s="338"/>
    </row>
    <row r="167" spans="2:11" s="7" customFormat="1">
      <c r="B167" s="336"/>
      <c r="C167" s="337"/>
      <c r="D167" s="337"/>
      <c r="E167" s="337"/>
      <c r="F167" s="337"/>
      <c r="G167" s="337"/>
      <c r="H167" s="337"/>
      <c r="I167" s="337"/>
      <c r="J167" s="337"/>
      <c r="K167" s="338"/>
    </row>
    <row r="168" spans="2:11" s="7" customFormat="1">
      <c r="B168" s="336"/>
      <c r="C168" s="337"/>
      <c r="D168" s="337"/>
      <c r="E168" s="337"/>
      <c r="F168" s="337"/>
      <c r="G168" s="337"/>
      <c r="H168" s="337"/>
      <c r="I168" s="337"/>
      <c r="J168" s="337"/>
      <c r="K168" s="338"/>
    </row>
    <row r="169" spans="2:11" s="7" customFormat="1">
      <c r="B169" s="336"/>
      <c r="C169" s="337"/>
      <c r="D169" s="337"/>
      <c r="E169" s="337"/>
      <c r="F169" s="337"/>
      <c r="G169" s="337"/>
      <c r="H169" s="337"/>
      <c r="I169" s="337"/>
      <c r="J169" s="337"/>
      <c r="K169" s="338"/>
    </row>
    <row r="170" spans="2:11" s="7" customFormat="1">
      <c r="B170" s="336"/>
      <c r="C170" s="337"/>
      <c r="D170" s="337"/>
      <c r="E170" s="337"/>
      <c r="F170" s="337"/>
      <c r="G170" s="337"/>
      <c r="H170" s="337"/>
      <c r="I170" s="337"/>
      <c r="J170" s="337"/>
      <c r="K170" s="338"/>
    </row>
    <row r="171" spans="2:11" s="7" customFormat="1">
      <c r="B171" s="336"/>
      <c r="C171" s="337"/>
      <c r="D171" s="337"/>
      <c r="E171" s="337"/>
      <c r="F171" s="337"/>
      <c r="G171" s="337"/>
      <c r="H171" s="337"/>
      <c r="I171" s="337"/>
      <c r="J171" s="337"/>
      <c r="K171" s="338"/>
    </row>
    <row r="172" spans="2:11" s="7" customFormat="1">
      <c r="B172" s="336"/>
      <c r="C172" s="337"/>
      <c r="D172" s="337"/>
      <c r="E172" s="337"/>
      <c r="F172" s="337"/>
      <c r="G172" s="337"/>
      <c r="H172" s="337"/>
      <c r="I172" s="337"/>
      <c r="J172" s="337"/>
      <c r="K172" s="338"/>
    </row>
    <row r="173" spans="2:11" s="7" customFormat="1">
      <c r="B173" s="336"/>
      <c r="C173" s="337"/>
      <c r="D173" s="337"/>
      <c r="E173" s="337"/>
      <c r="F173" s="337"/>
      <c r="G173" s="337"/>
      <c r="H173" s="337"/>
      <c r="I173" s="337"/>
      <c r="J173" s="337"/>
      <c r="K173" s="338"/>
    </row>
    <row r="174" spans="2:11" s="7" customFormat="1">
      <c r="B174" s="336"/>
      <c r="C174" s="337"/>
      <c r="D174" s="337"/>
      <c r="E174" s="337"/>
      <c r="F174" s="337"/>
      <c r="G174" s="337"/>
      <c r="H174" s="337"/>
      <c r="I174" s="337"/>
      <c r="J174" s="337"/>
      <c r="K174" s="338"/>
    </row>
    <row r="175" spans="2:11" s="7" customFormat="1">
      <c r="B175" s="336"/>
      <c r="C175" s="337"/>
      <c r="D175" s="337"/>
      <c r="E175" s="337"/>
      <c r="F175" s="337"/>
      <c r="G175" s="337"/>
      <c r="H175" s="337"/>
      <c r="I175" s="337"/>
      <c r="J175" s="337"/>
      <c r="K175" s="338"/>
    </row>
    <row r="176" spans="2:11" s="7" customFormat="1">
      <c r="B176" s="336"/>
      <c r="C176" s="337"/>
      <c r="D176" s="337"/>
      <c r="E176" s="337"/>
      <c r="F176" s="337"/>
      <c r="G176" s="337"/>
      <c r="H176" s="337"/>
      <c r="I176" s="337"/>
      <c r="J176" s="337"/>
      <c r="K176" s="338"/>
    </row>
    <row r="177" spans="2:11" s="7" customFormat="1">
      <c r="B177" s="336"/>
      <c r="C177" s="337"/>
      <c r="D177" s="337"/>
      <c r="E177" s="337"/>
      <c r="F177" s="337"/>
      <c r="G177" s="337"/>
      <c r="H177" s="337"/>
      <c r="I177" s="337"/>
      <c r="J177" s="337"/>
      <c r="K177" s="338"/>
    </row>
    <row r="178" spans="2:11">
      <c r="B178" s="339"/>
      <c r="C178" s="340"/>
      <c r="D178" s="340"/>
      <c r="E178" s="340"/>
      <c r="F178" s="340"/>
      <c r="G178" s="340"/>
      <c r="H178" s="340"/>
      <c r="I178" s="340"/>
      <c r="J178" s="340"/>
      <c r="K178" s="341"/>
    </row>
  </sheetData>
  <protectedRanges>
    <protectedRange sqref="AR132:AT159 BL56:BV77 BR97:BR126 AD3:AH30 BV3:CE30" name="Expected"/>
    <protectedRange sqref="H3:R30 X3:AC30" name="Year5Range"/>
  </protectedRanges>
  <mergeCells count="81">
    <mergeCell ref="B9:B23"/>
    <mergeCell ref="C9:D11"/>
    <mergeCell ref="C12:D14"/>
    <mergeCell ref="C15:D17"/>
    <mergeCell ref="C18:D20"/>
    <mergeCell ref="C21:D23"/>
    <mergeCell ref="C2:D2"/>
    <mergeCell ref="E2:G2"/>
    <mergeCell ref="B3:B8"/>
    <mergeCell ref="C3:D4"/>
    <mergeCell ref="C5:D8"/>
    <mergeCell ref="B24:B30"/>
    <mergeCell ref="C24:D26"/>
    <mergeCell ref="C27:D30"/>
    <mergeCell ref="B31:G31"/>
    <mergeCell ref="B37:G37"/>
    <mergeCell ref="B33:G33"/>
    <mergeCell ref="B34:F34"/>
    <mergeCell ref="B35:G35"/>
    <mergeCell ref="B36:G36"/>
    <mergeCell ref="B32:G32"/>
    <mergeCell ref="C40:F40"/>
    <mergeCell ref="G40:J40"/>
    <mergeCell ref="K40:M40"/>
    <mergeCell ref="C41:F41"/>
    <mergeCell ref="G41:J41"/>
    <mergeCell ref="K41:M41"/>
    <mergeCell ref="C42:F42"/>
    <mergeCell ref="G42:J42"/>
    <mergeCell ref="K42:M42"/>
    <mergeCell ref="C43:F43"/>
    <mergeCell ref="G43:J43"/>
    <mergeCell ref="K43:M43"/>
    <mergeCell ref="C44:F44"/>
    <mergeCell ref="G44:J44"/>
    <mergeCell ref="K44:M44"/>
    <mergeCell ref="C45:F45"/>
    <mergeCell ref="G45:J45"/>
    <mergeCell ref="K45:M45"/>
    <mergeCell ref="C46:F46"/>
    <mergeCell ref="G46:J46"/>
    <mergeCell ref="K46:M46"/>
    <mergeCell ref="C47:F47"/>
    <mergeCell ref="G47:J47"/>
    <mergeCell ref="K47:M47"/>
    <mergeCell ref="C48:F48"/>
    <mergeCell ref="G48:J48"/>
    <mergeCell ref="K48:M48"/>
    <mergeCell ref="C49:F49"/>
    <mergeCell ref="G49:J49"/>
    <mergeCell ref="K49:M49"/>
    <mergeCell ref="C148:D150"/>
    <mergeCell ref="C129:D129"/>
    <mergeCell ref="E129:G129"/>
    <mergeCell ref="K50:M50"/>
    <mergeCell ref="B52:C53"/>
    <mergeCell ref="B54:K54"/>
    <mergeCell ref="B55:D55"/>
    <mergeCell ref="E55:H55"/>
    <mergeCell ref="I55:K55"/>
    <mergeCell ref="C50:F50"/>
    <mergeCell ref="G50:J50"/>
    <mergeCell ref="B56:D56"/>
    <mergeCell ref="E56:H56"/>
    <mergeCell ref="I56:K56"/>
    <mergeCell ref="B38:G38"/>
    <mergeCell ref="B158:G158"/>
    <mergeCell ref="B159:G159"/>
    <mergeCell ref="B160:G160"/>
    <mergeCell ref="B163:K178"/>
    <mergeCell ref="B130:B135"/>
    <mergeCell ref="C130:D131"/>
    <mergeCell ref="C132:D135"/>
    <mergeCell ref="B151:B157"/>
    <mergeCell ref="C151:D153"/>
    <mergeCell ref="C154:D157"/>
    <mergeCell ref="B136:B150"/>
    <mergeCell ref="C136:D138"/>
    <mergeCell ref="C139:D141"/>
    <mergeCell ref="C142:D144"/>
    <mergeCell ref="C145:D147"/>
  </mergeCells>
  <conditionalFormatting sqref="D62:D64 F62:F64 H62:H64 J62:J64">
    <cfRule type="containsErrors" dxfId="16" priority="17">
      <formula>ISERROR(D62)</formula>
    </cfRule>
  </conditionalFormatting>
  <conditionalFormatting sqref="H130:H161">
    <cfRule type="containsText" dxfId="15" priority="8" operator="containsText" text="80">
      <formula>NOT(ISERROR(SEARCH("80",H130)))</formula>
    </cfRule>
    <cfRule type="containsText" dxfId="14" priority="9" operator="containsText" text="60-79">
      <formula>NOT(ISERROR(SEARCH("60-79",H130)))</formula>
    </cfRule>
    <cfRule type="containsText" dxfId="13" priority="10" operator="containsText" text="&lt;60">
      <formula>NOT(ISERROR(SEARCH("&lt;60",H130)))</formula>
    </cfRule>
  </conditionalFormatting>
  <conditionalFormatting sqref="H130:I157">
    <cfRule type="containsText" dxfId="12" priority="7" operator="containsText" text="error">
      <formula>NOT(ISERROR(SEARCH("error",H130)))</formula>
    </cfRule>
  </conditionalFormatting>
  <conditionalFormatting sqref="H3:R30">
    <cfRule type="containsText" dxfId="11" priority="4" operator="containsText" text="*80">
      <formula>NOT(ISERROR(SEARCH("*80",H3)))</formula>
    </cfRule>
    <cfRule type="containsText" dxfId="10" priority="5" operator="containsText" text="60-79">
      <formula>NOT(ISERROR(SEARCH("60-79",H3)))</formula>
    </cfRule>
    <cfRule type="containsText" dxfId="9" priority="6" operator="containsText" text="&lt;60">
      <formula>NOT(ISERROR(SEARCH("&lt;60",H3)))</formula>
    </cfRule>
  </conditionalFormatting>
  <conditionalFormatting sqref="I130:K157">
    <cfRule type="containsText" dxfId="8" priority="11" operator="containsText" text="80">
      <formula>NOT(ISERROR(SEARCH("80",I130)))</formula>
    </cfRule>
    <cfRule type="containsText" dxfId="7" priority="12" operator="containsText" text="60-79">
      <formula>NOT(ISERROR(SEARCH("60-79",I130)))</formula>
    </cfRule>
    <cfRule type="containsText" dxfId="6" priority="13" operator="containsText" text="&lt;60">
      <formula>NOT(ISERROR(SEARCH("&lt;60",I130)))</formula>
    </cfRule>
  </conditionalFormatting>
  <conditionalFormatting sqref="Y3:AH30">
    <cfRule type="containsText" dxfId="5" priority="1" operator="containsText" text="*80">
      <formula>NOT(ISERROR(SEARCH("*80",Y3)))</formula>
    </cfRule>
    <cfRule type="containsText" dxfId="4" priority="2" operator="containsText" text="60-79">
      <formula>NOT(ISERROR(SEARCH("60-79",Y3)))</formula>
    </cfRule>
    <cfRule type="containsText" dxfId="3" priority="3" operator="containsText" text="&lt;60">
      <formula>NOT(ISERROR(SEARCH("&lt;60",Y3)))</formula>
    </cfRule>
  </conditionalFormatting>
  <conditionalFormatting sqref="AK3:AT30 AV3:AV30">
    <cfRule type="containsText" dxfId="2" priority="14" operator="containsText" text="*80">
      <formula>NOT(ISERROR(SEARCH("*80",AK3)))</formula>
    </cfRule>
    <cfRule type="containsText" dxfId="1" priority="15" operator="containsText" text="60-79">
      <formula>NOT(ISERROR(SEARCH("60-79",AK3)))</formula>
    </cfRule>
    <cfRule type="containsText" dxfId="0" priority="16" operator="containsText" text="&lt;60">
      <formula>NOT(ISERROR(SEARCH("&lt;60",AK3)))</formula>
    </cfRule>
  </conditionalFormatting>
  <dataValidations count="3">
    <dataValidation allowBlank="1" showInputMessage="1" showErrorMessage="1" errorTitle="Error in entry" error="Please use list items only." sqref="AU132:BE159 AK3:AT33 BL56:BV77 BJ54:BT54 BJ31:BT34 BV31:CE34" xr:uid="{79D0C34D-01F1-4D74-8722-128E14343DCD}"/>
    <dataValidation type="list" allowBlank="1" showInputMessage="1" showErrorMessage="1" errorTitle="Error in entry" error="Please use list items only." sqref="H3:R30 Y3:AH30" xr:uid="{A6B3DBDC-F160-4F4A-B6A0-23BCDBE8C636}">
      <formula1>ValidDepts</formula1>
    </dataValidation>
    <dataValidation type="list" allowBlank="1" showInputMessage="1" showErrorMessage="1" sqref="I37:R37" xr:uid="{8F7D67E3-5886-41CF-A554-F6702F8F6D50}">
      <formula1>listYesNo</formula1>
    </dataValidation>
  </dataValidations>
  <pageMargins left="0.70866141732283472" right="0.70866141732283472" top="0.74803149606299213" bottom="0.74803149606299213" header="0.31496062992125984" footer="0.31496062992125984"/>
  <pageSetup paperSize="9" scale="68" fitToHeight="0" orientation="portrait" r:id="rId1"/>
  <rowBreaks count="1" manualBreakCount="1">
    <brk id="127" max="12" man="1"/>
  </rowBreaks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60419-B29A-40E5-9117-6FE293A3528B}">
  <dimension ref="A1:B9"/>
  <sheetViews>
    <sheetView workbookViewId="0">
      <selection activeCell="F5" sqref="F5"/>
    </sheetView>
  </sheetViews>
  <sheetFormatPr defaultColWidth="9.140625" defaultRowHeight="12.75"/>
  <cols>
    <col min="1" max="1" width="30.28515625" customWidth="1"/>
    <col min="2" max="2" width="59.42578125" bestFit="1" customWidth="1"/>
  </cols>
  <sheetData>
    <row r="1" spans="1:2">
      <c r="A1" s="119" t="s">
        <v>269</v>
      </c>
      <c r="B1" s="120" t="s">
        <v>270</v>
      </c>
    </row>
    <row r="2" spans="1:2" ht="38.25">
      <c r="A2" s="113" t="s">
        <v>271</v>
      </c>
      <c r="B2" s="115" t="s">
        <v>272</v>
      </c>
    </row>
    <row r="3" spans="1:2" ht="33" customHeight="1">
      <c r="A3" s="114"/>
      <c r="B3" s="118" t="s">
        <v>273</v>
      </c>
    </row>
    <row r="4" spans="1:2" ht="127.5">
      <c r="A4" s="114" t="s">
        <v>275</v>
      </c>
      <c r="B4" s="116" t="s">
        <v>274</v>
      </c>
    </row>
    <row r="5" spans="1:2" ht="63.75">
      <c r="A5" s="204" t="s">
        <v>276</v>
      </c>
      <c r="B5" s="116" t="s">
        <v>280</v>
      </c>
    </row>
    <row r="6" spans="1:2" ht="63.75">
      <c r="A6" s="204" t="s">
        <v>277</v>
      </c>
      <c r="B6" s="116" t="s">
        <v>281</v>
      </c>
    </row>
    <row r="7" spans="1:2" ht="67.5" customHeight="1">
      <c r="A7" s="113" t="s">
        <v>278</v>
      </c>
      <c r="B7" s="205" t="s">
        <v>282</v>
      </c>
    </row>
    <row r="8" spans="1:2" ht="25.5">
      <c r="A8" s="117"/>
      <c r="B8" s="118" t="s">
        <v>283</v>
      </c>
    </row>
    <row r="9" spans="1:2" ht="25.5">
      <c r="A9" s="114" t="s">
        <v>279</v>
      </c>
      <c r="B9" s="116" t="s">
        <v>284</v>
      </c>
    </row>
  </sheetData>
  <hyperlinks>
    <hyperlink ref="B8" r:id="rId1" location="top" display="To learn more about setting or changing the print area visit this Article" xr:uid="{71EA599F-9271-4EE2-B8B9-1A2DCE52AD01}"/>
    <hyperlink ref="B3" r:id="rId2" display="Should you feel you require changes to the BMT Tool please contact fisheries@msc.org to discuss the options" xr:uid="{0AB2D18C-DF0E-478D-9646-36F96E64E0DD}"/>
  </hyperlinks>
  <pageMargins left="0.7" right="0.7" top="0.75" bottom="0.75" header="0.3" footer="0.3"/>
  <pageSetup paperSize="9" orientation="portrait" horizontalDpi="90" verticalDpi="90"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Portugal Document" ma:contentTypeID="0x010100BAC41A1A34208A42BE102A7EF446F4F81400C735AD6E25F4704B964A93F1410958FC" ma:contentTypeVersion="23" ma:contentTypeDescription="" ma:contentTypeScope="" ma:versionID="fd95c07e72a4144b660aa507d5682d79">
  <xsd:schema xmlns:xsd="http://www.w3.org/2001/XMLSchema" xmlns:xs="http://www.w3.org/2001/XMLSchema" xmlns:p="http://schemas.microsoft.com/office/2006/metadata/properties" xmlns:ns2="230c30b3-5bf2-4424-b964-6b55c85701d3" xmlns:ns3="ad7cb5fa-eb31-4836-b6dc-9e3e89ff4909" targetNamespace="http://schemas.microsoft.com/office/2006/metadata/properties" ma:root="true" ma:fieldsID="e3a3baf65856ba0a38fc34c6cf8f0d30" ns2:_="" ns3:_="">
    <xsd:import namespace="230c30b3-5bf2-4424-b964-6b55c85701d3"/>
    <xsd:import namespace="ad7cb5fa-eb31-4836-b6dc-9e3e89ff4909"/>
    <xsd:element name="properties">
      <xsd:complexType>
        <xsd:sequence>
          <xsd:element name="documentManagement">
            <xsd:complexType>
              <xsd:all>
                <xsd:element ref="ns2:Meeting_x0020_Date" minOccurs="0"/>
                <xsd:element ref="ns2:Q_x0020_Month" minOccurs="0"/>
                <xsd:element ref="ns2:Year" minOccurs="0"/>
                <xsd:element ref="ns2:b49947ffe1b84f9790a0de64dfa228a4" minOccurs="0"/>
                <xsd:element ref="ns2:TaxCatchAll" minOccurs="0"/>
                <xsd:element ref="ns2:TaxCatchAllLabel" minOccurs="0"/>
                <xsd:element ref="ns2:lc2ee1b5168640739c6af8be6b9c1c4b" minOccurs="0"/>
                <xsd:element ref="ns2:e242b3f222694370b37a2a251da74707" minOccurs="0"/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2:SharedWithUsers" minOccurs="0"/>
                <xsd:element ref="ns2:SharedWithDetails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lcf76f155ced4ddcb4097134ff3c332f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c30b3-5bf2-4424-b964-6b55c85701d3" elementFormDefault="qualified">
    <xsd:import namespace="http://schemas.microsoft.com/office/2006/documentManagement/types"/>
    <xsd:import namespace="http://schemas.microsoft.com/office/infopath/2007/PartnerControls"/>
    <xsd:element name="Meeting_x0020_Date" ma:index="4" nillable="true" ma:displayName="Meeting Date" ma:format="DateOnly" ma:internalName="Meeting_x0020_Date">
      <xsd:simpleType>
        <xsd:restriction base="dms:DateTime"/>
      </xsd:simpleType>
    </xsd:element>
    <xsd:element name="Q_x0020_Month" ma:index="5" nillable="true" ma:displayName="Q Month" ma:format="Dropdown" ma:internalName="Q_x0020_Month">
      <xsd:simpleType>
        <xsd:restriction base="dms:Choice">
          <xsd:enumeration value="Q1"/>
          <xsd:enumeration value="1. April"/>
          <xsd:enumeration value="2. May"/>
          <xsd:enumeration value="3. June"/>
          <xsd:enumeration value="Q2"/>
          <xsd:enumeration value="4. July"/>
          <xsd:enumeration value="5. August"/>
          <xsd:enumeration value="6. September"/>
          <xsd:enumeration value="Q3"/>
          <xsd:enumeration value="7. October"/>
          <xsd:enumeration value="8. November"/>
          <xsd:enumeration value="9. December"/>
          <xsd:enumeration value="Q4"/>
          <xsd:enumeration value="10. January"/>
          <xsd:enumeration value="11. February"/>
          <xsd:enumeration value="12. March"/>
        </xsd:restriction>
      </xsd:simpleType>
    </xsd:element>
    <xsd:element name="Year" ma:index="6" nillable="true" ma:displayName="Year" ma:default="2020-2021" ma:format="Dropdown" ma:internalName="Year">
      <xsd:simpleType>
        <xsd:restriction base="dms:Choice">
          <xsd:enumeration value="2009"/>
          <xsd:enumeration value="2011"/>
          <xsd:enumeration value="2012"/>
          <xsd:enumeration value="2013"/>
          <xsd:enumeration value="2013-2014"/>
          <xsd:enumeration value="2014"/>
          <xsd:enumeration value="2014-2015"/>
          <xsd:enumeration value="2015"/>
          <xsd:enumeration value="2015-2016"/>
          <xsd:enumeration value="2016"/>
          <xsd:enumeration value="2016-2017"/>
          <xsd:enumeration value="2017"/>
          <xsd:enumeration value="2017-2018"/>
          <xsd:enumeration value="2018"/>
          <xsd:enumeration value="2018-2019"/>
          <xsd:enumeration value="2019"/>
          <xsd:enumeration value="2019-2020"/>
          <xsd:enumeration value="2020"/>
          <xsd:enumeration value="2020-2021"/>
          <xsd:enumeration value="2021"/>
          <xsd:enumeration value="2021-2022"/>
          <xsd:enumeration value="2022"/>
          <xsd:enumeration value="2022-2023"/>
          <xsd:enumeration value="2023"/>
          <xsd:enumeration value="2023-2024"/>
          <xsd:enumeration value="2024"/>
        </xsd:restriction>
      </xsd:simpleType>
    </xsd:element>
    <xsd:element name="b49947ffe1b84f9790a0de64dfa228a4" ma:index="8" nillable="true" ma:taxonomy="true" ma:internalName="b49947ffe1b84f9790a0de64dfa228a4" ma:taxonomyFieldName="MSC_x0020_Location" ma:displayName="MSC Location" ma:default="" ma:fieldId="{b49947ff-e1b8-4f97-90a0-de64dfa228a4}" ma:sspId="1b199611-8856-41f6-9a1b-e76f78ab8edd" ma:termSetId="6fed0f4b-0e9b-4910-a0d8-a7f1207b951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Taxonomy Catch All Column" ma:description="" ma:hidden="true" ma:list="{326ddb67-7561-45d9-bb13-5d2d8ab8f5b1}" ma:internalName="TaxCatchAll" ma:showField="CatchAllData" ma:web="230c30b3-5bf2-4424-b964-6b55c85701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description="" ma:hidden="true" ma:list="{326ddb67-7561-45d9-bb13-5d2d8ab8f5b1}" ma:internalName="TaxCatchAllLabel" ma:readOnly="true" ma:showField="CatchAllDataLabel" ma:web="230c30b3-5bf2-4424-b964-6b55c85701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c2ee1b5168640739c6af8be6b9c1c4b" ma:index="14" nillable="true" ma:taxonomy="true" ma:internalName="lc2ee1b5168640739c6af8be6b9c1c4b" ma:taxonomyFieldName="Outreach_x0020_Doc_x0020_Type" ma:displayName="Outreach Doc Type" ma:default="" ma:fieldId="{5c2ee1b5-1686-4073-9c6a-f8be6b9c1c4b}" ma:sspId="1b199611-8856-41f6-9a1b-e76f78ab8edd" ma:termSetId="a027094f-a348-4905-846d-9c38e25da0e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e242b3f222694370b37a2a251da74707" ma:index="17" nillable="true" ma:taxonomy="true" ma:internalName="e242b3f222694370b37a2a251da74707" ma:taxonomyFieldName="Outreach_x0020_Category" ma:displayName="Outreach Category" ma:default="" ma:fieldId="{e242b3f2-2269-4370-b37a-2a251da74707}" ma:sspId="1b199611-8856-41f6-9a1b-e76f78ab8edd" ma:termSetId="d064fb88-8834-4766-9621-b1d7b50354c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_dlc_DocId" ma:index="19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0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1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2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7cb5fa-eb31-4836-b6dc-9e3e89ff49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8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9" nillable="true" ma:displayName="Tags" ma:internalName="MediaServiceAutoTags" ma:readOnly="true">
      <xsd:simpleType>
        <xsd:restriction base="dms:Text"/>
      </xsd:simpleType>
    </xsd:element>
    <xsd:element name="MediaServiceOCR" ma:index="3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3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2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34" nillable="true" ma:taxonomy="true" ma:internalName="lcf76f155ced4ddcb4097134ff3c332f" ma:taxonomyFieldName="MediaServiceImageTags" ma:displayName="Image Tags" ma:readOnly="false" ma:fieldId="{5cf76f15-5ced-4ddc-b409-7134ff3c332f}" ma:taxonomyMulti="true" ma:sspId="1b199611-8856-41f6-9a1b-e76f78ab8ed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p:properties xmlns:p="http://schemas.microsoft.com/office/2006/metadata/properties" xmlns:xsi="http://www.w3.org/2001/XMLSchema-instance">
  <documentManagement>
    <Year xmlns="230c30b3-5bf2-4424-b964-6b55c85701d3">2015</Year>
    <Q_x0020_Month xmlns="230c30b3-5bf2-4424-b964-6b55c85701d3" xsi:nil="true"/>
    <Meeting_x0020_Date xmlns="230c30b3-5bf2-4424-b964-6b55c85701d3" xsi:nil="true"/>
    <TaxCatchAll xmlns="230c30b3-5bf2-4424-b964-6b55c85701d3">
      <Value>74</Value>
    </TaxCatchAll>
    <_dlc_DocId xmlns="230c30b3-5bf2-4424-b964-6b55c85701d3">MSCOUTREACH-1684331256-1340</_dlc_DocId>
    <_dlc_DocIdUrl xmlns="230c30b3-5bf2-4424-b964-6b55c85701d3">
      <Url>https://marinestewardshipcouncil.sharepoint.com/sites/outreach/spain/_layouts/15/DocIdRedir.aspx?ID=MSCOUTREACH-1684331256-1340</Url>
      <Description>MSCOUTREACH-1684331256-1340</Description>
    </_dlc_DocIdUrl>
    <SharedWithUsers xmlns="230c30b3-5bf2-4424-b964-6b55c85701d3">
      <UserInfo>
        <DisplayName>Jaco Barendse</DisplayName>
        <AccountId>50</AccountId>
        <AccountType/>
      </UserInfo>
      <UserInfo>
        <DisplayName>Margaux Favret</DisplayName>
        <AccountId>194</AccountId>
        <AccountType/>
      </UserInfo>
      <UserInfo>
        <DisplayName>Peter Hair</DisplayName>
        <AccountId>17</AccountId>
        <AccountType/>
      </UserInfo>
      <UserInfo>
        <DisplayName>Gaëtan Vallet</DisplayName>
        <AccountId>842</AccountId>
        <AccountType/>
      </UserInfo>
    </SharedWithUsers>
    <lcf76f155ced4ddcb4097134ff3c332f xmlns="ad7cb5fa-eb31-4836-b6dc-9e3e89ff4909">
      <Terms xmlns="http://schemas.microsoft.com/office/infopath/2007/PartnerControls"/>
    </lcf76f155ced4ddcb4097134ff3c332f>
    <e242b3f222694370b37a2a251da74707 xmlns="230c30b3-5bf2-4424-b964-6b55c85701d3">
      <Terms xmlns="http://schemas.microsoft.com/office/infopath/2007/PartnerControls"/>
    </e242b3f222694370b37a2a251da74707>
    <b49947ffe1b84f9790a0de64dfa228a4 xmlns="230c30b3-5bf2-4424-b964-6b55c85701d3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Portugal</TermName>
          <TermId xmlns="http://schemas.microsoft.com/office/infopath/2007/PartnerControls">d838db6e-c906-4cef-a64b-daec013d475f</TermId>
        </TermInfo>
      </Terms>
    </b49947ffe1b84f9790a0de64dfa228a4>
    <lc2ee1b5168640739c6af8be6b9c1c4b xmlns="230c30b3-5bf2-4424-b964-6b55c85701d3">
      <Terms xmlns="http://schemas.microsoft.com/office/infopath/2007/PartnerControls"/>
    </lc2ee1b5168640739c6af8be6b9c1c4b>
  </documentManagement>
</p:properties>
</file>

<file path=customXml/itemProps1.xml><?xml version="1.0" encoding="utf-8"?>
<ds:datastoreItem xmlns:ds="http://schemas.openxmlformats.org/officeDocument/2006/customXml" ds:itemID="{1FC319DE-0C18-40DB-9A23-D61FD7F0503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BED9557-499E-4281-B60E-8728574D8958}"/>
</file>

<file path=customXml/itemProps3.xml><?xml version="1.0" encoding="utf-8"?>
<ds:datastoreItem xmlns:ds="http://schemas.openxmlformats.org/officeDocument/2006/customXml" ds:itemID="{CFE806BD-169A-42A8-9F4F-FDA90D1394B0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D1F173EA-9DB6-4BF3-8D6A-36682579E828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df4b8a4b-0cfc-4c20-846f-ea898def5f03"/>
    <ds:schemaRef ds:uri="http://purl.org/dc/dcmitype/"/>
    <ds:schemaRef ds:uri="DF4B8A4B-0CFC-4C20-846F-EA898DEF5F03"/>
    <ds:schemaRef ds:uri="http://schemas.microsoft.com/office/infopath/2007/PartnerControls"/>
    <ds:schemaRef ds:uri="bb889019-1946-44fa-a42b-5854401c62f1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9</vt:i4>
      </vt:variant>
      <vt:variant>
        <vt:lpstr>Intervalos com Nome</vt:lpstr>
      </vt:variant>
      <vt:variant>
        <vt:i4>184</vt:i4>
      </vt:variant>
    </vt:vector>
  </HeadingPairs>
  <TitlesOfParts>
    <vt:vector size="193" baseType="lpstr">
      <vt:lpstr>0. Capa</vt:lpstr>
      <vt:lpstr>1. BMT UoA 1</vt:lpstr>
      <vt:lpstr>2. BMT UoA 2</vt:lpstr>
      <vt:lpstr>3. BMT UoA 3</vt:lpstr>
      <vt:lpstr>4. BMT UoA 4</vt:lpstr>
      <vt:lpstr>5. BMT UoA 5</vt:lpstr>
      <vt:lpstr>6. BMT UoA 6</vt:lpstr>
      <vt:lpstr>Exemplo</vt:lpstr>
      <vt:lpstr>Guia do utilizador</vt:lpstr>
      <vt:lpstr>'0. Capa'!Área_de_Impressão</vt:lpstr>
      <vt:lpstr>'1. BMT UoA 1'!Área_de_Impressão</vt:lpstr>
      <vt:lpstr>'2. BMT UoA 2'!Área_de_Impressão</vt:lpstr>
      <vt:lpstr>'3. BMT UoA 3'!Área_de_Impressão</vt:lpstr>
      <vt:lpstr>'4. BMT UoA 4'!Área_de_Impressão</vt:lpstr>
      <vt:lpstr>'5. BMT UoA 5'!Área_de_Impressão</vt:lpstr>
      <vt:lpstr>'6. BMT UoA 6'!Área_de_Impressão</vt:lpstr>
      <vt:lpstr>Exemplo!Área_de_Impressão</vt:lpstr>
      <vt:lpstr>'1. BMT UoA 1'!Expected</vt:lpstr>
      <vt:lpstr>'2. BMT UoA 2'!Expected</vt:lpstr>
      <vt:lpstr>'3. BMT UoA 3'!Expected</vt:lpstr>
      <vt:lpstr>'4. BMT UoA 4'!Expected</vt:lpstr>
      <vt:lpstr>'5. BMT UoA 5'!Expected</vt:lpstr>
      <vt:lpstr>'6. BMT UoA 6'!Expected</vt:lpstr>
      <vt:lpstr>Exemplo!Expected</vt:lpstr>
      <vt:lpstr>'2. BMT UoA 2'!listYesNo</vt:lpstr>
      <vt:lpstr>'3. BMT UoA 3'!listYesNo</vt:lpstr>
      <vt:lpstr>'4. BMT UoA 4'!listYesNo</vt:lpstr>
      <vt:lpstr>'5. BMT UoA 5'!listYesNo</vt:lpstr>
      <vt:lpstr>'6. BMT UoA 6'!listYesNo</vt:lpstr>
      <vt:lpstr>Exemplo!listYesNo</vt:lpstr>
      <vt:lpstr>listYesNo</vt:lpstr>
      <vt:lpstr>'Guia do utilizador'!this_article</vt:lpstr>
      <vt:lpstr>'1. BMT UoA 1'!ValidDepts</vt:lpstr>
      <vt:lpstr>'2. BMT UoA 2'!ValidDepts</vt:lpstr>
      <vt:lpstr>'3. BMT UoA 3'!ValidDepts</vt:lpstr>
      <vt:lpstr>'4. BMT UoA 4'!ValidDepts</vt:lpstr>
      <vt:lpstr>'5. BMT UoA 5'!ValidDepts</vt:lpstr>
      <vt:lpstr>'6. BMT UoA 6'!ValidDepts</vt:lpstr>
      <vt:lpstr>Exemplo!ValidDepts</vt:lpstr>
      <vt:lpstr>'1. BMT UoA 1'!ValidScoringLevels</vt:lpstr>
      <vt:lpstr>'2. BMT UoA 2'!ValidScoringLevels</vt:lpstr>
      <vt:lpstr>'3. BMT UoA 3'!ValidScoringLevels</vt:lpstr>
      <vt:lpstr>'4. BMT UoA 4'!ValidScoringLevels</vt:lpstr>
      <vt:lpstr>'5. BMT UoA 5'!ValidScoringLevels</vt:lpstr>
      <vt:lpstr>'6. BMT UoA 6'!ValidScoringLevels</vt:lpstr>
      <vt:lpstr>Exemplo!ValidScoringLevels</vt:lpstr>
      <vt:lpstr>'1. BMT UoA 1'!Year0Range</vt:lpstr>
      <vt:lpstr>'2. BMT UoA 2'!Year0Range</vt:lpstr>
      <vt:lpstr>'3. BMT UoA 3'!Year0Range</vt:lpstr>
      <vt:lpstr>'4. BMT UoA 4'!Year0Range</vt:lpstr>
      <vt:lpstr>'5. BMT UoA 5'!Year0Range</vt:lpstr>
      <vt:lpstr>'6. BMT UoA 6'!Year0Range</vt:lpstr>
      <vt:lpstr>Exemplo!Year0Range</vt:lpstr>
      <vt:lpstr>'1. BMT UoA 1'!Year10Expected</vt:lpstr>
      <vt:lpstr>'2. BMT UoA 2'!Year10Expected</vt:lpstr>
      <vt:lpstr>'3. BMT UoA 3'!Year10Expected</vt:lpstr>
      <vt:lpstr>'4. BMT UoA 4'!Year10Expected</vt:lpstr>
      <vt:lpstr>'5. BMT UoA 5'!Year10Expected</vt:lpstr>
      <vt:lpstr>'6. BMT UoA 6'!Year10Expected</vt:lpstr>
      <vt:lpstr>Exemplo!Year10Expected</vt:lpstr>
      <vt:lpstr>'1. BMT UoA 1'!Year10Range</vt:lpstr>
      <vt:lpstr>'2. BMT UoA 2'!Year10Range</vt:lpstr>
      <vt:lpstr>'3. BMT UoA 3'!Year10Range</vt:lpstr>
      <vt:lpstr>'4. BMT UoA 4'!Year10Range</vt:lpstr>
      <vt:lpstr>'5. BMT UoA 5'!Year10Range</vt:lpstr>
      <vt:lpstr>'6. BMT UoA 6'!Year10Range</vt:lpstr>
      <vt:lpstr>Exemplo!Year10Range</vt:lpstr>
      <vt:lpstr>'1. BMT UoA 1'!Year1Expected</vt:lpstr>
      <vt:lpstr>'2. BMT UoA 2'!Year1Expected</vt:lpstr>
      <vt:lpstr>'3. BMT UoA 3'!Year1Expected</vt:lpstr>
      <vt:lpstr>'4. BMT UoA 4'!Year1Expected</vt:lpstr>
      <vt:lpstr>'5. BMT UoA 5'!Year1Expected</vt:lpstr>
      <vt:lpstr>'6. BMT UoA 6'!Year1Expected</vt:lpstr>
      <vt:lpstr>Exemplo!Year1Expected</vt:lpstr>
      <vt:lpstr>'1. BMT UoA 1'!Year1Range</vt:lpstr>
      <vt:lpstr>'2. BMT UoA 2'!Year1Range</vt:lpstr>
      <vt:lpstr>'3. BMT UoA 3'!Year1Range</vt:lpstr>
      <vt:lpstr>'4. BMT UoA 4'!Year1Range</vt:lpstr>
      <vt:lpstr>'5. BMT UoA 5'!Year1Range</vt:lpstr>
      <vt:lpstr>'6. BMT UoA 6'!Year1Range</vt:lpstr>
      <vt:lpstr>Exemplo!Year1Range</vt:lpstr>
      <vt:lpstr>'1. BMT UoA 1'!Year2Expected</vt:lpstr>
      <vt:lpstr>'2. BMT UoA 2'!Year2Expected</vt:lpstr>
      <vt:lpstr>'3. BMT UoA 3'!Year2Expected</vt:lpstr>
      <vt:lpstr>'4. BMT UoA 4'!Year2Expected</vt:lpstr>
      <vt:lpstr>'5. BMT UoA 5'!Year2Expected</vt:lpstr>
      <vt:lpstr>'6. BMT UoA 6'!Year2Expected</vt:lpstr>
      <vt:lpstr>Exemplo!Year2Expected</vt:lpstr>
      <vt:lpstr>'1. BMT UoA 1'!Year2Range</vt:lpstr>
      <vt:lpstr>'2. BMT UoA 2'!Year2Range</vt:lpstr>
      <vt:lpstr>'3. BMT UoA 3'!Year2Range</vt:lpstr>
      <vt:lpstr>'4. BMT UoA 4'!Year2Range</vt:lpstr>
      <vt:lpstr>'5. BMT UoA 5'!Year2Range</vt:lpstr>
      <vt:lpstr>'6. BMT UoA 6'!Year2Range</vt:lpstr>
      <vt:lpstr>Exemplo!Year2Range</vt:lpstr>
      <vt:lpstr>'1. BMT UoA 1'!Year3Expected</vt:lpstr>
      <vt:lpstr>'2. BMT UoA 2'!Year3Expected</vt:lpstr>
      <vt:lpstr>'3. BMT UoA 3'!Year3Expected</vt:lpstr>
      <vt:lpstr>'4. BMT UoA 4'!Year3Expected</vt:lpstr>
      <vt:lpstr>'5. BMT UoA 5'!Year3Expected</vt:lpstr>
      <vt:lpstr>'6. BMT UoA 6'!Year3Expected</vt:lpstr>
      <vt:lpstr>Exemplo!Year3Expected</vt:lpstr>
      <vt:lpstr>'1. BMT UoA 1'!Year3Range</vt:lpstr>
      <vt:lpstr>'2. BMT UoA 2'!Year3Range</vt:lpstr>
      <vt:lpstr>'3. BMT UoA 3'!Year3Range</vt:lpstr>
      <vt:lpstr>'4. BMT UoA 4'!Year3Range</vt:lpstr>
      <vt:lpstr>'5. BMT UoA 5'!Year3Range</vt:lpstr>
      <vt:lpstr>'6. BMT UoA 6'!Year3Range</vt:lpstr>
      <vt:lpstr>Exemplo!Year3Range</vt:lpstr>
      <vt:lpstr>'1. BMT UoA 1'!Year4Expected</vt:lpstr>
      <vt:lpstr>'2. BMT UoA 2'!Year4Expected</vt:lpstr>
      <vt:lpstr>'3. BMT UoA 3'!Year4Expected</vt:lpstr>
      <vt:lpstr>'4. BMT UoA 4'!Year4Expected</vt:lpstr>
      <vt:lpstr>'5. BMT UoA 5'!Year4Expected</vt:lpstr>
      <vt:lpstr>'6. BMT UoA 6'!Year4Expected</vt:lpstr>
      <vt:lpstr>Exemplo!Year4Expected</vt:lpstr>
      <vt:lpstr>'1. BMT UoA 1'!Year4Range</vt:lpstr>
      <vt:lpstr>'2. BMT UoA 2'!Year4Range</vt:lpstr>
      <vt:lpstr>'3. BMT UoA 3'!Year4Range</vt:lpstr>
      <vt:lpstr>'4. BMT UoA 4'!Year4Range</vt:lpstr>
      <vt:lpstr>'5. BMT UoA 5'!Year4Range</vt:lpstr>
      <vt:lpstr>'6. BMT UoA 6'!Year4Range</vt:lpstr>
      <vt:lpstr>Exemplo!Year4Range</vt:lpstr>
      <vt:lpstr>'1. BMT UoA 1'!Year5Expected</vt:lpstr>
      <vt:lpstr>'2. BMT UoA 2'!Year5Expected</vt:lpstr>
      <vt:lpstr>'3. BMT UoA 3'!Year5Expected</vt:lpstr>
      <vt:lpstr>'4. BMT UoA 4'!Year5Expected</vt:lpstr>
      <vt:lpstr>'5. BMT UoA 5'!Year5Expected</vt:lpstr>
      <vt:lpstr>'6. BMT UoA 6'!Year5Expected</vt:lpstr>
      <vt:lpstr>Exemplo!Year5Expected</vt:lpstr>
      <vt:lpstr>'1. BMT UoA 1'!Year5Range</vt:lpstr>
      <vt:lpstr>'2. BMT UoA 2'!Year5Range</vt:lpstr>
      <vt:lpstr>'3. BMT UoA 3'!Year5Range</vt:lpstr>
      <vt:lpstr>'4. BMT UoA 4'!Year5Range</vt:lpstr>
      <vt:lpstr>'5. BMT UoA 5'!Year5Range</vt:lpstr>
      <vt:lpstr>'6. BMT UoA 6'!Year5Range</vt:lpstr>
      <vt:lpstr>Exemplo!Year5Range</vt:lpstr>
      <vt:lpstr>'1. BMT UoA 1'!Year6Expected</vt:lpstr>
      <vt:lpstr>'2. BMT UoA 2'!Year6Expected</vt:lpstr>
      <vt:lpstr>'3. BMT UoA 3'!Year6Expected</vt:lpstr>
      <vt:lpstr>'4. BMT UoA 4'!Year6Expected</vt:lpstr>
      <vt:lpstr>'5. BMT UoA 5'!Year6Expected</vt:lpstr>
      <vt:lpstr>'6. BMT UoA 6'!Year6Expected</vt:lpstr>
      <vt:lpstr>Exemplo!Year6Expected</vt:lpstr>
      <vt:lpstr>'1. BMT UoA 1'!Year6Range</vt:lpstr>
      <vt:lpstr>'2. BMT UoA 2'!Year6Range</vt:lpstr>
      <vt:lpstr>'3. BMT UoA 3'!Year6Range</vt:lpstr>
      <vt:lpstr>'4. BMT UoA 4'!Year6Range</vt:lpstr>
      <vt:lpstr>'5. BMT UoA 5'!Year6Range</vt:lpstr>
      <vt:lpstr>'6. BMT UoA 6'!Year6Range</vt:lpstr>
      <vt:lpstr>Exemplo!Year6Range</vt:lpstr>
      <vt:lpstr>'1. BMT UoA 1'!Year7Expected</vt:lpstr>
      <vt:lpstr>'2. BMT UoA 2'!Year7Expected</vt:lpstr>
      <vt:lpstr>'3. BMT UoA 3'!Year7Expected</vt:lpstr>
      <vt:lpstr>'4. BMT UoA 4'!Year7Expected</vt:lpstr>
      <vt:lpstr>'5. BMT UoA 5'!Year7Expected</vt:lpstr>
      <vt:lpstr>'6. BMT UoA 6'!Year7Expected</vt:lpstr>
      <vt:lpstr>Exemplo!Year7Expected</vt:lpstr>
      <vt:lpstr>'1. BMT UoA 1'!Year7Range</vt:lpstr>
      <vt:lpstr>'2. BMT UoA 2'!Year7Range</vt:lpstr>
      <vt:lpstr>'3. BMT UoA 3'!Year7Range</vt:lpstr>
      <vt:lpstr>'4. BMT UoA 4'!Year7Range</vt:lpstr>
      <vt:lpstr>'5. BMT UoA 5'!Year7Range</vt:lpstr>
      <vt:lpstr>'6. BMT UoA 6'!Year7Range</vt:lpstr>
      <vt:lpstr>Exemplo!Year7Range</vt:lpstr>
      <vt:lpstr>'1. BMT UoA 1'!Year8Expected</vt:lpstr>
      <vt:lpstr>'2. BMT UoA 2'!Year8Expected</vt:lpstr>
      <vt:lpstr>'3. BMT UoA 3'!Year8Expected</vt:lpstr>
      <vt:lpstr>'4. BMT UoA 4'!Year8Expected</vt:lpstr>
      <vt:lpstr>'5. BMT UoA 5'!Year8Expected</vt:lpstr>
      <vt:lpstr>'6. BMT UoA 6'!Year8Expected</vt:lpstr>
      <vt:lpstr>Exemplo!Year8Expected</vt:lpstr>
      <vt:lpstr>'1. BMT UoA 1'!Year8Range</vt:lpstr>
      <vt:lpstr>'2. BMT UoA 2'!Year8Range</vt:lpstr>
      <vt:lpstr>'3. BMT UoA 3'!Year8Range</vt:lpstr>
      <vt:lpstr>'4. BMT UoA 4'!Year8Range</vt:lpstr>
      <vt:lpstr>'5. BMT UoA 5'!Year8Range</vt:lpstr>
      <vt:lpstr>'6. BMT UoA 6'!Year8Range</vt:lpstr>
      <vt:lpstr>Exemplo!Year8Range</vt:lpstr>
      <vt:lpstr>'1. BMT UoA 1'!Year9Expected</vt:lpstr>
      <vt:lpstr>'2. BMT UoA 2'!Year9Expected</vt:lpstr>
      <vt:lpstr>'3. BMT UoA 3'!Year9Expected</vt:lpstr>
      <vt:lpstr>'4. BMT UoA 4'!Year9Expected</vt:lpstr>
      <vt:lpstr>'5. BMT UoA 5'!Year9Expected</vt:lpstr>
      <vt:lpstr>'6. BMT UoA 6'!Year9Expected</vt:lpstr>
      <vt:lpstr>Exemplo!Year9Expected</vt:lpstr>
      <vt:lpstr>'1. BMT UoA 1'!Year9Range</vt:lpstr>
      <vt:lpstr>'2. BMT UoA 2'!Year9Range</vt:lpstr>
      <vt:lpstr>'3. BMT UoA 3'!Year9Range</vt:lpstr>
      <vt:lpstr>'4. BMT UoA 4'!Year9Range</vt:lpstr>
      <vt:lpstr>'5. BMT UoA 5'!Year9Range</vt:lpstr>
      <vt:lpstr>'6. BMT UoA 6'!Year9Range</vt:lpstr>
      <vt:lpstr>Exemplo!Year9Range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MSC Benchmarking and Tracking Tool (BMT) v3.0</dc:title>
  <dc:subject/>
  <dc:creator>Peter.Hair@msc.org</dc:creator>
  <cp:keywords/>
  <dc:description/>
  <cp:lastModifiedBy>Ana Moura</cp:lastModifiedBy>
  <cp:revision/>
  <dcterms:created xsi:type="dcterms:W3CDTF">2013-05-08T10:03:44Z</dcterms:created>
  <dcterms:modified xsi:type="dcterms:W3CDTF">2025-11-25T10:34:08Z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0x010100BAC41A1A34208A42BE102A7EF446F4F81400C735AD6E25F4704B964A93F1410958FC</vt:lpwstr>
  </property>
  <property fmtid="{D5CDD505-2E9C-101B-9397-08002B2CF9AE}" pid="3" name="Comms Doc Type">
    <vt:lpwstr>73;#Publication|019bd25a-55cb-49ee-ac77-2693a7f2640e</vt:lpwstr>
  </property>
  <property fmtid="{D5CDD505-2E9C-101B-9397-08002B2CF9AE}" pid="4" name="MSCLocation">
    <vt:lpwstr>2;#Global|884f2976-6ea8-46b7-bd2e-687efde62a06</vt:lpwstr>
  </property>
  <property fmtid="{D5CDD505-2E9C-101B-9397-08002B2CF9AE}" pid="5" name="Standards Doc Type1">
    <vt:lpwstr>218;#Tool|ac5cc55a-92fc-4dec-93d5-85ec71f0e815</vt:lpwstr>
  </property>
  <property fmtid="{D5CDD505-2E9C-101B-9397-08002B2CF9AE}" pid="6" name="Project Name">
    <vt:lpwstr>1520;#BMT (Benchmarking and Tracking Tool)|10323be1-dc00-4520-95b7-a3eedac1e87b</vt:lpwstr>
  </property>
  <property fmtid="{D5CDD505-2E9C-101B-9397-08002B2CF9AE}" pid="7" name="Audience">
    <vt:lpwstr/>
  </property>
  <property fmtid="{D5CDD505-2E9C-101B-9397-08002B2CF9AE}" pid="8" name="MSCLanguage">
    <vt:lpwstr/>
  </property>
  <property fmtid="{D5CDD505-2E9C-101B-9397-08002B2CF9AE}" pid="9" name="Standards Team">
    <vt:lpwstr>;#Developing World;#</vt:lpwstr>
  </property>
  <property fmtid="{D5CDD505-2E9C-101B-9397-08002B2CF9AE}" pid="10" name="j8c27d305b464c5e9c116475e910c670">
    <vt:lpwstr>Global|884f2976-6ea8-46b7-bd2e-687efde62a06</vt:lpwstr>
  </property>
  <property fmtid="{D5CDD505-2E9C-101B-9397-08002B2CF9AE}" pid="11" name="Meeting Name Meta">
    <vt:lpwstr/>
  </property>
  <property fmtid="{D5CDD505-2E9C-101B-9397-08002B2CF9AE}" pid="12" name="Internal Workgin">
    <vt:lpwstr/>
  </property>
  <property fmtid="{D5CDD505-2E9C-101B-9397-08002B2CF9AE}" pid="13" name="a210def78feb4e55ae1dd057dd3c0ccd">
    <vt:lpwstr/>
  </property>
  <property fmtid="{D5CDD505-2E9C-101B-9397-08002B2CF9AE}" pid="14" name="n28856ef36e142d2acdcea917f605f78">
    <vt:lpwstr>Publication|019bd25a-55cb-49ee-ac77-2693a7f2640e</vt:lpwstr>
  </property>
  <property fmtid="{D5CDD505-2E9C-101B-9397-08002B2CF9AE}" pid="15" name="_dlc_DocIdItemGuid">
    <vt:lpwstr>1c3369c5-4593-4faf-8094-a1806e4179d7</vt:lpwstr>
  </property>
  <property fmtid="{D5CDD505-2E9C-101B-9397-08002B2CF9AE}" pid="16" name="source_item_id">
    <vt:lpwstr>65</vt:lpwstr>
  </property>
  <property fmtid="{D5CDD505-2E9C-101B-9397-08002B2CF9AE}" pid="17" name="Topic">
    <vt:lpwstr/>
  </property>
  <property fmtid="{D5CDD505-2E9C-101B-9397-08002B2CF9AE}" pid="18" name="Confidential">
    <vt:bool>false</vt:bool>
  </property>
  <property fmtid="{D5CDD505-2E9C-101B-9397-08002B2CF9AE}" pid="19" name="Outreach Doc Type">
    <vt:lpwstr/>
  </property>
  <property fmtid="{D5CDD505-2E9C-101B-9397-08002B2CF9AE}" pid="20" name="MediaServiceImageTags">
    <vt:lpwstr/>
  </property>
  <property fmtid="{D5CDD505-2E9C-101B-9397-08002B2CF9AE}" pid="21" name="Outreach Category">
    <vt:lpwstr/>
  </property>
  <property fmtid="{D5CDD505-2E9C-101B-9397-08002B2CF9AE}" pid="22" name="Outreach_x0020_Category">
    <vt:lpwstr/>
  </property>
  <property fmtid="{D5CDD505-2E9C-101B-9397-08002B2CF9AE}" pid="23" name="MSC_x0020_Location">
    <vt:lpwstr>74;#Portugal|d838db6e-c906-4cef-a64b-daec013d475f</vt:lpwstr>
  </property>
  <property fmtid="{D5CDD505-2E9C-101B-9397-08002B2CF9AE}" pid="24" name="Outreach_x0020_Doc_x0020_Type">
    <vt:lpwstr/>
  </property>
  <property fmtid="{D5CDD505-2E9C-101B-9397-08002B2CF9AE}" pid="25" name="MSC Location">
    <vt:lpwstr>74;#Portugal|d838db6e-c906-4cef-a64b-daec013d475f</vt:lpwstr>
  </property>
</Properties>
</file>