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aura.Rodriguez\Marine Stewardship Council\Outreach - PDT\HoSS &amp; Pathways\Tuna\Tuna newsletter\14. July 26\FInal Mastertable\"/>
    </mc:Choice>
  </mc:AlternateContent>
  <xr:revisionPtr revIDLastSave="0" documentId="13_ncr:1_{697405EF-5611-4124-AA57-06D1500118D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ster table catch from report" sheetId="3" r:id="rId1"/>
    <sheet name="Master table adjusted WCPO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4" l="1"/>
  <c r="H63" i="4"/>
  <c r="G63" i="4"/>
  <c r="G62" i="4"/>
  <c r="J64" i="4"/>
  <c r="H64" i="4"/>
  <c r="G64" i="4"/>
  <c r="J78" i="4"/>
  <c r="H78" i="4"/>
  <c r="F75" i="4"/>
  <c r="G75" i="4"/>
  <c r="H75" i="4"/>
  <c r="I75" i="4"/>
  <c r="E75" i="4"/>
  <c r="J23" i="4"/>
  <c r="J25" i="4"/>
  <c r="J24" i="4"/>
  <c r="J27" i="4"/>
  <c r="H25" i="4"/>
  <c r="H24" i="4"/>
  <c r="H27" i="4"/>
  <c r="G25" i="4"/>
  <c r="G24" i="4"/>
  <c r="E25" i="4"/>
  <c r="E24" i="4"/>
  <c r="E23" i="3"/>
  <c r="E23" i="4" s="1"/>
  <c r="K64" i="3"/>
  <c r="K86" i="3"/>
  <c r="K86" i="4"/>
  <c r="K78" i="4"/>
  <c r="K76" i="4"/>
  <c r="K74" i="4"/>
  <c r="K73" i="4"/>
  <c r="K69" i="4"/>
  <c r="K68" i="4"/>
  <c r="K60" i="4"/>
  <c r="K58" i="4"/>
  <c r="K57" i="4"/>
  <c r="K56" i="4"/>
  <c r="K54" i="4"/>
  <c r="K52" i="4"/>
  <c r="K50" i="4"/>
  <c r="K48" i="4"/>
  <c r="K47" i="4"/>
  <c r="K46" i="4"/>
  <c r="K45" i="4"/>
  <c r="K43" i="4"/>
  <c r="K39" i="4"/>
  <c r="K38" i="4"/>
  <c r="K37" i="4"/>
  <c r="K34" i="4"/>
  <c r="K33" i="4"/>
  <c r="K32" i="4"/>
  <c r="K31" i="4"/>
  <c r="K29" i="4"/>
  <c r="K28" i="4"/>
  <c r="K27" i="4"/>
  <c r="K25" i="4"/>
  <c r="K24" i="4"/>
  <c r="K20" i="4"/>
  <c r="K19" i="4"/>
  <c r="K18" i="4"/>
  <c r="K17" i="4"/>
  <c r="K16" i="4"/>
  <c r="K15" i="4"/>
  <c r="K14" i="4"/>
  <c r="K13" i="4"/>
  <c r="K11" i="4"/>
  <c r="K10" i="4"/>
  <c r="K9" i="4"/>
  <c r="K8" i="4"/>
  <c r="K6" i="4"/>
  <c r="K4" i="4"/>
  <c r="K28" i="3"/>
  <c r="K27" i="3"/>
  <c r="K25" i="3"/>
  <c r="K24" i="3"/>
  <c r="K22" i="3"/>
  <c r="K20" i="3"/>
  <c r="K19" i="3"/>
  <c r="K17" i="3"/>
  <c r="K16" i="3"/>
  <c r="K15" i="3"/>
  <c r="K14" i="3"/>
  <c r="K13" i="3"/>
  <c r="K11" i="3"/>
  <c r="K10" i="3"/>
  <c r="K9" i="3"/>
  <c r="K8" i="3"/>
  <c r="K6" i="3"/>
  <c r="K4" i="3"/>
  <c r="K2" i="3"/>
  <c r="K44" i="4"/>
  <c r="K44" i="3"/>
  <c r="K65" i="3"/>
  <c r="D49" i="4"/>
  <c r="Q49" i="4"/>
  <c r="P49" i="4"/>
  <c r="O49" i="4"/>
  <c r="N49" i="4"/>
  <c r="M49" i="4"/>
  <c r="L49" i="4"/>
  <c r="K49" i="4"/>
  <c r="H49" i="4"/>
  <c r="E49" i="4"/>
  <c r="K49" i="3"/>
  <c r="N29" i="4"/>
  <c r="N27" i="4"/>
  <c r="K43" i="3"/>
  <c r="J44" i="4"/>
  <c r="H44" i="4"/>
  <c r="Q88" i="4"/>
  <c r="P88" i="4"/>
  <c r="O88" i="4"/>
  <c r="N88" i="4"/>
  <c r="M88" i="4"/>
  <c r="L88" i="4"/>
  <c r="J88" i="4"/>
  <c r="H88" i="4"/>
  <c r="G88" i="4"/>
  <c r="F88" i="4"/>
  <c r="E88" i="4"/>
  <c r="D88" i="4"/>
  <c r="C88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Q86" i="4"/>
  <c r="P86" i="4"/>
  <c r="O86" i="4"/>
  <c r="N86" i="4"/>
  <c r="M86" i="4"/>
  <c r="L86" i="4"/>
  <c r="J86" i="4"/>
  <c r="I86" i="4"/>
  <c r="H86" i="4"/>
  <c r="G86" i="4"/>
  <c r="F86" i="4"/>
  <c r="E86" i="4"/>
  <c r="D86" i="4"/>
  <c r="C86" i="4"/>
  <c r="Q85" i="4"/>
  <c r="P85" i="4"/>
  <c r="O85" i="4"/>
  <c r="N85" i="4"/>
  <c r="M85" i="4"/>
  <c r="L85" i="4"/>
  <c r="I85" i="4"/>
  <c r="H85" i="4"/>
  <c r="G85" i="4"/>
  <c r="F85" i="4"/>
  <c r="E85" i="4"/>
  <c r="D85" i="4"/>
  <c r="C85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Q83" i="4"/>
  <c r="P83" i="4"/>
  <c r="O83" i="4"/>
  <c r="N83" i="4"/>
  <c r="M83" i="4"/>
  <c r="L83" i="4"/>
  <c r="J83" i="4"/>
  <c r="I83" i="4"/>
  <c r="H83" i="4"/>
  <c r="G83" i="4"/>
  <c r="F83" i="4"/>
  <c r="E83" i="4"/>
  <c r="D83" i="4"/>
  <c r="C83" i="4"/>
  <c r="Q82" i="4"/>
  <c r="P82" i="4"/>
  <c r="O82" i="4"/>
  <c r="N82" i="4"/>
  <c r="M82" i="4"/>
  <c r="L82" i="4"/>
  <c r="J82" i="4"/>
  <c r="I82" i="4"/>
  <c r="H82" i="4"/>
  <c r="G82" i="4"/>
  <c r="F82" i="4"/>
  <c r="E82" i="4"/>
  <c r="D82" i="4"/>
  <c r="C82" i="4"/>
  <c r="Q81" i="4"/>
  <c r="P81" i="4"/>
  <c r="O81" i="4"/>
  <c r="N81" i="4"/>
  <c r="M81" i="4"/>
  <c r="L81" i="4"/>
  <c r="J81" i="4"/>
  <c r="I81" i="4"/>
  <c r="H81" i="4"/>
  <c r="G81" i="4"/>
  <c r="F81" i="4"/>
  <c r="E81" i="4"/>
  <c r="D81" i="4"/>
  <c r="C81" i="4"/>
  <c r="Q80" i="4"/>
  <c r="P80" i="4"/>
  <c r="O80" i="4"/>
  <c r="N80" i="4"/>
  <c r="M80" i="4"/>
  <c r="L80" i="4"/>
  <c r="J80" i="4"/>
  <c r="I80" i="4"/>
  <c r="H80" i="4"/>
  <c r="G80" i="4"/>
  <c r="F80" i="4"/>
  <c r="E80" i="4"/>
  <c r="D80" i="4"/>
  <c r="C80" i="4"/>
  <c r="Q79" i="4"/>
  <c r="P79" i="4"/>
  <c r="O79" i="4"/>
  <c r="N79" i="4"/>
  <c r="M79" i="4"/>
  <c r="L79" i="4"/>
  <c r="J79" i="4"/>
  <c r="I79" i="4"/>
  <c r="H79" i="4"/>
  <c r="G79" i="4"/>
  <c r="F79" i="4"/>
  <c r="D79" i="4"/>
  <c r="C79" i="4"/>
  <c r="Q78" i="4"/>
  <c r="P78" i="4"/>
  <c r="O78" i="4"/>
  <c r="N78" i="4"/>
  <c r="M78" i="4"/>
  <c r="I78" i="4"/>
  <c r="G78" i="4"/>
  <c r="F78" i="4"/>
  <c r="E78" i="4"/>
  <c r="D78" i="4"/>
  <c r="C78" i="4"/>
  <c r="Q77" i="4"/>
  <c r="P77" i="4"/>
  <c r="O77" i="4"/>
  <c r="N77" i="4"/>
  <c r="M77" i="4"/>
  <c r="L77" i="4"/>
  <c r="J77" i="4"/>
  <c r="I77" i="4"/>
  <c r="H77" i="4"/>
  <c r="G77" i="4"/>
  <c r="F77" i="4"/>
  <c r="E77" i="4"/>
  <c r="D77" i="4"/>
  <c r="C77" i="4"/>
  <c r="Q76" i="4"/>
  <c r="P76" i="4"/>
  <c r="O76" i="4"/>
  <c r="N76" i="4"/>
  <c r="M76" i="4"/>
  <c r="L76" i="4"/>
  <c r="J76" i="4"/>
  <c r="I76" i="4"/>
  <c r="H76" i="4"/>
  <c r="G76" i="4"/>
  <c r="F76" i="4"/>
  <c r="E76" i="4"/>
  <c r="D76" i="4"/>
  <c r="C76" i="4"/>
  <c r="Q75" i="4"/>
  <c r="P75" i="4"/>
  <c r="O75" i="4"/>
  <c r="N75" i="4"/>
  <c r="M75" i="4"/>
  <c r="L75" i="4"/>
  <c r="D75" i="4"/>
  <c r="C75" i="4"/>
  <c r="Q74" i="4"/>
  <c r="P74" i="4"/>
  <c r="O74" i="4"/>
  <c r="N74" i="4"/>
  <c r="M74" i="4"/>
  <c r="L74" i="4"/>
  <c r="J74" i="4"/>
  <c r="I74" i="4"/>
  <c r="H74" i="4"/>
  <c r="G74" i="4"/>
  <c r="F74" i="4"/>
  <c r="D74" i="4"/>
  <c r="C74" i="4"/>
  <c r="Q73" i="4"/>
  <c r="P73" i="4"/>
  <c r="O73" i="4"/>
  <c r="N73" i="4"/>
  <c r="M73" i="4"/>
  <c r="L73" i="4"/>
  <c r="J73" i="4"/>
  <c r="I73" i="4"/>
  <c r="H73" i="4"/>
  <c r="G73" i="4"/>
  <c r="F73" i="4"/>
  <c r="E73" i="4"/>
  <c r="D73" i="4"/>
  <c r="C73" i="4"/>
  <c r="Q72" i="4"/>
  <c r="P72" i="4"/>
  <c r="O72" i="4"/>
  <c r="N72" i="4"/>
  <c r="M72" i="4"/>
  <c r="L72" i="4"/>
  <c r="J72" i="4"/>
  <c r="I72" i="4"/>
  <c r="H72" i="4"/>
  <c r="G72" i="4"/>
  <c r="F72" i="4"/>
  <c r="E72" i="4"/>
  <c r="D72" i="4"/>
  <c r="C72" i="4"/>
  <c r="Q71" i="4"/>
  <c r="P71" i="4"/>
  <c r="O71" i="4"/>
  <c r="N71" i="4"/>
  <c r="M71" i="4"/>
  <c r="L71" i="4"/>
  <c r="J71" i="4"/>
  <c r="I71" i="4"/>
  <c r="H71" i="4"/>
  <c r="G71" i="4"/>
  <c r="F71" i="4"/>
  <c r="E71" i="4"/>
  <c r="D71" i="4"/>
  <c r="C71" i="4"/>
  <c r="Q70" i="4"/>
  <c r="P70" i="4"/>
  <c r="O70" i="4"/>
  <c r="N70" i="4"/>
  <c r="M70" i="4"/>
  <c r="L70" i="4"/>
  <c r="J70" i="4"/>
  <c r="I70" i="4"/>
  <c r="H70" i="4"/>
  <c r="G70" i="4"/>
  <c r="F70" i="4"/>
  <c r="E70" i="4"/>
  <c r="D70" i="4"/>
  <c r="C70" i="4"/>
  <c r="Q69" i="4"/>
  <c r="P69" i="4"/>
  <c r="O69" i="4"/>
  <c r="N69" i="4"/>
  <c r="M69" i="4"/>
  <c r="L69" i="4"/>
  <c r="J69" i="4"/>
  <c r="I69" i="4"/>
  <c r="H69" i="4"/>
  <c r="G69" i="4"/>
  <c r="F69" i="4"/>
  <c r="E69" i="4"/>
  <c r="D69" i="4"/>
  <c r="C69" i="4"/>
  <c r="Q68" i="4"/>
  <c r="P68" i="4"/>
  <c r="O68" i="4"/>
  <c r="N68" i="4"/>
  <c r="M68" i="4"/>
  <c r="L68" i="4"/>
  <c r="J68" i="4"/>
  <c r="I68" i="4"/>
  <c r="H68" i="4"/>
  <c r="G68" i="4"/>
  <c r="F68" i="4"/>
  <c r="E68" i="4"/>
  <c r="D68" i="4"/>
  <c r="C68" i="4"/>
  <c r="Q67" i="4"/>
  <c r="P67" i="4"/>
  <c r="O67" i="4"/>
  <c r="N67" i="4"/>
  <c r="M67" i="4"/>
  <c r="L67" i="4"/>
  <c r="I67" i="4"/>
  <c r="H67" i="4"/>
  <c r="F67" i="4"/>
  <c r="D67" i="4"/>
  <c r="C67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Q64" i="4"/>
  <c r="P64" i="4"/>
  <c r="O64" i="4"/>
  <c r="N64" i="4"/>
  <c r="M64" i="4"/>
  <c r="L64" i="4"/>
  <c r="I64" i="4"/>
  <c r="F64" i="4"/>
  <c r="E64" i="4"/>
  <c r="D64" i="4"/>
  <c r="C64" i="4"/>
  <c r="Q63" i="4"/>
  <c r="P63" i="4"/>
  <c r="O63" i="4"/>
  <c r="N63" i="4"/>
  <c r="M63" i="4"/>
  <c r="L63" i="4"/>
  <c r="J63" i="4"/>
  <c r="I63" i="4"/>
  <c r="F63" i="4"/>
  <c r="E63" i="4"/>
  <c r="D63" i="4"/>
  <c r="C63" i="4"/>
  <c r="Q62" i="4"/>
  <c r="P62" i="4"/>
  <c r="O62" i="4"/>
  <c r="N62" i="4"/>
  <c r="M62" i="4"/>
  <c r="L62" i="4"/>
  <c r="I62" i="4"/>
  <c r="F62" i="4"/>
  <c r="D62" i="4"/>
  <c r="C62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Q60" i="4"/>
  <c r="P60" i="4"/>
  <c r="O60" i="4"/>
  <c r="N60" i="4"/>
  <c r="M60" i="4"/>
  <c r="L60" i="4"/>
  <c r="J60" i="4"/>
  <c r="I60" i="4"/>
  <c r="H60" i="4"/>
  <c r="G60" i="4"/>
  <c r="F60" i="4"/>
  <c r="E60" i="4"/>
  <c r="D60" i="4"/>
  <c r="C60" i="4"/>
  <c r="Q59" i="4"/>
  <c r="P59" i="4"/>
  <c r="O59" i="4"/>
  <c r="N59" i="4"/>
  <c r="M59" i="4"/>
  <c r="L59" i="4"/>
  <c r="J59" i="4"/>
  <c r="I59" i="4"/>
  <c r="H59" i="4"/>
  <c r="G59" i="4"/>
  <c r="F59" i="4"/>
  <c r="E59" i="4"/>
  <c r="D59" i="4"/>
  <c r="C59" i="4"/>
  <c r="Q58" i="4"/>
  <c r="P58" i="4"/>
  <c r="O58" i="4"/>
  <c r="N58" i="4"/>
  <c r="M58" i="4"/>
  <c r="L58" i="4"/>
  <c r="J58" i="4"/>
  <c r="I58" i="4"/>
  <c r="H58" i="4"/>
  <c r="G58" i="4"/>
  <c r="F58" i="4"/>
  <c r="E58" i="4"/>
  <c r="D58" i="4"/>
  <c r="C58" i="4"/>
  <c r="Q57" i="4"/>
  <c r="P57" i="4"/>
  <c r="O57" i="4"/>
  <c r="N57" i="4"/>
  <c r="M57" i="4"/>
  <c r="L57" i="4"/>
  <c r="J57" i="4"/>
  <c r="I57" i="4"/>
  <c r="H57" i="4"/>
  <c r="G57" i="4"/>
  <c r="F57" i="4"/>
  <c r="E57" i="4"/>
  <c r="D57" i="4"/>
  <c r="C57" i="4"/>
  <c r="Q56" i="4"/>
  <c r="P56" i="4"/>
  <c r="O56" i="4"/>
  <c r="N56" i="4"/>
  <c r="M56" i="4"/>
  <c r="L56" i="4"/>
  <c r="J56" i="4"/>
  <c r="I56" i="4"/>
  <c r="H56" i="4"/>
  <c r="G56" i="4"/>
  <c r="F56" i="4"/>
  <c r="E56" i="4"/>
  <c r="D56" i="4"/>
  <c r="C56" i="4"/>
  <c r="Q55" i="4"/>
  <c r="P55" i="4"/>
  <c r="O55" i="4"/>
  <c r="N55" i="4"/>
  <c r="M55" i="4"/>
  <c r="L55" i="4"/>
  <c r="J55" i="4"/>
  <c r="I55" i="4"/>
  <c r="H55" i="4"/>
  <c r="G55" i="4"/>
  <c r="F55" i="4"/>
  <c r="E55" i="4"/>
  <c r="D55" i="4"/>
  <c r="C55" i="4"/>
  <c r="Q54" i="4"/>
  <c r="P54" i="4"/>
  <c r="O54" i="4"/>
  <c r="N54" i="4"/>
  <c r="M54" i="4"/>
  <c r="L54" i="4"/>
  <c r="J54" i="4"/>
  <c r="I54" i="4"/>
  <c r="H54" i="4"/>
  <c r="G54" i="4"/>
  <c r="F54" i="4"/>
  <c r="E54" i="4"/>
  <c r="D54" i="4"/>
  <c r="C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52" i="4"/>
  <c r="P52" i="4"/>
  <c r="O52" i="4"/>
  <c r="N52" i="4"/>
  <c r="M52" i="4"/>
  <c r="L52" i="4"/>
  <c r="J52" i="4"/>
  <c r="I52" i="4"/>
  <c r="H52" i="4"/>
  <c r="G52" i="4"/>
  <c r="F52" i="4"/>
  <c r="E52" i="4"/>
  <c r="D52" i="4"/>
  <c r="C52" i="4"/>
  <c r="Q51" i="4"/>
  <c r="P51" i="4"/>
  <c r="M51" i="4"/>
  <c r="L51" i="4"/>
  <c r="K51" i="4"/>
  <c r="J51" i="4"/>
  <c r="I51" i="4"/>
  <c r="H51" i="4"/>
  <c r="G51" i="4"/>
  <c r="F51" i="4"/>
  <c r="E51" i="4"/>
  <c r="D51" i="4"/>
  <c r="C51" i="4"/>
  <c r="Q50" i="4"/>
  <c r="P50" i="4"/>
  <c r="O50" i="4"/>
  <c r="N50" i="4"/>
  <c r="M50" i="4"/>
  <c r="L50" i="4"/>
  <c r="J50" i="4"/>
  <c r="I50" i="4"/>
  <c r="H50" i="4"/>
  <c r="G50" i="4"/>
  <c r="F50" i="4"/>
  <c r="E50" i="4"/>
  <c r="D50" i="4"/>
  <c r="C50" i="4"/>
  <c r="Q48" i="4"/>
  <c r="P48" i="4"/>
  <c r="O48" i="4"/>
  <c r="N48" i="4"/>
  <c r="M48" i="4"/>
  <c r="L48" i="4"/>
  <c r="J48" i="4"/>
  <c r="I48" i="4"/>
  <c r="H48" i="4"/>
  <c r="G48" i="4"/>
  <c r="F48" i="4"/>
  <c r="E48" i="4"/>
  <c r="D48" i="4"/>
  <c r="C48" i="4"/>
  <c r="Q47" i="4"/>
  <c r="P47" i="4"/>
  <c r="O47" i="4"/>
  <c r="N47" i="4"/>
  <c r="M47" i="4"/>
  <c r="L47" i="4"/>
  <c r="J47" i="4"/>
  <c r="I47" i="4"/>
  <c r="H47" i="4"/>
  <c r="G47" i="4"/>
  <c r="F47" i="4"/>
  <c r="E47" i="4"/>
  <c r="D47" i="4"/>
  <c r="C47" i="4"/>
  <c r="Q46" i="4"/>
  <c r="P46" i="4"/>
  <c r="O46" i="4"/>
  <c r="N46" i="4"/>
  <c r="M46" i="4"/>
  <c r="L46" i="4"/>
  <c r="J46" i="4"/>
  <c r="I46" i="4"/>
  <c r="H46" i="4"/>
  <c r="G46" i="4"/>
  <c r="F46" i="4"/>
  <c r="E46" i="4"/>
  <c r="D46" i="4"/>
  <c r="C46" i="4"/>
  <c r="Q45" i="4"/>
  <c r="P45" i="4"/>
  <c r="O45" i="4"/>
  <c r="N45" i="4"/>
  <c r="M45" i="4"/>
  <c r="L45" i="4"/>
  <c r="J45" i="4"/>
  <c r="I45" i="4"/>
  <c r="H45" i="4"/>
  <c r="G45" i="4"/>
  <c r="F45" i="4"/>
  <c r="E45" i="4"/>
  <c r="D45" i="4"/>
  <c r="C45" i="4"/>
  <c r="Q44" i="4"/>
  <c r="P44" i="4"/>
  <c r="O44" i="4"/>
  <c r="N44" i="4"/>
  <c r="M44" i="4"/>
  <c r="L44" i="4"/>
  <c r="I44" i="4"/>
  <c r="G44" i="4"/>
  <c r="F44" i="4"/>
  <c r="E44" i="4"/>
  <c r="D44" i="4"/>
  <c r="C44" i="4"/>
  <c r="Q43" i="4"/>
  <c r="P43" i="4"/>
  <c r="O43" i="4"/>
  <c r="N43" i="4"/>
  <c r="M43" i="4"/>
  <c r="L43" i="4"/>
  <c r="J43" i="4"/>
  <c r="I43" i="4"/>
  <c r="H43" i="4"/>
  <c r="G43" i="4"/>
  <c r="F43" i="4"/>
  <c r="D43" i="4"/>
  <c r="C43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Q41" i="4"/>
  <c r="P41" i="4"/>
  <c r="O41" i="4"/>
  <c r="N41" i="4"/>
  <c r="M41" i="4"/>
  <c r="L41" i="4"/>
  <c r="J41" i="4"/>
  <c r="I41" i="4"/>
  <c r="H41" i="4"/>
  <c r="G41" i="4"/>
  <c r="F41" i="4"/>
  <c r="E41" i="4"/>
  <c r="D41" i="4"/>
  <c r="C41" i="4"/>
  <c r="Q40" i="4"/>
  <c r="P40" i="4"/>
  <c r="O40" i="4"/>
  <c r="N40" i="4"/>
  <c r="M40" i="4"/>
  <c r="L40" i="4"/>
  <c r="I40" i="4"/>
  <c r="H40" i="4"/>
  <c r="F40" i="4"/>
  <c r="E40" i="4"/>
  <c r="D40" i="4"/>
  <c r="C40" i="4"/>
  <c r="Q39" i="4"/>
  <c r="P39" i="4"/>
  <c r="O39" i="4"/>
  <c r="N39" i="4"/>
  <c r="M39" i="4"/>
  <c r="L39" i="4"/>
  <c r="J39" i="4"/>
  <c r="I39" i="4"/>
  <c r="H39" i="4"/>
  <c r="G39" i="4"/>
  <c r="F39" i="4"/>
  <c r="E39" i="4"/>
  <c r="D39" i="4"/>
  <c r="C39" i="4"/>
  <c r="Q38" i="4"/>
  <c r="P38" i="4"/>
  <c r="O38" i="4"/>
  <c r="N38" i="4"/>
  <c r="M38" i="4"/>
  <c r="L38" i="4"/>
  <c r="J38" i="4"/>
  <c r="I38" i="4"/>
  <c r="H38" i="4"/>
  <c r="G38" i="4"/>
  <c r="F38" i="4"/>
  <c r="E38" i="4"/>
  <c r="D38" i="4"/>
  <c r="C38" i="4"/>
  <c r="Q37" i="4"/>
  <c r="P37" i="4"/>
  <c r="O37" i="4"/>
  <c r="N37" i="4"/>
  <c r="M37" i="4"/>
  <c r="L37" i="4"/>
  <c r="J37" i="4"/>
  <c r="I37" i="4"/>
  <c r="H37" i="4"/>
  <c r="G37" i="4"/>
  <c r="F37" i="4"/>
  <c r="E37" i="4"/>
  <c r="D37" i="4"/>
  <c r="C37" i="4"/>
  <c r="Q36" i="4"/>
  <c r="P36" i="4"/>
  <c r="O36" i="4"/>
  <c r="N36" i="4"/>
  <c r="M36" i="4"/>
  <c r="L36" i="4"/>
  <c r="J36" i="4"/>
  <c r="I36" i="4"/>
  <c r="H36" i="4"/>
  <c r="G36" i="4"/>
  <c r="F36" i="4"/>
  <c r="E36" i="4"/>
  <c r="D36" i="4"/>
  <c r="C36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34" i="4"/>
  <c r="P34" i="4"/>
  <c r="O34" i="4"/>
  <c r="N34" i="4"/>
  <c r="M34" i="4"/>
  <c r="L34" i="4"/>
  <c r="J34" i="4"/>
  <c r="I34" i="4"/>
  <c r="H34" i="4"/>
  <c r="G34" i="4"/>
  <c r="F34" i="4"/>
  <c r="E34" i="4"/>
  <c r="D34" i="4"/>
  <c r="C34" i="4"/>
  <c r="Q33" i="4"/>
  <c r="P33" i="4"/>
  <c r="O33" i="4"/>
  <c r="N33" i="4"/>
  <c r="M33" i="4"/>
  <c r="L33" i="4"/>
  <c r="J33" i="4"/>
  <c r="I33" i="4"/>
  <c r="H33" i="4"/>
  <c r="G33" i="4"/>
  <c r="F33" i="4"/>
  <c r="E33" i="4"/>
  <c r="D33" i="4"/>
  <c r="C33" i="4"/>
  <c r="Q32" i="4"/>
  <c r="P32" i="4"/>
  <c r="O32" i="4"/>
  <c r="N32" i="4"/>
  <c r="M32" i="4"/>
  <c r="L32" i="4"/>
  <c r="J32" i="4"/>
  <c r="I32" i="4"/>
  <c r="H32" i="4"/>
  <c r="G32" i="4"/>
  <c r="F32" i="4"/>
  <c r="E32" i="4"/>
  <c r="D32" i="4"/>
  <c r="C32" i="4"/>
  <c r="Q31" i="4"/>
  <c r="P31" i="4"/>
  <c r="O31" i="4"/>
  <c r="N31" i="4"/>
  <c r="M31" i="4"/>
  <c r="L31" i="4"/>
  <c r="J31" i="4"/>
  <c r="I31" i="4"/>
  <c r="H31" i="4"/>
  <c r="G31" i="4"/>
  <c r="F31" i="4"/>
  <c r="E31" i="4"/>
  <c r="D31" i="4"/>
  <c r="C31" i="4"/>
  <c r="Q30" i="4"/>
  <c r="P30" i="4"/>
  <c r="O30" i="4"/>
  <c r="N30" i="4"/>
  <c r="M30" i="4"/>
  <c r="L30" i="4"/>
  <c r="J30" i="4"/>
  <c r="I30" i="4"/>
  <c r="H30" i="4"/>
  <c r="G30" i="4"/>
  <c r="F30" i="4"/>
  <c r="E30" i="4"/>
  <c r="D30" i="4"/>
  <c r="C30" i="4"/>
  <c r="Q29" i="4"/>
  <c r="P29" i="4"/>
  <c r="O29" i="4"/>
  <c r="M29" i="4"/>
  <c r="L29" i="4"/>
  <c r="J29" i="4"/>
  <c r="I29" i="4"/>
  <c r="H29" i="4"/>
  <c r="G29" i="4"/>
  <c r="F29" i="4"/>
  <c r="E29" i="4"/>
  <c r="D29" i="4"/>
  <c r="C29" i="4"/>
  <c r="Q28" i="4"/>
  <c r="P28" i="4"/>
  <c r="O28" i="4"/>
  <c r="N28" i="4"/>
  <c r="M28" i="4"/>
  <c r="L28" i="4"/>
  <c r="J28" i="4"/>
  <c r="I28" i="4"/>
  <c r="H28" i="4"/>
  <c r="G28" i="4"/>
  <c r="F28" i="4"/>
  <c r="E28" i="4"/>
  <c r="D28" i="4"/>
  <c r="C28" i="4"/>
  <c r="Q27" i="4"/>
  <c r="P27" i="4"/>
  <c r="O27" i="4"/>
  <c r="M27" i="4"/>
  <c r="L27" i="4"/>
  <c r="I27" i="4"/>
  <c r="G27" i="4"/>
  <c r="F27" i="4"/>
  <c r="E27" i="4"/>
  <c r="D27" i="4"/>
  <c r="C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Q25" i="4"/>
  <c r="P25" i="4"/>
  <c r="O25" i="4"/>
  <c r="N25" i="4"/>
  <c r="M25" i="4"/>
  <c r="L25" i="4"/>
  <c r="I25" i="4"/>
  <c r="F25" i="4"/>
  <c r="D25" i="4"/>
  <c r="C25" i="4"/>
  <c r="O24" i="4"/>
  <c r="N24" i="4"/>
  <c r="Q23" i="4"/>
  <c r="P23" i="4"/>
  <c r="O23" i="4"/>
  <c r="N23" i="4"/>
  <c r="M23" i="4"/>
  <c r="L23" i="4"/>
  <c r="I23" i="4"/>
  <c r="H23" i="4"/>
  <c r="G23" i="4"/>
  <c r="F23" i="4"/>
  <c r="D23" i="4"/>
  <c r="C23" i="4"/>
  <c r="Q22" i="4"/>
  <c r="P22" i="4"/>
  <c r="O22" i="4"/>
  <c r="N22" i="4"/>
  <c r="M22" i="4"/>
  <c r="L22" i="4"/>
  <c r="J22" i="4"/>
  <c r="I22" i="4"/>
  <c r="H22" i="4"/>
  <c r="G22" i="4"/>
  <c r="F22" i="4"/>
  <c r="E22" i="4"/>
  <c r="D22" i="4"/>
  <c r="C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Q20" i="4"/>
  <c r="P20" i="4"/>
  <c r="O20" i="4"/>
  <c r="N20" i="4"/>
  <c r="M20" i="4"/>
  <c r="L20" i="4"/>
  <c r="J20" i="4"/>
  <c r="I20" i="4"/>
  <c r="H20" i="4"/>
  <c r="G20" i="4"/>
  <c r="F20" i="4"/>
  <c r="E20" i="4"/>
  <c r="D20" i="4"/>
  <c r="C20" i="4"/>
  <c r="Q19" i="4"/>
  <c r="P19" i="4"/>
  <c r="O19" i="4"/>
  <c r="N19" i="4"/>
  <c r="M19" i="4"/>
  <c r="L19" i="4"/>
  <c r="J19" i="4"/>
  <c r="I19" i="4"/>
  <c r="H19" i="4"/>
  <c r="G19" i="4"/>
  <c r="F19" i="4"/>
  <c r="E19" i="4"/>
  <c r="D19" i="4"/>
  <c r="C19" i="4"/>
  <c r="Q18" i="4"/>
  <c r="P18" i="4"/>
  <c r="O18" i="4"/>
  <c r="N18" i="4"/>
  <c r="M18" i="4"/>
  <c r="L18" i="4"/>
  <c r="J18" i="4"/>
  <c r="H18" i="4"/>
  <c r="G18" i="4"/>
  <c r="F18" i="4"/>
  <c r="E18" i="4"/>
  <c r="D18" i="4"/>
  <c r="C18" i="4"/>
  <c r="Q17" i="4"/>
  <c r="P17" i="4"/>
  <c r="O17" i="4"/>
  <c r="N17" i="4"/>
  <c r="M17" i="4"/>
  <c r="L17" i="4"/>
  <c r="J17" i="4"/>
  <c r="I17" i="4"/>
  <c r="H17" i="4"/>
  <c r="G17" i="4"/>
  <c r="F17" i="4"/>
  <c r="E17" i="4"/>
  <c r="D17" i="4"/>
  <c r="C17" i="4"/>
  <c r="Q16" i="4"/>
  <c r="P16" i="4"/>
  <c r="O16" i="4"/>
  <c r="N16" i="4"/>
  <c r="M16" i="4"/>
  <c r="L16" i="4"/>
  <c r="J16" i="4"/>
  <c r="I16" i="4"/>
  <c r="H16" i="4"/>
  <c r="G16" i="4"/>
  <c r="F16" i="4"/>
  <c r="E16" i="4"/>
  <c r="D16" i="4"/>
  <c r="C16" i="4"/>
  <c r="Q15" i="4"/>
  <c r="P15" i="4"/>
  <c r="O15" i="4"/>
  <c r="N15" i="4"/>
  <c r="M15" i="4"/>
  <c r="L15" i="4"/>
  <c r="J15" i="4"/>
  <c r="I15" i="4"/>
  <c r="H15" i="4"/>
  <c r="G15" i="4"/>
  <c r="F15" i="4"/>
  <c r="E15" i="4"/>
  <c r="D15" i="4"/>
  <c r="C15" i="4"/>
  <c r="Q14" i="4"/>
  <c r="P14" i="4"/>
  <c r="O14" i="4"/>
  <c r="N14" i="4"/>
  <c r="M14" i="4"/>
  <c r="L14" i="4"/>
  <c r="J14" i="4"/>
  <c r="I14" i="4"/>
  <c r="H14" i="4"/>
  <c r="G14" i="4"/>
  <c r="F14" i="4"/>
  <c r="E14" i="4"/>
  <c r="D14" i="4"/>
  <c r="C14" i="4"/>
  <c r="O13" i="4"/>
  <c r="N13" i="4"/>
  <c r="I13" i="4"/>
  <c r="H13" i="4"/>
  <c r="G13" i="4"/>
  <c r="F13" i="4"/>
  <c r="E13" i="4"/>
  <c r="Q12" i="4"/>
  <c r="P12" i="4"/>
  <c r="O12" i="4"/>
  <c r="N12" i="4"/>
  <c r="M12" i="4"/>
  <c r="L12" i="4"/>
  <c r="J12" i="4"/>
  <c r="I12" i="4"/>
  <c r="G12" i="4"/>
  <c r="F12" i="4"/>
  <c r="E12" i="4"/>
  <c r="D12" i="4"/>
  <c r="C12" i="4"/>
  <c r="Q11" i="4"/>
  <c r="P11" i="4"/>
  <c r="O11" i="4"/>
  <c r="N11" i="4"/>
  <c r="M11" i="4"/>
  <c r="L11" i="4"/>
  <c r="J11" i="4"/>
  <c r="I11" i="4"/>
  <c r="H11" i="4"/>
  <c r="G11" i="4"/>
  <c r="F11" i="4"/>
  <c r="E11" i="4"/>
  <c r="D11" i="4"/>
  <c r="C11" i="4"/>
  <c r="Q10" i="4"/>
  <c r="P10" i="4"/>
  <c r="O10" i="4"/>
  <c r="N10" i="4"/>
  <c r="M10" i="4"/>
  <c r="L10" i="4"/>
  <c r="J10" i="4"/>
  <c r="I10" i="4"/>
  <c r="H10" i="4"/>
  <c r="G10" i="4"/>
  <c r="F10" i="4"/>
  <c r="E10" i="4"/>
  <c r="D10" i="4"/>
  <c r="C10" i="4"/>
  <c r="Q9" i="4"/>
  <c r="P9" i="4"/>
  <c r="O9" i="4"/>
  <c r="N9" i="4"/>
  <c r="M9" i="4"/>
  <c r="L9" i="4"/>
  <c r="J9" i="4"/>
  <c r="I9" i="4"/>
  <c r="H9" i="4"/>
  <c r="G9" i="4"/>
  <c r="F9" i="4"/>
  <c r="E9" i="4"/>
  <c r="D9" i="4"/>
  <c r="C9" i="4"/>
  <c r="Q8" i="4"/>
  <c r="P8" i="4"/>
  <c r="O8" i="4"/>
  <c r="N8" i="4"/>
  <c r="M8" i="4"/>
  <c r="L8" i="4"/>
  <c r="J8" i="4"/>
  <c r="I8" i="4"/>
  <c r="H8" i="4"/>
  <c r="G8" i="4"/>
  <c r="F8" i="4"/>
  <c r="E8" i="4"/>
  <c r="D8" i="4"/>
  <c r="C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6" i="4"/>
  <c r="P6" i="4"/>
  <c r="O6" i="4"/>
  <c r="N6" i="4"/>
  <c r="M6" i="4"/>
  <c r="L6" i="4"/>
  <c r="J6" i="4"/>
  <c r="I6" i="4"/>
  <c r="H6" i="4"/>
  <c r="G6" i="4"/>
  <c r="F6" i="4"/>
  <c r="E6" i="4"/>
  <c r="D6" i="4"/>
  <c r="C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Q4" i="4"/>
  <c r="P4" i="4"/>
  <c r="O4" i="4"/>
  <c r="N4" i="4"/>
  <c r="M4" i="4"/>
  <c r="L4" i="4"/>
  <c r="J4" i="4"/>
  <c r="I4" i="4"/>
  <c r="H4" i="4"/>
  <c r="G4" i="4"/>
  <c r="F4" i="4"/>
  <c r="E4" i="4"/>
  <c r="D4" i="4"/>
  <c r="C4" i="4"/>
  <c r="Q3" i="4"/>
  <c r="P3" i="4"/>
  <c r="O3" i="4"/>
  <c r="N3" i="4"/>
  <c r="M3" i="4"/>
  <c r="L3" i="4"/>
  <c r="J3" i="4"/>
  <c r="I3" i="4"/>
  <c r="H3" i="4"/>
  <c r="G3" i="4"/>
  <c r="F3" i="4"/>
  <c r="E3" i="4"/>
  <c r="D3" i="4"/>
  <c r="C3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K87" i="3"/>
  <c r="J85" i="3"/>
  <c r="K84" i="3"/>
  <c r="K83" i="3"/>
  <c r="K82" i="3"/>
  <c r="K81" i="3"/>
  <c r="K80" i="3"/>
  <c r="E79" i="3"/>
  <c r="K78" i="3"/>
  <c r="K77" i="3"/>
  <c r="K76" i="3"/>
  <c r="J75" i="3"/>
  <c r="J75" i="4" s="1"/>
  <c r="K74" i="3"/>
  <c r="K73" i="3"/>
  <c r="K72" i="3"/>
  <c r="K71" i="3"/>
  <c r="K70" i="3"/>
  <c r="K69" i="3"/>
  <c r="K68" i="3"/>
  <c r="J67" i="3"/>
  <c r="J67" i="4" s="1"/>
  <c r="G67" i="3"/>
  <c r="G67" i="4" s="1"/>
  <c r="E67" i="3"/>
  <c r="K66" i="3"/>
  <c r="K63" i="3"/>
  <c r="J62" i="3"/>
  <c r="J62" i="4" s="1"/>
  <c r="E62" i="3"/>
  <c r="K62" i="4" s="1"/>
  <c r="K61" i="3"/>
  <c r="K60" i="3"/>
  <c r="K59" i="3"/>
  <c r="K58" i="3"/>
  <c r="K57" i="3"/>
  <c r="K56" i="3"/>
  <c r="K55" i="3"/>
  <c r="K54" i="3"/>
  <c r="K53" i="3"/>
  <c r="K52" i="3"/>
  <c r="K51" i="3"/>
  <c r="K50" i="3"/>
  <c r="K48" i="3"/>
  <c r="K47" i="3"/>
  <c r="K46" i="3"/>
  <c r="K45" i="3"/>
  <c r="K42" i="3"/>
  <c r="K41" i="3"/>
  <c r="J40" i="3"/>
  <c r="J40" i="4" s="1"/>
  <c r="G40" i="3"/>
  <c r="K39" i="3"/>
  <c r="K38" i="3"/>
  <c r="K37" i="3"/>
  <c r="K36" i="3"/>
  <c r="K35" i="3"/>
  <c r="K34" i="3"/>
  <c r="K33" i="3"/>
  <c r="K32" i="3"/>
  <c r="K31" i="3"/>
  <c r="K30" i="3"/>
  <c r="K29" i="3"/>
  <c r="K26" i="3"/>
  <c r="K21" i="3"/>
  <c r="I18" i="3"/>
  <c r="K18" i="3" s="1"/>
  <c r="H12" i="3"/>
  <c r="K12" i="4" s="1"/>
  <c r="K7" i="3"/>
  <c r="K5" i="3"/>
  <c r="K3" i="3"/>
  <c r="K55" i="4" l="1"/>
  <c r="K59" i="4"/>
  <c r="K23" i="3"/>
  <c r="K75" i="4"/>
  <c r="K12" i="3"/>
  <c r="K71" i="4"/>
  <c r="K81" i="4"/>
  <c r="K85" i="4"/>
  <c r="K72" i="4"/>
  <c r="K64" i="4"/>
  <c r="K30" i="4"/>
  <c r="K63" i="4"/>
  <c r="K77" i="4"/>
  <c r="K36" i="4"/>
  <c r="K70" i="4"/>
  <c r="K41" i="4"/>
  <c r="K22" i="4"/>
  <c r="K3" i="4"/>
  <c r="K80" i="4"/>
  <c r="K82" i="4"/>
  <c r="K83" i="4"/>
  <c r="H12" i="4"/>
  <c r="G40" i="4"/>
  <c r="K40" i="4" s="1"/>
  <c r="K40" i="3"/>
  <c r="K62" i="3"/>
  <c r="K67" i="3"/>
  <c r="K75" i="3"/>
  <c r="K85" i="3"/>
  <c r="E43" i="4"/>
  <c r="K79" i="3"/>
  <c r="K23" i="4"/>
  <c r="I18" i="4"/>
  <c r="J85" i="4"/>
  <c r="E62" i="4"/>
  <c r="E79" i="4"/>
  <c r="K79" i="4" s="1"/>
  <c r="E67" i="4"/>
  <c r="K67" i="4" s="1"/>
  <c r="K88" i="4"/>
  <c r="K8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2" authorId="0" shapeId="0" xr:uid="{00000000-0006-0000-0200-000001000000}">
      <text>
        <r>
          <rPr>
            <sz val="11"/>
            <color theme="1"/>
            <rFont val="Calibri"/>
            <family val="2"/>
          </rPr>
          <t>John McLeod:
Client country, MSC reporting country not yet known (hasn't appeared in Fishery Super Table)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2" authorId="0" shapeId="0" xr:uid="{00000000-0006-0000-0300-000001000000}">
      <text>
        <r>
          <rPr>
            <sz val="11"/>
            <color theme="1"/>
            <rFont val="Calibri"/>
            <family val="2"/>
          </rPr>
          <t>John McLeod:
Client country, MSC reporting country not yet known (hasn't appeared in Fishery Super Table)</t>
        </r>
      </text>
    </comment>
  </commentList>
</comments>
</file>

<file path=xl/sharedStrings.xml><?xml version="1.0" encoding="utf-8"?>
<sst xmlns="http://schemas.openxmlformats.org/spreadsheetml/2006/main" count="763" uniqueCount="288">
  <si>
    <t>Fishery ID</t>
  </si>
  <si>
    <t>Fishery name</t>
  </si>
  <si>
    <t>Certification status</t>
  </si>
  <si>
    <t>Gear type(s)</t>
  </si>
  <si>
    <t>Albacore</t>
  </si>
  <si>
    <t>Atl. bluefin tuna</t>
  </si>
  <si>
    <t>Bigeye tuna</t>
  </si>
  <si>
    <t>Skipjack tuna</t>
  </si>
  <si>
    <t>Southern bluefin tuna</t>
  </si>
  <si>
    <t>Yellowfin tuna</t>
  </si>
  <si>
    <t>Total volume</t>
  </si>
  <si>
    <t>Catch year</t>
  </si>
  <si>
    <t>Certificate expiry date</t>
  </si>
  <si>
    <t>Country</t>
  </si>
  <si>
    <t>Location FAO Region</t>
  </si>
  <si>
    <t>Latitude</t>
  </si>
  <si>
    <t>Longitude</t>
  </si>
  <si>
    <t>Fi-0000000003</t>
  </si>
  <si>
    <t>AAFA and WFOA North Pacific albacore tuna</t>
  </si>
  <si>
    <t>Certified</t>
  </si>
  <si>
    <t>Hooks And Lines - Trolling lines</t>
  </si>
  <si>
    <t>United States of America</t>
  </si>
  <si>
    <t>67 (Pacific, Northeast), 77 (Pacific, Eastern Central)</t>
  </si>
  <si>
    <t>Fi-0000000004</t>
  </si>
  <si>
    <t>AAFA and WFOA South Pacific albacore tuna</t>
  </si>
  <si>
    <t>77 (Pacific, Eastern Central), 81 (Pacific, Southwest)</t>
  </si>
  <si>
    <t>Fi-0000000804</t>
  </si>
  <si>
    <t>AGAC Integral Purse Seine Tropical Tuna Fishery - Atlantic and Indian Oceans</t>
  </si>
  <si>
    <t>Surrounding Nets - With purse lines (purse seines)</t>
  </si>
  <si>
    <t>Spain</t>
  </si>
  <si>
    <t>51 (Indian Ocean, Western), 57 (Indian Ocean, Eastern)</t>
  </si>
  <si>
    <t>Improvement Program</t>
  </si>
  <si>
    <t>Surrounding Nets - With purse lines (purse seines): Purse seine (FAD and FSC)</t>
  </si>
  <si>
    <t>Surrounding Nets - With purse lines (purse seines): Purse Seine (FAD and FSC)</t>
  </si>
  <si>
    <t>31 (Atlantic, Western Central), 34 (Atlantic, Eastern Central), 41 (Atlantic, Southwest), 47 (Atlantic, Southeast)</t>
  </si>
  <si>
    <t>Fi-0000001106</t>
  </si>
  <si>
    <t>AGAC integral purse seine tropical tuna fishery - Pacific Ocean</t>
  </si>
  <si>
    <t>71 (Pacific, Western Central)</t>
  </si>
  <si>
    <t>77 (Pacific, Eastern Central), 87 (Pacific, Southeast)</t>
  </si>
  <si>
    <t>Fi-0000000599</t>
  </si>
  <si>
    <t>American Samoa EEZ tuna longline fishery</t>
  </si>
  <si>
    <t>Hooks And Lines - Longlines</t>
  </si>
  <si>
    <t>American Samoa</t>
  </si>
  <si>
    <t>81 (Pacific, Southwest)</t>
  </si>
  <si>
    <t>Fi-0000000791</t>
  </si>
  <si>
    <t>ANABAC Atlantic Ocean tropical tuna purse seine fishery</t>
  </si>
  <si>
    <t>2024;2025</t>
  </si>
  <si>
    <t>34 (Atlantic, Eastern Central), 47 (Atlantic, Southeast)</t>
  </si>
  <si>
    <t>Fi-0000000907</t>
  </si>
  <si>
    <t>ANABAC Indian Ocean purse seine skipjack fishery</t>
  </si>
  <si>
    <t>Surrounding Nets - With purse lines (purse seines): Purse seiner FSC &amp; FAD sets</t>
  </si>
  <si>
    <t>Fi-0000000955</t>
  </si>
  <si>
    <t>Atlantic Ocean tropical tuna French purse seine</t>
  </si>
  <si>
    <t>Surrounding Nets - With purse lines (purse seines): All set types combined</t>
  </si>
  <si>
    <t>France</t>
  </si>
  <si>
    <t>Fi-0000000966</t>
  </si>
  <si>
    <t>Atún Sostenible EPO Panamá Tuna Fishery</t>
  </si>
  <si>
    <t>Surrounding Nets - With purse lines (purse seines): Purse seine (dolphin-associated, unassociated and FADs)</t>
  </si>
  <si>
    <t>Panama</t>
  </si>
  <si>
    <t>Fi-0000000441</t>
  </si>
  <si>
    <t>Australia Eastern Tuna and Billfish Fishery (albacore tuna, yellowfin tuna, bigeye tuna and swordfish)</t>
  </si>
  <si>
    <t>Australia</t>
  </si>
  <si>
    <t>Fi-0000000972</t>
  </si>
  <si>
    <t>Australia southern bluefin tuna purse seine fishery</t>
  </si>
  <si>
    <t>2022/2023</t>
  </si>
  <si>
    <t>57 (Indian Ocean, Eastern)</t>
  </si>
  <si>
    <t>Fi-0000001019</t>
  </si>
  <si>
    <t>Australia southern bluefin tuna longline and minor line fishery</t>
  </si>
  <si>
    <t>Hooks And Lines - Handlines and pole-lines (hand-operated): pole and line and trolling</t>
  </si>
  <si>
    <t>Fi-0000000029</t>
  </si>
  <si>
    <t>Canada Highly Migratory Species Foundation (CHMSF) British Columbia Albacore Tuna North Pacific</t>
  </si>
  <si>
    <t>Canada</t>
  </si>
  <si>
    <t>67 (Pacific, Northeast)</t>
  </si>
  <si>
    <t>Fi-0000000985</t>
  </si>
  <si>
    <t>Capsen &amp; Grand Bleu Atlantic Ocean purse seine skipjack and yellowfin tuna fishery</t>
  </si>
  <si>
    <t>Surrounding Nets - With purse lines (purse seines): Free school and FADs</t>
  </si>
  <si>
    <t>Senegal</t>
  </si>
  <si>
    <t>34 (Atlantic, Eastern Central)</t>
  </si>
  <si>
    <t>Fi-0000001101</t>
  </si>
  <si>
    <t>Catalonian handline wild bluefin tuna</t>
  </si>
  <si>
    <t>In Assessment</t>
  </si>
  <si>
    <t>Hooks And Lines - Handlines and pole-lines (hand-operated)</t>
  </si>
  <si>
    <t>N/A</t>
  </si>
  <si>
    <t>37 (Mediterranean and Black Sea)</t>
  </si>
  <si>
    <t>41.3887900000</t>
  </si>
  <si>
    <t>2.1589900000</t>
  </si>
  <si>
    <t>Fi-0000000971</t>
  </si>
  <si>
    <t>Consolidated Atlantic ocean albacore tuna longline fishery</t>
  </si>
  <si>
    <t>Hooks And Lines - Longlines: Pelagic longline</t>
  </si>
  <si>
    <t>Taiwan</t>
  </si>
  <si>
    <t>21 (Atlantic, Northwest), 27 (Atlantic, Northeast), 31 (Atlantic, Western Central), 34 (Atlantic, Eastern Central), 41 (Atlantic, Southwest), 47 (Atlantic, Southeast)</t>
  </si>
  <si>
    <t>Fi-0000001015</t>
  </si>
  <si>
    <t>Consolidated Indian Ocean longline albacore tuna fishery</t>
  </si>
  <si>
    <t>Fi-0000000962</t>
  </si>
  <si>
    <t>Consolidated Pacific Ocean albacore, bigeye, and yellowfin tuna fishery</t>
  </si>
  <si>
    <t>Vanuatu</t>
  </si>
  <si>
    <t>61 (Pacific, Northwest), 71 (Pacific, Western Central), 77 (Pacific, Eastern Central), 81 (Pacific, Southwest), 87 (Pacific, Southeast)</t>
  </si>
  <si>
    <t>Fi-0000000761</t>
  </si>
  <si>
    <t>CFTO and SAPMER Indian Ocean Purse Seine Skipjack fishery</t>
  </si>
  <si>
    <t>Fi-0000000939</t>
  </si>
  <si>
    <t>Dae Hae Pacific Yellowfin, Bigeye, Albacore, and Swordfish Longline</t>
  </si>
  <si>
    <t>Hooks And Lines - Longlines: Pelagic longlines</t>
  </si>
  <si>
    <t>South Korea</t>
  </si>
  <si>
    <t>Fi-0000001039</t>
  </si>
  <si>
    <t>Dakartuna Atlantic pole and line tuna fishery</t>
  </si>
  <si>
    <t>Fi-0000000876</t>
  </si>
  <si>
    <t>DFC/HEC Pacific longline bigeye, yellowfin and albacore tuna fishery</t>
  </si>
  <si>
    <t>61 (Pacific, Northwest), 71 (Pacific, Western Central), 77 (Pacific, Eastern Central), 81 (Pacific, Southwest)</t>
  </si>
  <si>
    <t>Fi-0000000665</t>
  </si>
  <si>
    <t>Dongwon Pacific Ocean Tuna purse seine and longline fishery</t>
  </si>
  <si>
    <t>Surrounding Nets - With purse lines (purse seines) - one boat operated purse seines</t>
  </si>
  <si>
    <t>71 (Pacific, Western Central), 77 (Pacific, Eastern Central)</t>
  </si>
  <si>
    <t>Fi-0000000983</t>
  </si>
  <si>
    <t>Dongwon Indian Ocean Tuna purse seine fishery</t>
  </si>
  <si>
    <t>Surrounding Nets - With purse lines (purse seines): Purse seine</t>
  </si>
  <si>
    <t>Fi-0000000816</t>
  </si>
  <si>
    <t>Eastern Pacific Ocean tropical tuna - purse seine (TUNACONS) fishery</t>
  </si>
  <si>
    <t>Ecuador, Panama, United States</t>
  </si>
  <si>
    <t>Fi-0000000826</t>
  </si>
  <si>
    <t>Eastern Pacific Ecuador Purse Seine Tropical Tuna Fishery (FSC and FAD set fishery)</t>
  </si>
  <si>
    <t>Ecuador</t>
  </si>
  <si>
    <t>67 (Pacific, Northeast), 77 (Pacific, Eastern Central), 81 (Pacific, Southwest), 87 (Pacific, Southeast)</t>
  </si>
  <si>
    <t>Fi-0000000288</t>
  </si>
  <si>
    <t>Fiji Albacore, Yellowfin and Bigeye Tuna longline</t>
  </si>
  <si>
    <t>Fiji</t>
  </si>
  <si>
    <t>Fi-0000000600</t>
  </si>
  <si>
    <t>French Polynesia albacore, yellowfin and swordfish longline fishery</t>
  </si>
  <si>
    <t>Suspended</t>
  </si>
  <si>
    <t>French Polynesia</t>
  </si>
  <si>
    <t>Fi-0000001094</t>
  </si>
  <si>
    <t>Fue Shin Fishery (FSF) WCPO Longline Albacore, Yellowfin, and Bigeye Fishery</t>
  </si>
  <si>
    <t>61 (Pacific, Northwest), 71 (Pacific, Western Central), 81 (Pacific, Southwest)</t>
  </si>
  <si>
    <t>Fi-0000000912</t>
  </si>
  <si>
    <t>Fukuichi WCPO purse seine and longline yellowfin, skipjack, albacore and bigeye tuna fishery</t>
  </si>
  <si>
    <t>2024; 2024; 2023; 2024</t>
  </si>
  <si>
    <t>Japan</t>
  </si>
  <si>
    <t>Fi-0000001024</t>
  </si>
  <si>
    <t>Ghanaian Atlantic Ocean skipjack and yellowfin tuna pole and line fishery</t>
  </si>
  <si>
    <t>Hooks And Lines - Handlines and pole-lines (mechanized): Pole and line</t>
  </si>
  <si>
    <t>Thailand, Ghana</t>
  </si>
  <si>
    <t>34 (Atlantic, Eastern Central), 41 (Atlantic, Southwest), 47 (Atlantic, Southeast)</t>
  </si>
  <si>
    <t>Fi-0000001021</t>
  </si>
  <si>
    <t>Ghanaian Atlantic Ocean skipjack and yellowfin tuna purse seine fishery</t>
  </si>
  <si>
    <t>Fi-0000000882</t>
  </si>
  <si>
    <t>Hawaii longline swordfish, bigeye and yellowfin tuna fishery</t>
  </si>
  <si>
    <t>Hooks And Lines - Set longlines</t>
  </si>
  <si>
    <t>United States</t>
  </si>
  <si>
    <t>77 (Pacific, Eastern Central)</t>
  </si>
  <si>
    <t xml:space="preserve">61 (Pacific, Northwest), 77 (Pacific, Eastern Central)
</t>
  </si>
  <si>
    <t>Fi-0000001032</t>
  </si>
  <si>
    <t xml:space="preserve">Indonesia Indian Ocean tuna and large pelagics longline </t>
  </si>
  <si>
    <t>Hooks And Lines - Drifting longlines</t>
  </si>
  <si>
    <t>Indonesia</t>
  </si>
  <si>
    <t>Fi-0000000773</t>
  </si>
  <si>
    <t>Indonesian Skipjack, Yellowfin and Albacore tuna of Western and Central Pacific archipelagic waters and Indian Ocean pole-and-line and handline</t>
  </si>
  <si>
    <t>Fi-0000000535</t>
  </si>
  <si>
    <t>Japanese Pole and Line skipjack and albacore tuna fishery</t>
  </si>
  <si>
    <t>Fi-0000000870</t>
  </si>
  <si>
    <t>JC Mackintosh´s Greenstick, handline and fishing rod bluefin tuna fishery</t>
  </si>
  <si>
    <t>Hooks And Lines - Handlines and pole-lines (mechanized): Greenstick, Hooks And Lines: trolling, live bait hand line, and hand line with stone (deeper waters)</t>
  </si>
  <si>
    <t>27 (Atlantic, Northeast), 37 (Mediterranean and Black Sea)</t>
  </si>
  <si>
    <t>Fi-0000000927</t>
  </si>
  <si>
    <t>Katsuo Ippon-zuri Gyogyo albacore and skipjack pole and line fishery</t>
  </si>
  <si>
    <t>61 (Pacific, Northwest), 71 (Pacific, Western Central), 77 (Pacific, Eastern Central)</t>
  </si>
  <si>
    <t>Fi-0000001028</t>
  </si>
  <si>
    <t>Kha Yang Marine Indian Ocean longline albacore tuna fishery</t>
  </si>
  <si>
    <t>Mauritius</t>
  </si>
  <si>
    <t>Fi-0000000792</t>
  </si>
  <si>
    <t>Kochi and Miyazaki Offshore Pole and Line Albacore and Skipjack fishery </t>
  </si>
  <si>
    <t>Fi-0000000931</t>
  </si>
  <si>
    <t>Kyowa-Meiho Japan skipjack and yellowfin purse seine fishery</t>
  </si>
  <si>
    <t>Fi-0000001112</t>
  </si>
  <si>
    <t>Laus and Dicha Atlantic skipjack, yellowfin and bigeye tuna purse seine fishery</t>
  </si>
  <si>
    <t>Benin</t>
  </si>
  <si>
    <t>34 (Atlantic, Eastern Central),</t>
  </si>
  <si>
    <t>Fi-0000000071</t>
  </si>
  <si>
    <t>Maldives skipjack pole &amp; line, and yellowfin pole &amp; line and handline</t>
  </si>
  <si>
    <t>Hooks And Lines: Pole and Line</t>
  </si>
  <si>
    <t>Maldives</t>
  </si>
  <si>
    <t>51 (Indian Ocean, Western)</t>
  </si>
  <si>
    <t>Fi-0000001079</t>
  </si>
  <si>
    <t>Messinia Holding Group Eastern Pacific skipjack, yellowfin, and bigeye tuna fishery</t>
  </si>
  <si>
    <t>77 (Pacific, Eastern Central); 87 (Pacific, Southeast)</t>
  </si>
  <si>
    <t>Fi-0000000799</t>
  </si>
  <si>
    <t>FSM Western and Central Pacific Tuna Purse Seine Fishery</t>
  </si>
  <si>
    <t>Micronesia</t>
  </si>
  <si>
    <t>Fi-0000000868</t>
  </si>
  <si>
    <t>Nauru Skipjack, Yellowfin, and Bigeye Tuna Purse Seine Fishery</t>
  </si>
  <si>
    <t>Fi-0000000074</t>
  </si>
  <si>
    <t>New Zealand albacore tuna troll</t>
  </si>
  <si>
    <t>New Zealand</t>
  </si>
  <si>
    <t>Fi-0000000483</t>
  </si>
  <si>
    <t>North Atlantic albacore artisanal fishery</t>
  </si>
  <si>
    <t>Hooks And Lines - Handlines and pole-lines (mechanized), Hooks And Lines - Trolling lines</t>
  </si>
  <si>
    <t>2024-2026</t>
  </si>
  <si>
    <t>27 (Atlantic, Northeast)</t>
  </si>
  <si>
    <t>Fi-0000000949</t>
  </si>
  <si>
    <t>North West Atlantic Canada Swordfish and Tuna</t>
  </si>
  <si>
    <t>Hooks And Lines - Handlines and pole-lines (hand-operated): Rod and reel, Hooks And Lines - Longlines, Hooks And Lines - Set longlines: Buoy gear, Hooks And Lines - Trolling lines</t>
  </si>
  <si>
    <t>21 (Atlantic, Northwest)</t>
  </si>
  <si>
    <t>Fi-0000001092</t>
  </si>
  <si>
    <t>Ocean Family WCPO Skipjack, Yellowfin and Bigeye Purse Seine Fishery</t>
  </si>
  <si>
    <t>China</t>
  </si>
  <si>
    <t>61 (Pacific, Northwest); 71 (Pacific, Western Central); 81 (Pacific, Southwest)</t>
  </si>
  <si>
    <t>Fi-0000000770</t>
  </si>
  <si>
    <t>Owase Bussan Co. Ltd. Longline Fishery for North Pacific Albacore</t>
  </si>
  <si>
    <t>61 (Pacific, Northwest), 77 (Pacific, Eastern Central)</t>
  </si>
  <si>
    <t>Fi-0000001090</t>
  </si>
  <si>
    <t>Pemba Tuna Indian Ocean Tropical Tuna fishery</t>
  </si>
  <si>
    <t>51 (Indian Ocean, Western); 57 (Indian Ocean, Eastern)</t>
  </si>
  <si>
    <t>Fi-0000000938</t>
  </si>
  <si>
    <t>Pingtairong Pacific tuna deep set longline fishery</t>
  </si>
  <si>
    <t>Hooks And Lines - Longlines: Deep set longlines fishing vessels between 297and 657 metric tons using longline gear with approximately 3,500 hooks per set and 22-26 hooks between floats</t>
  </si>
  <si>
    <t>Fi-0000000197</t>
  </si>
  <si>
    <t>PNA Western and Central Pacific Skipjack, Yellowfin and Bigeye Tuna Purse Seine Fishery</t>
  </si>
  <si>
    <t>Marshall Islands</t>
  </si>
  <si>
    <t>Fi-0000000722</t>
  </si>
  <si>
    <t>PNG Fishing Industry Association’s purse seine Skipjack &amp; Yellowfin Tuna Fishery</t>
  </si>
  <si>
    <t>Papua New Guinea</t>
  </si>
  <si>
    <t>Fi-0000000851</t>
  </si>
  <si>
    <t xml:space="preserve">Reunion Island swordfish longline fishery </t>
  </si>
  <si>
    <t>France; Reunion</t>
  </si>
  <si>
    <t>-22.8788846500</t>
  </si>
  <si>
    <t>64.2438799040</t>
  </si>
  <si>
    <t>Fi-0000000976</t>
  </si>
  <si>
    <t>Sajo WCPO and EPO bigeye, yellowfin, and albacore tuna longline</t>
  </si>
  <si>
    <t>Fi-0000000696</t>
  </si>
  <si>
    <t>SATHOAN French Mediterranean Bluefin tuna artisanal longline and handline fishery</t>
  </si>
  <si>
    <t>Hooks And Lines - Longlines: Pelagic longline, handline and pole-lines are also used</t>
  </si>
  <si>
    <t>Fi-0000000881</t>
  </si>
  <si>
    <t>SI WCPO skipjack and yellowfin tuna purse seine fishery</t>
  </si>
  <si>
    <t>Fi-0000000935</t>
  </si>
  <si>
    <t>Silla WCPO longline tuna fishery</t>
  </si>
  <si>
    <t>Fi-0000000964</t>
  </si>
  <si>
    <t>Silla WCPO purse seine tuna fishery</t>
  </si>
  <si>
    <t>Surrounding Nets - With purse lines (purse seines): Purse seine setting on FADs and unassociated schools</t>
  </si>
  <si>
    <t>Fi-0000000526</t>
  </si>
  <si>
    <t>Solomon Islands skipjack and yellowfin tuna purse seine and pole and line</t>
  </si>
  <si>
    <t>Hooks And Lines - Handlines and pole-lines (hand-operated), Surrounding Nets - With purse lines (purse seines)</t>
  </si>
  <si>
    <t>Solomon Islands</t>
  </si>
  <si>
    <t>Fi-0000000757</t>
  </si>
  <si>
    <t>South Africa Albacore and Yellowfin Tuna Pole and Line Fishery</t>
  </si>
  <si>
    <t>South Africa</t>
  </si>
  <si>
    <t>47 (Atlantic, Southeast)</t>
  </si>
  <si>
    <t>Fi-0000001005</t>
  </si>
  <si>
    <t>Southern Africa Sustainable Tuna Association (SASTUNA) albacore pole-line fishery</t>
  </si>
  <si>
    <t>?</t>
  </si>
  <si>
    <t>Fi-0000000645</t>
  </si>
  <si>
    <t>SZLC CSFC &amp; FMLC FSM EEZ Longline Yellowfin, Bigeye and Albacore Tuna Fishery</t>
  </si>
  <si>
    <t>Fi-0000000702</t>
  </si>
  <si>
    <t>SZLC, CSFC, FMLC &amp; MIFV RMI EEZ longline yellowfin, bigeye and albacore tuna</t>
  </si>
  <si>
    <t>Fi-0000000414</t>
  </si>
  <si>
    <t>SZLC, CSFC &amp; FZLC Cook Islands EEZ South Pacific albacore, yellowfin and bigeye longline</t>
  </si>
  <si>
    <t>Cook Islands</t>
  </si>
  <si>
    <t>Fi-0000000969</t>
  </si>
  <si>
    <t>TAFCO FSM skipjack and yellowfin tuna purse seine fishery</t>
  </si>
  <si>
    <t>Fi-0000000848</t>
  </si>
  <si>
    <t>Tri Marine Atlantic Albacore longline fishery</t>
  </si>
  <si>
    <t>Singapore</t>
  </si>
  <si>
    <t>Fi-0000000888</t>
  </si>
  <si>
    <t>Tri Marine Pacific Ocean longline tuna fishery</t>
  </si>
  <si>
    <t>71 (Pacific, Western Central), 81 (Pacific, Southwest), 87 (Pacific, Southeast)</t>
  </si>
  <si>
    <t>Fi-0000000501</t>
  </si>
  <si>
    <t>Tri Marine Western and Central Pacific skipjack, yellowfin and bigeye tuna fishery</t>
  </si>
  <si>
    <t>29/02/2027</t>
  </si>
  <si>
    <t>Fi-0000000905</t>
  </si>
  <si>
    <t>TTKV WCPO skipjack and yellowfin tuna purse seine fishery</t>
  </si>
  <si>
    <t>61 (Pacific, Northwest), 71 (Pacific, Western Central)</t>
  </si>
  <si>
    <t>Fi-0000000911</t>
  </si>
  <si>
    <t>Tuna Alliance Atlantic albacore longline fishery</t>
  </si>
  <si>
    <t>Fi-0000001089</t>
  </si>
  <si>
    <t>Tuna Development Indian Ocean Tropical Tuna fishery</t>
  </si>
  <si>
    <t>-4.7548900000</t>
  </si>
  <si>
    <t>55.0800000000</t>
  </si>
  <si>
    <t>Fi-0000000854</t>
  </si>
  <si>
    <t>US Pacific Tuna Group Purse Seine FSC and FAD Set Fishery</t>
  </si>
  <si>
    <t>Fi-0000000686</t>
  </si>
  <si>
    <t>Usufuku Honten Northeast Atlantic longline bluefin tuna fishery</t>
  </si>
  <si>
    <t>Fi-0000001087</t>
  </si>
  <si>
    <t>Vietnam skipjack tuna purse seine</t>
  </si>
  <si>
    <t>Surrounding Nets - With purse lines (purse seines): purse seine</t>
  </si>
  <si>
    <t>Vietnam</t>
  </si>
  <si>
    <t>Fi-0000000621</t>
  </si>
  <si>
    <t>WPSTA Western and Central Pacific Skipjack, Yellowfin, and Bigeye Purse Seine Fishery</t>
  </si>
  <si>
    <t>ANABAC Atlantic unassociated purse seine yellowfin tuna</t>
  </si>
  <si>
    <t>DFC/HEC Western and Central Pacific longline bigeye, yellowfin and albacore tuna fishery</t>
  </si>
  <si>
    <t>Fukuichi Western and Central Pacific Ocean longline bigeye, yellowfin and albacore tuna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</si>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</sst>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000000"/>
  </numFmts>
  <fonts count="11" x14ac:knownFonts="1">
    <font>
      <sz val="11"/>
      <color theme="1"/>
      <name val="Calibri"/>
    </font>
    <font>
      <sz val="11"/>
      <color theme="1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Helvetica"/>
      <family val="2"/>
    </font>
    <font>
      <sz val="11"/>
      <color rgb="FF000000"/>
      <name val="Helvetica"/>
      <family val="2"/>
    </font>
    <font>
      <sz val="10"/>
      <color rgb="FF1A1A1A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43" fontId="2" fillId="0" borderId="0"/>
    <xf numFmtId="43" fontId="2" fillId="0" borderId="0"/>
    <xf numFmtId="164" fontId="2" fillId="0" borderId="0"/>
  </cellStyleXfs>
  <cellXfs count="34">
    <xf numFmtId="0" fontId="0" fillId="0" borderId="0" xfId="0"/>
    <xf numFmtId="165" fontId="0" fillId="0" borderId="1" xfId="4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center"/>
    </xf>
    <xf numFmtId="0" fontId="0" fillId="0" borderId="1" xfId="0" applyBorder="1"/>
    <xf numFmtId="0" fontId="4" fillId="0" borderId="0" xfId="0" applyFont="1"/>
    <xf numFmtId="14" fontId="0" fillId="0" borderId="1" xfId="0" applyNumberFormat="1" applyBorder="1"/>
    <xf numFmtId="0" fontId="4" fillId="0" borderId="1" xfId="0" applyFont="1" applyBorder="1"/>
    <xf numFmtId="0" fontId="3" fillId="0" borderId="1" xfId="0" applyFont="1" applyBorder="1"/>
    <xf numFmtId="0" fontId="0" fillId="2" borderId="2" xfId="0" applyFill="1" applyBorder="1"/>
    <xf numFmtId="0" fontId="1" fillId="0" borderId="0" xfId="1"/>
    <xf numFmtId="3" fontId="6" fillId="0" borderId="0" xfId="0" applyNumberFormat="1" applyFont="1"/>
    <xf numFmtId="0" fontId="6" fillId="0" borderId="0" xfId="0" applyFont="1"/>
    <xf numFmtId="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right"/>
    </xf>
    <xf numFmtId="3" fontId="8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0" fillId="0" borderId="0" xfId="0" applyNumberFormat="1"/>
    <xf numFmtId="0" fontId="10" fillId="0" borderId="0" xfId="0" applyFont="1"/>
    <xf numFmtId="166" fontId="0" fillId="0" borderId="0" xfId="0" applyNumberFormat="1"/>
    <xf numFmtId="0" fontId="5" fillId="3" borderId="1" xfId="1" applyFont="1" applyFill="1" applyBorder="1"/>
    <xf numFmtId="0" fontId="5" fillId="3" borderId="1" xfId="1" applyFont="1" applyFill="1" applyBorder="1" applyAlignment="1">
      <alignment vertical="center"/>
    </xf>
    <xf numFmtId="0" fontId="10" fillId="0" borderId="1" xfId="1" applyFont="1" applyBorder="1" applyAlignment="1">
      <alignment vertic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2" borderId="1" xfId="0" applyFill="1" applyBorder="1"/>
    <xf numFmtId="165" fontId="0" fillId="0" borderId="1" xfId="4" applyNumberFormat="1" applyFont="1" applyBorder="1" applyAlignment="1">
      <alignment wrapText="1"/>
    </xf>
  </cellXfs>
  <cellStyles count="5">
    <cellStyle name="Comma" xfId="4" xr:uid="{00000000-0005-0000-0000-000000000000}"/>
    <cellStyle name="Comma 2" xfId="3" xr:uid="{00000000-0005-0000-0000-000001000000}"/>
    <cellStyle name="Comma 4" xfId="2" xr:uid="{00000000-0005-0000-0000-000002000000}"/>
    <cellStyle name="Hyperlink" xfId="1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749300</xdr:colOff>
      <xdr:row>66</xdr:row>
      <xdr:rowOff>127000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C98B2BD-BD79-4BBA-8341-B4749869FF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863600</xdr:colOff>
      <xdr:row>66</xdr:row>
      <xdr:rowOff>127000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8EE2ECC6-F787-1D99-9F28-2F6400753B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88">
  <autoFilter ref="A1:Q88" xr:uid="{00000000-0009-0000-0100-000001000000}"/>
  <tableColumns count="17">
    <tableColumn id="1" xr3:uid="{00000000-0010-0000-0000-000001000000}" name="Fishery ID"/>
    <tableColumn id="2" xr3:uid="{00000000-0010-0000-0000-000002000000}" name="Fishery name"/>
    <tableColumn id="3" xr3:uid="{00000000-0010-0000-0000-000003000000}" name="Certification status"/>
    <tableColumn id="4" xr3:uid="{00000000-0010-0000-0000-000004000000}" name="Gear type(s)"/>
    <tableColumn id="5" xr3:uid="{00000000-0010-0000-0000-000005000000}" name="Albacore"/>
    <tableColumn id="6" xr3:uid="{00000000-0010-0000-0000-000006000000}" name="Atl. bluefin tuna"/>
    <tableColumn id="7" xr3:uid="{00000000-0010-0000-0000-000007000000}" name="Bigeye tuna"/>
    <tableColumn id="8" xr3:uid="{00000000-0010-0000-0000-000008000000}" name="Skipjack tuna"/>
    <tableColumn id="9" xr3:uid="{00000000-0010-0000-0000-000009000000}" name="Southern bluefin tuna"/>
    <tableColumn id="10" xr3:uid="{00000000-0010-0000-0000-00000A000000}" name="Yellowfin tuna"/>
    <tableColumn id="11" xr3:uid="{00000000-0010-0000-0000-00000B000000}" name="Total volume"/>
    <tableColumn id="12" xr3:uid="{00000000-0010-0000-0000-00000C000000}" name="Catch year"/>
    <tableColumn id="14" xr3:uid="{00000000-0010-0000-0000-00000E000000}" name="Certificate expiry date"/>
    <tableColumn id="15" xr3:uid="{00000000-0010-0000-0000-00000F000000}" name="Country"/>
    <tableColumn id="16" xr3:uid="{00000000-0010-0000-0000-000010000000}" name="Location FAO Region"/>
    <tableColumn id="17" xr3:uid="{00000000-0010-0000-0000-000011000000}" name="Latitude"/>
    <tableColumn id="18" xr3:uid="{00000000-0010-0000-0000-000012000000}" name="Longitu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1:Q88">
  <autoFilter ref="A1:Q88" xr:uid="{00000000-0009-0000-0100-000002000000}"/>
  <tableColumns count="17">
    <tableColumn id="1" xr3:uid="{00000000-0010-0000-0100-000001000000}" name="Fishery ID"/>
    <tableColumn id="2" xr3:uid="{00000000-0010-0000-0100-000002000000}" name="Fishery name"/>
    <tableColumn id="3" xr3:uid="{00000000-0010-0000-0100-000003000000}" name="Certification status"/>
    <tableColumn id="4" xr3:uid="{00000000-0010-0000-0100-000004000000}" name="Gear type(s)"/>
    <tableColumn id="5" xr3:uid="{00000000-0010-0000-0100-000005000000}" name="Albacore"/>
    <tableColumn id="6" xr3:uid="{00000000-0010-0000-0100-000006000000}" name="Atl. bluefin tuna"/>
    <tableColumn id="7" xr3:uid="{00000000-0010-0000-0100-000007000000}" name="Bigeye tuna"/>
    <tableColumn id="8" xr3:uid="{00000000-0010-0000-0100-000008000000}" name="Skipjack tuna"/>
    <tableColumn id="19" xr3:uid="{00000000-0010-0000-0100-000013000000}" name="Southern bluefin tuna"/>
    <tableColumn id="9" xr3:uid="{00000000-0010-0000-0100-000009000000}" name="Yellowfin tuna"/>
    <tableColumn id="10" xr3:uid="{00000000-0010-0000-0100-00000A000000}" name="Total volume"/>
    <tableColumn id="11" xr3:uid="{00000000-0010-0000-0100-00000B000000}" name="Catch year"/>
    <tableColumn id="13" xr3:uid="{00000000-0010-0000-0100-00000D000000}" name="Certificate expiry date"/>
    <tableColumn id="14" xr3:uid="{00000000-0010-0000-0100-00000E000000}" name="Country"/>
    <tableColumn id="15" xr3:uid="{00000000-0010-0000-0100-00000F000000}" name="Location FAO Region"/>
    <tableColumn id="16" xr3:uid="{00000000-0010-0000-0100-000010000000}" name="Latitude"/>
    <tableColumn id="17" xr3:uid="{00000000-0010-0000-0100-000011000000}" name="Longitu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cfto-and-sapmer-indian-ocean-purse-seine-skipjack-fishery/@@view" TargetMode="External"/><Relationship Id="rId21" Type="http://schemas.openxmlformats.org/officeDocument/2006/relationships/hyperlink" Target="https://fisheries.msc.org/en/fisheries/capsen-grand-bleu-atlantic-ocean-purse-seine-skipjack-and-yellowfin-tuna-fishery/@@view" TargetMode="External"/><Relationship Id="rId42" Type="http://schemas.openxmlformats.org/officeDocument/2006/relationships/hyperlink" Target="../../../../../../../Downloads/Hawaii%20longline%20swordfish,%20bigeye%20and%20yellowfin%20tuna%20fishery" TargetMode="External"/><Relationship Id="rId47" Type="http://schemas.openxmlformats.org/officeDocument/2006/relationships/hyperlink" Target="https://fisheries.msc.org/en/fisheries/jc-mackintosh-greenstick-handline-and-fishing-rod-bluefin-tuna-fishery/@@view" TargetMode="External"/><Relationship Id="rId63" Type="http://schemas.openxmlformats.org/officeDocument/2006/relationships/hyperlink" Target="https://fisheries.msc.org/en/fisheries/png-fishing-industry-associations-purse-seine-skipjack-yellowfin-and-bigeye-tuna-fishery/@@view" TargetMode="External"/><Relationship Id="rId68" Type="http://schemas.openxmlformats.org/officeDocument/2006/relationships/hyperlink" Target="https://fisheries.msc.org/en/fisheries/si-wcpo-skipjack-and-yellowfin-tuna-purse-seine-fishery/@@view" TargetMode="External"/><Relationship Id="rId84" Type="http://schemas.openxmlformats.org/officeDocument/2006/relationships/hyperlink" Target="https://fisheries.msc.org/en/fisheries/us-pacific-tuna-group-purse-seine-fsc-and-fad-set-fishery/@@view" TargetMode="External"/><Relationship Id="rId89" Type="http://schemas.openxmlformats.org/officeDocument/2006/relationships/vmlDrawing" Target="../drawings/vmlDrawing1.vml"/><Relationship Id="rId16" Type="http://schemas.openxmlformats.org/officeDocument/2006/relationships/hyperlink" Target="https://fisheries.msc.org/en/fisheries/atun-sostenible-epo-panama-tuna-fishery/@@view" TargetMode="External"/><Relationship Id="rId11" Type="http://schemas.openxmlformats.org/officeDocument/2006/relationships/hyperlink" Target="https://fisheries.msc.org/en/fisheries/american-samoa-eez-tuna-longline-fishery/@@assessments" TargetMode="External"/><Relationship Id="rId32" Type="http://schemas.openxmlformats.org/officeDocument/2006/relationships/hyperlink" Target="https://fisheries.msc.org/en/fisheries/dongwon-indian-ocean-tuna-purse-seine-fishery/@@view" TargetMode="External"/><Relationship Id="rId37" Type="http://schemas.openxmlformats.org/officeDocument/2006/relationships/hyperlink" Target="https://fisheries.msc.org/en/fisheries/fue-shin-fishery-fsf-wcpo-longline-albacore-yellowfin-and-bigeye-fishery/@@view" TargetMode="External"/><Relationship Id="rId53" Type="http://schemas.openxmlformats.org/officeDocument/2006/relationships/hyperlink" Target="https://fisheries.msc.org/en/fisheries/messinia-holding-group-eastern-pacific-skipjack-yellowfin-and-bigeye-tuna-fishery/@@view" TargetMode="External"/><Relationship Id="rId58" Type="http://schemas.openxmlformats.org/officeDocument/2006/relationships/hyperlink" Target="https://fisheries.msc.org/en/fisheries/north-west-atlantic-canada-swordfish-and-tuna/@@view" TargetMode="External"/><Relationship Id="rId74" Type="http://schemas.openxmlformats.org/officeDocument/2006/relationships/hyperlink" Target="https://fisheries.msc.org/en/fisheries/szlc-csfc-fmlc-fsm-eez-longline-yellowfin-bigeye-and-albacore-tuna-fishery/@@view" TargetMode="External"/><Relationship Id="rId79" Type="http://schemas.openxmlformats.org/officeDocument/2006/relationships/hyperlink" Target="https://fisheries.msc.org/en/fisheries/tri-marine-pacific-ocean-longline-tuna-fishery/@@view" TargetMode="External"/><Relationship Id="rId5" Type="http://schemas.openxmlformats.org/officeDocument/2006/relationships/hyperlink" Target="https://fisheries.msc.org/en/fisheries/agac-integral-purse-seine-tropical-tuna-fishery-atlantic-and-indian-oceans/@@view" TargetMode="External"/><Relationship Id="rId90" Type="http://schemas.openxmlformats.org/officeDocument/2006/relationships/table" Target="../tables/table1.xml"/><Relationship Id="rId14" Type="http://schemas.openxmlformats.org/officeDocument/2006/relationships/hyperlink" Target="https://fisheries.msc.org/en/fisheries/anabac-indian-ocean-tropical-tuna-purse-seine-fishery/@@view" TargetMode="External"/><Relationship Id="rId22" Type="http://schemas.openxmlformats.org/officeDocument/2006/relationships/hyperlink" Target="https://fisheries.msc.org/en/fisheries/catalonian-handline-wild-bluefin-tuna/@@assessments" TargetMode="External"/><Relationship Id="rId27" Type="http://schemas.openxmlformats.org/officeDocument/2006/relationships/hyperlink" Target="https://fisheries.msc.org/en/fisheries/cfto-and-sapmer-indian-ocean-purse-seine-skipjack-fishery/@@view" TargetMode="External"/><Relationship Id="rId30" Type="http://schemas.openxmlformats.org/officeDocument/2006/relationships/hyperlink" Target="https://fisheries.msc.org/en/fisheries/dfc-hec-pacific-longline-bigeye-yellowfin-and-albacore-tuna-fishery/@@view" TargetMode="External"/><Relationship Id="rId35" Type="http://schemas.openxmlformats.org/officeDocument/2006/relationships/hyperlink" Target="https://fisheries.msc.org/en/fisheries/fiji-albacore-yellowfin-and-bigeye-tuna-longline/@@view" TargetMode="External"/><Relationship Id="rId43" Type="http://schemas.openxmlformats.org/officeDocument/2006/relationships/hyperlink" Target="https://fisheries.msc.org/en/fisheries/indonesia-indian-ocean-tuna-and-large-pelagics-longline/@@view" TargetMode="External"/><Relationship Id="rId48" Type="http://schemas.openxmlformats.org/officeDocument/2006/relationships/hyperlink" Target="https://fisheries.msc.org/en/fisheries/katsuo-ippon-zuri-gyogyo-albacore-and-skipjack-pole-and-line-fishery/@@view" TargetMode="External"/><Relationship Id="rId56" Type="http://schemas.openxmlformats.org/officeDocument/2006/relationships/hyperlink" Target="https://fisheries.msc.org/en/fisheries/new-zealand-albacore-tuna-troll/@@view" TargetMode="External"/><Relationship Id="rId64" Type="http://schemas.openxmlformats.org/officeDocument/2006/relationships/hyperlink" Target="https://fisheries.msc.org/en/fisheries/png-fishing-industry-associations-purse-seine-skipjack-yellowfin-and-bigeye-tuna-fishery/@@view" TargetMode="External"/><Relationship Id="rId69" Type="http://schemas.openxmlformats.org/officeDocument/2006/relationships/hyperlink" Target="https://fisheries.msc.org/en/fisheries/silla-wcpo-longline-tuna-fishery/@@view" TargetMode="External"/><Relationship Id="rId77" Type="http://schemas.openxmlformats.org/officeDocument/2006/relationships/hyperlink" Target="https://fisheries.msc.org/en/fisheries/tafco-fsm-skipjack-and-yellowfin-tuna-purse-seine-fishery/@@view" TargetMode="External"/><Relationship Id="rId8" Type="http://schemas.openxmlformats.org/officeDocument/2006/relationships/hyperlink" Target="https://fisheries.msc.org/en/fisheries/agac-integral-purse-seine-tropical-tuna-fishery-atlantic-and-indian-oceans/@@view" TargetMode="External"/><Relationship Id="rId51" Type="http://schemas.openxmlformats.org/officeDocument/2006/relationships/hyperlink" Target="https://fisheries.msc.org/en/fisheries/laus-and-dicha-atlantic-skipjack-yellowfin-and-bigeye-tuna-purse-seine-fishery/@@view" TargetMode="External"/><Relationship Id="rId72" Type="http://schemas.openxmlformats.org/officeDocument/2006/relationships/hyperlink" Target="https://fisheries.msc.org/en/fisheries/south-africa-albacore-and-yellowfin-tuna-pole-and-line-fishery/@@view" TargetMode="External"/><Relationship Id="rId80" Type="http://schemas.openxmlformats.org/officeDocument/2006/relationships/hyperlink" Target="https://fisheries.msc.org/en/fisheries/tri-marine-western-and-central-pacific-skipjack-yellowfin-and-bigeye-tuna-fishery/@@view" TargetMode="External"/><Relationship Id="rId85" Type="http://schemas.openxmlformats.org/officeDocument/2006/relationships/hyperlink" Target="https://fisheries.msc.org/en/fisheries/usufuku-honten-northeast-atlantic-longline-bluefin-tuna-fishery/@@view" TargetMode="External"/><Relationship Id="rId3" Type="http://schemas.openxmlformats.org/officeDocument/2006/relationships/hyperlink" Target="https://fisheries.msc.org/en/fisheries/aafa-and-wfoa-north-pacific-albacore-tuna/@@view" TargetMode="External"/><Relationship Id="rId12" Type="http://schemas.openxmlformats.org/officeDocument/2006/relationships/hyperlink" Target="https://fisheries.msc.org/en/fisheries/anabac-atlantic-ocean-tropical-tuna-purse-seine-fishery/@@view" TargetMode="External"/><Relationship Id="rId17" Type="http://schemas.openxmlformats.org/officeDocument/2006/relationships/hyperlink" Target="https://fisheries.msc.org/en/fisheries/australia-eastern-tuna-and-billfish-fishery-albacore-tuna-yellowfin-tuna-bigeye-tuna-and-swordfish/@@view" TargetMode="External"/><Relationship Id="rId25" Type="http://schemas.openxmlformats.org/officeDocument/2006/relationships/hyperlink" Target="https://fisheries.msc.org/en/fisheries/consolidated-pacific-ocean-albacore-bigeye-and-yellowfin-tuna-fishery/@@view" TargetMode="External"/><Relationship Id="rId33" Type="http://schemas.openxmlformats.org/officeDocument/2006/relationships/hyperlink" Target="https://fisheries.msc.org/en/fisheries/eastern-pacific-ocean-tropical-tuna-purse-seine-tunacons-fishery/@@view" TargetMode="External"/><Relationship Id="rId38" Type="http://schemas.openxmlformats.org/officeDocument/2006/relationships/hyperlink" Target="https://fisheries.msc.org/en/fisheries/fukuichi-wcpo-purse-seine-and-longline-yellowfin-skipjack-albacore-and-bigeye-tuna-fishery/@@view" TargetMode="External"/><Relationship Id="rId46" Type="http://schemas.openxmlformats.org/officeDocument/2006/relationships/hyperlink" Target="https://fisheries.msc.org/en/fisheries/japanese-pole-and-line-skipjack-and-albacore-tuna-fishery/@@view" TargetMode="External"/><Relationship Id="rId59" Type="http://schemas.openxmlformats.org/officeDocument/2006/relationships/hyperlink" Target="https://fisheries.msc.org/en/fisheries/ocean-family-wcpo-skipjack-yellowfin-and-bigeye-purse-seine-fishery/@@view" TargetMode="External"/><Relationship Id="rId67" Type="http://schemas.openxmlformats.org/officeDocument/2006/relationships/hyperlink" Target="https://fisheries.msc.org/en/fisheries/sathoan-french-mediterranean-bluefin-tuna-artisanal-longline-and-handline-fishery/@@view" TargetMode="External"/><Relationship Id="rId20" Type="http://schemas.openxmlformats.org/officeDocument/2006/relationships/hyperlink" Target="https://fisheries.msc.org/en/fisheries/canada-highly-migratory-species-foundation-chmsf-british-columbia-albacore-tuna-north-pacific/@@view" TargetMode="External"/><Relationship Id="rId41" Type="http://schemas.openxmlformats.org/officeDocument/2006/relationships/hyperlink" Target="https://fisheries.msc.org/en/fisheries/hawaii-longline-swordfish-bigeye-and-yellowfin-tuna-fishery/@@view" TargetMode="External"/><Relationship Id="rId54" Type="http://schemas.openxmlformats.org/officeDocument/2006/relationships/hyperlink" Target="https://fisheries.msc.org/en/fisheries/fsm-western-and-central-pacific-tuna-purse-seine-fishery/@@view" TargetMode="External"/><Relationship Id="rId62" Type="http://schemas.openxmlformats.org/officeDocument/2006/relationships/hyperlink" Target="https://fisheries.msc.org/en/fisheries/pna-western-and-central-pacific-skipjack-yellowfin-and-bigeye-tuna-purse-seine-fishery/@@view" TargetMode="External"/><Relationship Id="rId70" Type="http://schemas.openxmlformats.org/officeDocument/2006/relationships/hyperlink" Target="https://fisheries.msc.org/en/fisheries/silla-wcpo-purse-seine-tuna-fishery/@@view" TargetMode="External"/><Relationship Id="rId75" Type="http://schemas.openxmlformats.org/officeDocument/2006/relationships/hyperlink" Target="https://fisheries.msc.org/en/fisheries/szlc-csfc-fmlc-mifv-rmi-eez-longline-yellowfin-bigeye-and-albacore-tuna/@@view" TargetMode="External"/><Relationship Id="rId83" Type="http://schemas.openxmlformats.org/officeDocument/2006/relationships/hyperlink" Target="https://fisheries.msc.org/en/fisheries/tuna-development-indian-ocean-tropical-tuna-fishery/@@view" TargetMode="External"/><Relationship Id="rId88" Type="http://schemas.openxmlformats.org/officeDocument/2006/relationships/drawing" Target="../drawings/drawing1.xml"/><Relationship Id="rId91" Type="http://schemas.openxmlformats.org/officeDocument/2006/relationships/comments" Target="../comments1.xml"/><Relationship Id="rId1" Type="http://schemas.openxmlformats.org/officeDocument/2006/relationships/hyperlink" Target="https://fisheries.msc.org/en/fisheries/owase-bussan-co.-ltd.-longline-fishery-for-north-pacific-albacore/" TargetMode="External"/><Relationship Id="rId6" Type="http://schemas.openxmlformats.org/officeDocument/2006/relationships/hyperlink" Target="https://fisheries.msc.org/en/fisheries/agac-integral-purse-seine-tropical-tuna-fishery-atlantic-and-indian-oceans/@@view" TargetMode="External"/><Relationship Id="rId15" Type="http://schemas.openxmlformats.org/officeDocument/2006/relationships/hyperlink" Target="https://fisheries.msc.org/en/fisheries/atlantic-ocean-tropical-tuna-french-purse-seine/@@view" TargetMode="External"/><Relationship Id="rId23" Type="http://schemas.openxmlformats.org/officeDocument/2006/relationships/hyperlink" Target="https://fisheries.msc.org/en/fisheries/consolidated-atlantic-ocean-albacore-tuna-longline-fishery/@@view" TargetMode="External"/><Relationship Id="rId28" Type="http://schemas.openxmlformats.org/officeDocument/2006/relationships/hyperlink" Target="https://fisheries.msc.org/en/fisheries/dae-hae-pacific-yellowfin-bigeye-and-albacore-longline/@@view" TargetMode="External"/><Relationship Id="rId36" Type="http://schemas.openxmlformats.org/officeDocument/2006/relationships/hyperlink" Target="https://fisheries.msc.org/en/fisheries/french-polynesia-albacore-yellowfin-and-swordfish-longline-fishery/@@view" TargetMode="External"/><Relationship Id="rId49" Type="http://schemas.openxmlformats.org/officeDocument/2006/relationships/hyperlink" Target="https://fisheries.msc.org/en/fisheries/kha-yang-marine-indian-ocean-longline-albacore-tuna-fishery/@@view" TargetMode="External"/><Relationship Id="rId57" Type="http://schemas.openxmlformats.org/officeDocument/2006/relationships/hyperlink" Target="https://fisheries.msc.org/en/fisheries/north-atlantic-albacore-artisanal-fishery/@@view" TargetMode="External"/><Relationship Id="rId10" Type="http://schemas.openxmlformats.org/officeDocument/2006/relationships/hyperlink" Target="https://fisheries.msc.org/en/fisheries/agac-integral-purse-seine-tropical-tuna-fishery-pacific-ocean/@@view" TargetMode="External"/><Relationship Id="rId31" Type="http://schemas.openxmlformats.org/officeDocument/2006/relationships/hyperlink" Target="https://fisheries.msc.org/en/fisheries/dongwon-pacific-ocean-tuna-purse-seine-and-longline-fishery/@@view" TargetMode="External"/><Relationship Id="rId44" Type="http://schemas.openxmlformats.org/officeDocument/2006/relationships/hyperlink" Target="https://fisheries.msc.org/en/fisheries/indonesian-skipjack-yellowfin-and-albacore-tuna-of-western-and-central-pacific-archipelagic-waters-and-indian-ocean-pole-and-line-and-handline/@@view" TargetMode="External"/><Relationship Id="rId52" Type="http://schemas.openxmlformats.org/officeDocument/2006/relationships/hyperlink" Target="https://fisheries.msc.org/en/fisheries/maldives-skipjack-pole-line-and-yellowfin-pole-line-and-handline/@@view" TargetMode="External"/><Relationship Id="rId60" Type="http://schemas.openxmlformats.org/officeDocument/2006/relationships/hyperlink" Target="https://fisheries.msc.org/en/fisheries/pemba-tuna-indian-ocean-tropical-tuna-fishery/@@view" TargetMode="External"/><Relationship Id="rId65" Type="http://schemas.openxmlformats.org/officeDocument/2006/relationships/hyperlink" Target="https://fisheries.msc.org/en/fisheries/reunion-island-swordfish-longline-fishery/@@view" TargetMode="External"/><Relationship Id="rId73" Type="http://schemas.openxmlformats.org/officeDocument/2006/relationships/hyperlink" Target="https://fisheries.msc.org/en/fisheries/southern-africa-sustainable-tuna-association-sastuna-albacore-pole-line-fishery/@@view" TargetMode="External"/><Relationship Id="rId78" Type="http://schemas.openxmlformats.org/officeDocument/2006/relationships/hyperlink" Target="https://fisheries.msc.org/en/fisheries/tri-marine-atlantic-albacore-longline-fishery/@@view" TargetMode="External"/><Relationship Id="rId81" Type="http://schemas.openxmlformats.org/officeDocument/2006/relationships/hyperlink" Target="https://fisheries.msc.org/en/fisheries/ttkv-wcpo-skipjack-and-yellowfin-tuna-purse-seine-fishery/@@view" TargetMode="External"/><Relationship Id="rId86" Type="http://schemas.openxmlformats.org/officeDocument/2006/relationships/hyperlink" Target="https://fisheries.msc.org/en/fisheries/vietnam-skipjack-tuna-purse-seine/@@view" TargetMode="External"/><Relationship Id="rId4" Type="http://schemas.openxmlformats.org/officeDocument/2006/relationships/hyperlink" Target="https://fisheries.msc.org/en/fisheries/aafa-and-wfoa-south-pacific-albacore-tuna/@@view" TargetMode="External"/><Relationship Id="rId9" Type="http://schemas.openxmlformats.org/officeDocument/2006/relationships/hyperlink" Target="https://fisheries.msc.org/en/fisheries/agac-integral-purse-seine-tropical-tuna-fishery-pacific-ocean/@@view" TargetMode="External"/><Relationship Id="rId13" Type="http://schemas.openxmlformats.org/officeDocument/2006/relationships/hyperlink" Target="https://fisheries.msc.org/en/fisheries/anabac-indian-ocean-tropical-tuna-purse-seine-fishery/@@view" TargetMode="External"/><Relationship Id="rId18" Type="http://schemas.openxmlformats.org/officeDocument/2006/relationships/hyperlink" Target="https://fisheries.msc.org/en/fisheries/australia-southern-bluefin-tuna-purse-seine-fishery/@@view" TargetMode="External"/><Relationship Id="rId39" Type="http://schemas.openxmlformats.org/officeDocument/2006/relationships/hyperlink" Target="https://fisheries.msc.org/en/fisheries/ghanaian-atlantic-ocean-skipjack-and-yellowfin-tuna-pole-and-line-fishery/@@view" TargetMode="External"/><Relationship Id="rId34" Type="http://schemas.openxmlformats.org/officeDocument/2006/relationships/hyperlink" Target="https://fisheries.msc.org/en/fisheries/eastern-pacific-ecuador-purse-seine-tropical-tuna-fishery-fsc-and-fad-set-fishery/@@view" TargetMode="External"/><Relationship Id="rId50" Type="http://schemas.openxmlformats.org/officeDocument/2006/relationships/hyperlink" Target="https://fisheries.msc.org/en/fisheries/kyowa-meiho-japan-skipjack-and-yellowfin-purse-seine-fishery/@@view" TargetMode="External"/><Relationship Id="rId55" Type="http://schemas.openxmlformats.org/officeDocument/2006/relationships/hyperlink" Target="https://fisheries.msc.org/en/fisheries/nauru-skipjack-yellowfin-and-bigeye-tuna-purse-seine-fishery/@@view" TargetMode="External"/><Relationship Id="rId76" Type="http://schemas.openxmlformats.org/officeDocument/2006/relationships/hyperlink" Target="https://fisheries.msc.org/en/fisheries/szlc-csfc-fmlc-cook-islands-eez-albacore-yellowfin-and-bigeye-longline/@@view" TargetMode="External"/><Relationship Id="rId7" Type="http://schemas.openxmlformats.org/officeDocument/2006/relationships/hyperlink" Target="https://fisheries.msc.org/en/fisheries/agac-integral-purse-seine-tropical-tuna-fishery-atlantic-and-indian-oceans/@@view" TargetMode="External"/><Relationship Id="rId71" Type="http://schemas.openxmlformats.org/officeDocument/2006/relationships/hyperlink" Target="https://fisheries.msc.org/en/fisheries/solomon-islands-skipjack-yellowfin-and-bigeye-tuna-purse-seine-and-pole-and-line-fishery/@@view" TargetMode="External"/><Relationship Id="rId2" Type="http://schemas.openxmlformats.org/officeDocument/2006/relationships/hyperlink" Target="https://fisheries.msc.org/en/fisheries/kochi-and-miyazaki-offshore-pole-and-line-albacore-and-skipjack-fishery/" TargetMode="External"/><Relationship Id="rId29" Type="http://schemas.openxmlformats.org/officeDocument/2006/relationships/hyperlink" Target="https://fisheries.msc.org/en/fisheries/dakartuna-atlantic-pole-and-line-tuna-fishery/@@view" TargetMode="External"/><Relationship Id="rId24" Type="http://schemas.openxmlformats.org/officeDocument/2006/relationships/hyperlink" Target="https://fisheries.msc.org/en/fisheries/consolidated-indian-ocean-longline-albacore-and-yellowfin-tuna-fishery/@@view" TargetMode="External"/><Relationship Id="rId40" Type="http://schemas.openxmlformats.org/officeDocument/2006/relationships/hyperlink" Target="https://fisheries.msc.org/en/fisheries/ghanaian-atlantic-ocean-skipjack-and-yellowfin-tuna-purse-seine-fishery/@@view" TargetMode="External"/><Relationship Id="rId45" Type="http://schemas.openxmlformats.org/officeDocument/2006/relationships/hyperlink" Target="https://fisheries.msc.org/en/fisheries/indonesian-skipjack-yellowfin-and-albacore-tuna-of-western-and-central-pacific-archipelagic-waters-and-indian-ocean-pole-and-line-and-handline/@@view" TargetMode="External"/><Relationship Id="rId66" Type="http://schemas.openxmlformats.org/officeDocument/2006/relationships/hyperlink" Target="../../../../../../../Downloads/Sajo%20WCPO%20and%20EPO%20bigeye,%20yellowfin,%20and%20albacore%20tuna%20longline" TargetMode="External"/><Relationship Id="rId87" Type="http://schemas.openxmlformats.org/officeDocument/2006/relationships/hyperlink" Target="https://fisheries.msc.org/en/fisheries/wpsta-western-and-central-pacific-skipjack-yellowfin-and-bigeye-purse-seine-fishery/@@view" TargetMode="External"/><Relationship Id="rId61" Type="http://schemas.openxmlformats.org/officeDocument/2006/relationships/hyperlink" Target="https://fisheries.msc.org/en/fisheries/pingtairong-pacific-tuna-deep-set-longline-fishery/@@assessments" TargetMode="External"/><Relationship Id="rId82" Type="http://schemas.openxmlformats.org/officeDocument/2006/relationships/hyperlink" Target="https://fisheries.msc.org/en/fisheries/tuna-alliance-atlantic-albacore-longline-fishery/@@view" TargetMode="External"/><Relationship Id="rId19" Type="http://schemas.openxmlformats.org/officeDocument/2006/relationships/hyperlink" Target="https://fisheries.msc.org/en/fisheries/australia-southern-bluefin-tuna-longline-and-minor-line-fishery/@@assessments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cfto-and-sapmer-indian-ocean-purse-seine-skipjack-fishery/@@view" TargetMode="External"/><Relationship Id="rId21" Type="http://schemas.openxmlformats.org/officeDocument/2006/relationships/hyperlink" Target="https://fisheries.msc.org/en/fisheries/catalonian-handline-wild-bluefin-tuna/@@assessments" TargetMode="External"/><Relationship Id="rId42" Type="http://schemas.openxmlformats.org/officeDocument/2006/relationships/hyperlink" Target="https://fisheries.msc.org/en/fisheries/indonesia-indian-ocean-tuna-and-large-pelagics-longline/@@view" TargetMode="External"/><Relationship Id="rId47" Type="http://schemas.openxmlformats.org/officeDocument/2006/relationships/hyperlink" Target="https://fisheries.msc.org/en/fisheries/katsuo-ippon-zuri-gyogyo-albacore-and-skipjack-pole-and-line-fishery/@@view" TargetMode="External"/><Relationship Id="rId63" Type="http://schemas.openxmlformats.org/officeDocument/2006/relationships/hyperlink" Target="https://fisheries.msc.org/en/fisheries/png-fishing-industry-associations-purse-seine-skipjack-yellowfin-and-bigeye-tuna-fishery/@@view" TargetMode="External"/><Relationship Id="rId68" Type="http://schemas.openxmlformats.org/officeDocument/2006/relationships/hyperlink" Target="https://fisheries.msc.org/en/fisheries/si-wcpo-skipjack-and-yellowfin-tuna-purse-seine-fishery/@@view" TargetMode="External"/><Relationship Id="rId84" Type="http://schemas.openxmlformats.org/officeDocument/2006/relationships/hyperlink" Target="https://fisheries.msc.org/en/fisheries/us-pacific-tuna-group-purse-seine-fsc-and-fad-set-fishery/@@view" TargetMode="External"/><Relationship Id="rId89" Type="http://schemas.openxmlformats.org/officeDocument/2006/relationships/vmlDrawing" Target="../drawings/vmlDrawing2.vml"/><Relationship Id="rId16" Type="http://schemas.openxmlformats.org/officeDocument/2006/relationships/hyperlink" Target="https://fisheries.msc.org/en/fisheries/australia-eastern-tuna-and-billfish-fishery-albacore-tuna-yellowfin-tuna-bigeye-tuna-and-swordfish/@@view" TargetMode="External"/><Relationship Id="rId11" Type="http://schemas.openxmlformats.org/officeDocument/2006/relationships/hyperlink" Target="https://fisheries.msc.org/en/fisheries/anabac-atlantic-ocean-tropical-tuna-purse-seine-fishery/@@view" TargetMode="External"/><Relationship Id="rId32" Type="http://schemas.openxmlformats.org/officeDocument/2006/relationships/hyperlink" Target="https://fisheries.msc.org/en/fisheries/eastern-pacific-ocean-tropical-tuna-purse-seine-tunacons-fishery/@@view" TargetMode="External"/><Relationship Id="rId37" Type="http://schemas.openxmlformats.org/officeDocument/2006/relationships/hyperlink" Target="https://fisheries.msc.org/en/fisheries/fukuichi-wcpo-purse-seine-and-longline-yellowfin-skipjack-albacore-and-bigeye-tuna-fishery/@@view" TargetMode="External"/><Relationship Id="rId53" Type="http://schemas.openxmlformats.org/officeDocument/2006/relationships/hyperlink" Target="https://fisheries.msc.org/en/fisheries/fsm-western-and-central-pacific-tuna-purse-seine-fishery/@@view" TargetMode="External"/><Relationship Id="rId58" Type="http://schemas.openxmlformats.org/officeDocument/2006/relationships/hyperlink" Target="https://fisheries.msc.org/en/fisheries/ocean-family-wcpo-skipjack-yellowfin-and-bigeye-purse-seine-fishery/@@view" TargetMode="External"/><Relationship Id="rId74" Type="http://schemas.openxmlformats.org/officeDocument/2006/relationships/hyperlink" Target="https://fisheries.msc.org/en/fisheries/szlc-csfc-fmlc-fsm-eez-longline-yellowfin-bigeye-and-albacore-tuna-fishery/@@view" TargetMode="External"/><Relationship Id="rId79" Type="http://schemas.openxmlformats.org/officeDocument/2006/relationships/hyperlink" Target="https://fisheries.msc.org/en/fisheries/tri-marine-pacific-ocean-longline-tuna-fishery/@@view" TargetMode="External"/><Relationship Id="rId5" Type="http://schemas.openxmlformats.org/officeDocument/2006/relationships/hyperlink" Target="https://fisheries.msc.org/en/fisheries/agac-integral-purse-seine-tropical-tuna-fishery-atlantic-and-indian-oceans/@@view" TargetMode="External"/><Relationship Id="rId90" Type="http://schemas.openxmlformats.org/officeDocument/2006/relationships/table" Target="../tables/table2.xml"/><Relationship Id="rId14" Type="http://schemas.openxmlformats.org/officeDocument/2006/relationships/hyperlink" Target="https://fisheries.msc.org/en/fisheries/atlantic-ocean-tropical-tuna-french-purse-seine/@@view" TargetMode="External"/><Relationship Id="rId22" Type="http://schemas.openxmlformats.org/officeDocument/2006/relationships/hyperlink" Target="https://fisheries.msc.org/en/fisheries/consolidated-atlantic-ocean-albacore-tuna-longline-fishery/@@view" TargetMode="External"/><Relationship Id="rId27" Type="http://schemas.openxmlformats.org/officeDocument/2006/relationships/hyperlink" Target="https://fisheries.msc.org/en/fisheries/dae-hae-pacific-yellowfin-bigeye-and-albacore-longline/@@view" TargetMode="External"/><Relationship Id="rId30" Type="http://schemas.openxmlformats.org/officeDocument/2006/relationships/hyperlink" Target="https://fisheries.msc.org/en/fisheries/dongwon-pacific-ocean-tuna-purse-seine-and-longline-fishery/@@view" TargetMode="External"/><Relationship Id="rId35" Type="http://schemas.openxmlformats.org/officeDocument/2006/relationships/hyperlink" Target="https://fisheries.msc.org/en/fisheries/french-polynesia-albacore-yellowfin-and-swordfish-longline-fishery/@@view" TargetMode="External"/><Relationship Id="rId43" Type="http://schemas.openxmlformats.org/officeDocument/2006/relationships/hyperlink" Target="https://fisheries.msc.org/en/fisheries/indonesian-skipjack-yellowfin-and-albacore-tuna-of-western-and-central-pacific-archipelagic-waters-and-indian-ocean-pole-and-line-and-handline/@@view" TargetMode="External"/><Relationship Id="rId48" Type="http://schemas.openxmlformats.org/officeDocument/2006/relationships/hyperlink" Target="https://fisheries.msc.org/en/fisheries/kha-yang-marine-indian-ocean-longline-albacore-tuna-fishery/@@view" TargetMode="External"/><Relationship Id="rId56" Type="http://schemas.openxmlformats.org/officeDocument/2006/relationships/hyperlink" Target="../../../../../../../Downloads/North%20Atlantic%20albacore%20artisanal%20fishery" TargetMode="External"/><Relationship Id="rId64" Type="http://schemas.openxmlformats.org/officeDocument/2006/relationships/hyperlink" Target="https://fisheries.msc.org/en/fisheries/png-fishing-industry-associations-purse-seine-skipjack-yellowfin-and-bigeye-tuna-fishery/@@view" TargetMode="External"/><Relationship Id="rId69" Type="http://schemas.openxmlformats.org/officeDocument/2006/relationships/hyperlink" Target="https://fisheries.msc.org/en/fisheries/silla-wcpo-longline-tuna-fishery/@@view" TargetMode="External"/><Relationship Id="rId77" Type="http://schemas.openxmlformats.org/officeDocument/2006/relationships/hyperlink" Target="https://fisheries.msc.org/en/fisheries/tafco-fsm-skipjack-and-yellowfin-tuna-purse-seine-fishery/@@view" TargetMode="External"/><Relationship Id="rId8" Type="http://schemas.openxmlformats.org/officeDocument/2006/relationships/hyperlink" Target="https://fisheries.msc.org/en/fisheries/agac-integral-purse-seine-tropical-tuna-fishery-pacific-ocean/@@view" TargetMode="External"/><Relationship Id="rId51" Type="http://schemas.openxmlformats.org/officeDocument/2006/relationships/hyperlink" Target="https://fisheries.msc.org/en/fisheries/maldives-skipjack-pole-line-and-yellowfin-pole-line-and-handline/@@view" TargetMode="External"/><Relationship Id="rId72" Type="http://schemas.openxmlformats.org/officeDocument/2006/relationships/hyperlink" Target="https://fisheries.msc.org/en/fisheries/south-africa-albacore-and-yellowfin-tuna-pole-and-line-fishery/@@view" TargetMode="External"/><Relationship Id="rId80" Type="http://schemas.openxmlformats.org/officeDocument/2006/relationships/hyperlink" Target="https://fisheries.msc.org/en/fisheries/tri-marine-western-and-central-pacific-skipjack-yellowfin-and-bigeye-tuna-fishery/@@view" TargetMode="External"/><Relationship Id="rId85" Type="http://schemas.openxmlformats.org/officeDocument/2006/relationships/hyperlink" Target="https://fisheries.msc.org/en/fisheries/usufuku-honten-northeast-atlantic-longline-bluefin-tuna-fishery/@@view" TargetMode="External"/><Relationship Id="rId3" Type="http://schemas.openxmlformats.org/officeDocument/2006/relationships/hyperlink" Target="https://fisheries.msc.org/en/fisheries/aafa-and-wfoa-south-pacific-albacore-tuna/@@view" TargetMode="External"/><Relationship Id="rId12" Type="http://schemas.openxmlformats.org/officeDocument/2006/relationships/hyperlink" Target="https://fisheries.msc.org/en/fisheries/anabac-indian-ocean-tropical-tuna-purse-seine-fishery/@@view" TargetMode="External"/><Relationship Id="rId17" Type="http://schemas.openxmlformats.org/officeDocument/2006/relationships/hyperlink" Target="https://fisheries.msc.org/en/fisheries/australia-southern-bluefin-tuna-purse-seine-fishery/@@view" TargetMode="External"/><Relationship Id="rId25" Type="http://schemas.openxmlformats.org/officeDocument/2006/relationships/hyperlink" Target="https://fisheries.msc.org/en/fisheries/cfto-and-sapmer-indian-ocean-purse-seine-skipjack-fishery/@@view" TargetMode="External"/><Relationship Id="rId33" Type="http://schemas.openxmlformats.org/officeDocument/2006/relationships/hyperlink" Target="https://fisheries.msc.org/en/fisheries/eastern-pacific-ecuador-purse-seine-tropical-tuna-fishery-fsc-and-fad-set-fishery/@@view" TargetMode="External"/><Relationship Id="rId38" Type="http://schemas.openxmlformats.org/officeDocument/2006/relationships/hyperlink" Target="https://fisheries.msc.org/en/fisheries/ghanaian-atlantic-ocean-skipjack-and-yellowfin-tuna-pole-and-line-fishery/@@view" TargetMode="External"/><Relationship Id="rId46" Type="http://schemas.openxmlformats.org/officeDocument/2006/relationships/hyperlink" Target="https://fisheries.msc.org/en/fisheries/jc-mackintosh-greenstick-handline-and-fishing-rod-bluefin-tuna-fishery/@@view" TargetMode="External"/><Relationship Id="rId59" Type="http://schemas.openxmlformats.org/officeDocument/2006/relationships/hyperlink" Target="https://fisheries.msc.org/en/fisheries/owase-bussan-co.-ltd.-longline-fishery-for-north-pacific-albacore/" TargetMode="External"/><Relationship Id="rId67" Type="http://schemas.openxmlformats.org/officeDocument/2006/relationships/hyperlink" Target="https://fisheries.msc.org/en/fisheries/sathoan-french-mediterranean-bluefin-tuna-artisanal-longline-and-handline-fishery/@@view" TargetMode="External"/><Relationship Id="rId20" Type="http://schemas.openxmlformats.org/officeDocument/2006/relationships/hyperlink" Target="https://fisheries.msc.org/en/fisheries/capsen-grand-bleu-atlantic-ocean-purse-seine-skipjack-and-yellowfin-tuna-fishery/@@view" TargetMode="External"/><Relationship Id="rId41" Type="http://schemas.openxmlformats.org/officeDocument/2006/relationships/hyperlink" Target="../../../../../../../Downloads/Hawaii%20longline%20swordfish,%20bigeye%20and%20yellowfin%20tuna%20fishery" TargetMode="External"/><Relationship Id="rId54" Type="http://schemas.openxmlformats.org/officeDocument/2006/relationships/hyperlink" Target="https://fisheries.msc.org/en/fisheries/nauru-skipjack-yellowfin-and-bigeye-tuna-purse-seine-fishery/@@view" TargetMode="External"/><Relationship Id="rId62" Type="http://schemas.openxmlformats.org/officeDocument/2006/relationships/hyperlink" Target="https://fisheries.msc.org/en/fisheries/pna-western-and-central-pacific-skipjack-yellowfin-and-bigeye-tuna-purse-seine-fishery/@@view" TargetMode="External"/><Relationship Id="rId70" Type="http://schemas.openxmlformats.org/officeDocument/2006/relationships/hyperlink" Target="https://fisheries.msc.org/en/fisheries/silla-wcpo-purse-seine-tuna-fishery/@@view" TargetMode="External"/><Relationship Id="rId75" Type="http://schemas.openxmlformats.org/officeDocument/2006/relationships/hyperlink" Target="https://fisheries.msc.org/en/fisheries/szlc-csfc-fmlc-mifv-rmi-eez-longline-yellowfin-bigeye-and-albacore-tuna/@@view" TargetMode="External"/><Relationship Id="rId83" Type="http://schemas.openxmlformats.org/officeDocument/2006/relationships/hyperlink" Target="https://fisheries.msc.org/en/fisheries/tuna-development-indian-ocean-tropical-tuna-fishery/@@view" TargetMode="External"/><Relationship Id="rId88" Type="http://schemas.openxmlformats.org/officeDocument/2006/relationships/drawing" Target="../drawings/drawing2.xml"/><Relationship Id="rId91" Type="http://schemas.openxmlformats.org/officeDocument/2006/relationships/comments" Target="../comments2.xml"/><Relationship Id="rId1" Type="http://schemas.openxmlformats.org/officeDocument/2006/relationships/hyperlink" Target="https://fisheries.msc.org/en/fisheries/kochi-and-miyazaki-offshore-pole-and-line-albacore-and-skipjack-fishery/@@view" TargetMode="External"/><Relationship Id="rId6" Type="http://schemas.openxmlformats.org/officeDocument/2006/relationships/hyperlink" Target="https://fisheries.msc.org/en/fisheries/agac-integral-purse-seine-tropical-tuna-fishery-atlantic-and-indian-oceans/@@view" TargetMode="External"/><Relationship Id="rId15" Type="http://schemas.openxmlformats.org/officeDocument/2006/relationships/hyperlink" Target="https://fisheries.msc.org/en/fisheries/atun-sostenible-epo-panama-tuna-fishery/@@view" TargetMode="External"/><Relationship Id="rId23" Type="http://schemas.openxmlformats.org/officeDocument/2006/relationships/hyperlink" Target="https://fisheries.msc.org/en/fisheries/consolidated-indian-ocean-longline-albacore-and-yellowfin-tuna-fishery/@@view" TargetMode="External"/><Relationship Id="rId28" Type="http://schemas.openxmlformats.org/officeDocument/2006/relationships/hyperlink" Target="https://fisheries.msc.org/en/fisheries/dakartuna-atlantic-pole-and-line-tuna-fishery/@@view" TargetMode="External"/><Relationship Id="rId36" Type="http://schemas.openxmlformats.org/officeDocument/2006/relationships/hyperlink" Target="https://fisheries.msc.org/en/fisheries/fue-shin-fishery-fsf-wcpo-longline-albacore-yellowfin-and-bigeye-fishery/@@view" TargetMode="External"/><Relationship Id="rId49" Type="http://schemas.openxmlformats.org/officeDocument/2006/relationships/hyperlink" Target="https://fisheries.msc.org/en/fisheries/kyowa-meiho-japan-skipjack-and-yellowfin-purse-seine-fishery/@@view" TargetMode="External"/><Relationship Id="rId57" Type="http://schemas.openxmlformats.org/officeDocument/2006/relationships/hyperlink" Target="https://fisheries.msc.org/en/fisheries/north-west-atlantic-canada-swordfish-and-tuna/@@view" TargetMode="External"/><Relationship Id="rId10" Type="http://schemas.openxmlformats.org/officeDocument/2006/relationships/hyperlink" Target="https://fisheries.msc.org/en/fisheries/american-samoa-eez-tuna-longline-fishery/@@assessments" TargetMode="External"/><Relationship Id="rId31" Type="http://schemas.openxmlformats.org/officeDocument/2006/relationships/hyperlink" Target="https://fisheries.msc.org/en/fisheries/dongwon-indian-ocean-tuna-purse-seine-fishery/@@view" TargetMode="External"/><Relationship Id="rId44" Type="http://schemas.openxmlformats.org/officeDocument/2006/relationships/hyperlink" Target="https://fisheries.msc.org/en/fisheries/indonesian-skipjack-yellowfin-and-albacore-tuna-of-western-and-central-pacific-archipelagic-waters-and-indian-ocean-pole-and-line-and-handline/@@view" TargetMode="External"/><Relationship Id="rId52" Type="http://schemas.openxmlformats.org/officeDocument/2006/relationships/hyperlink" Target="https://fisheries.msc.org/en/fisheries/messinia-holding-group-eastern-pacific-skipjack-yellowfin-and-bigeye-tuna-fishery/@@view" TargetMode="External"/><Relationship Id="rId60" Type="http://schemas.openxmlformats.org/officeDocument/2006/relationships/hyperlink" Target="https://fisheries.msc.org/en/fisheries/pemba-tuna-indian-ocean-tropical-tuna-fishery/@@view" TargetMode="External"/><Relationship Id="rId65" Type="http://schemas.openxmlformats.org/officeDocument/2006/relationships/hyperlink" Target="https://fisheries.msc.org/en/fisheries/reunion-island-swordfish-longline-fishery/@@view" TargetMode="External"/><Relationship Id="rId73" Type="http://schemas.openxmlformats.org/officeDocument/2006/relationships/hyperlink" Target="https://fisheries.msc.org/en/fisheries/southern-africa-sustainable-tuna-association-sastuna-albacore-pole-line-fishery/@@view" TargetMode="External"/><Relationship Id="rId78" Type="http://schemas.openxmlformats.org/officeDocument/2006/relationships/hyperlink" Target="https://fisheries.msc.org/en/fisheries/tri-marine-atlantic-albacore-longline-fishery/@@view" TargetMode="External"/><Relationship Id="rId81" Type="http://schemas.openxmlformats.org/officeDocument/2006/relationships/hyperlink" Target="https://fisheries.msc.org/en/fisheries/ttkv-wcpo-skipjack-and-yellowfin-tuna-purse-seine-fishery/@@view" TargetMode="External"/><Relationship Id="rId86" Type="http://schemas.openxmlformats.org/officeDocument/2006/relationships/hyperlink" Target="https://fisheries.msc.org/en/fisheries/vietnam-skipjack-tuna-purse-seine/@@view" TargetMode="External"/><Relationship Id="rId4" Type="http://schemas.openxmlformats.org/officeDocument/2006/relationships/hyperlink" Target="https://fisheries.msc.org/en/fisheries/agac-integral-purse-seine-tropical-tuna-fishery-atlantic-and-indian-oceans/@@view" TargetMode="External"/><Relationship Id="rId9" Type="http://schemas.openxmlformats.org/officeDocument/2006/relationships/hyperlink" Target="https://fisheries.msc.org/en/fisheries/agac-integral-purse-seine-tropical-tuna-fishery-pacific-ocean/@@view" TargetMode="External"/><Relationship Id="rId13" Type="http://schemas.openxmlformats.org/officeDocument/2006/relationships/hyperlink" Target="https://fisheries.msc.org/en/fisheries/anabac-indian-ocean-tropical-tuna-purse-seine-fishery/@@view" TargetMode="External"/><Relationship Id="rId18" Type="http://schemas.openxmlformats.org/officeDocument/2006/relationships/hyperlink" Target="https://fisheries.msc.org/en/fisheries/australia-southern-bluefin-tuna-longline-and-minor-line-fishery/@@assessments" TargetMode="External"/><Relationship Id="rId39" Type="http://schemas.openxmlformats.org/officeDocument/2006/relationships/hyperlink" Target="https://fisheries.msc.org/en/fisheries/ghanaian-atlantic-ocean-skipjack-and-yellowfin-tuna-purse-seine-fishery/@@view" TargetMode="External"/><Relationship Id="rId34" Type="http://schemas.openxmlformats.org/officeDocument/2006/relationships/hyperlink" Target="https://fisheries.msc.org/en/fisheries/fiji-albacore-yellowfin-and-bigeye-tuna-longline/@@view" TargetMode="External"/><Relationship Id="rId50" Type="http://schemas.openxmlformats.org/officeDocument/2006/relationships/hyperlink" Target="https://fisheries.msc.org/en/fisheries/laus-and-dicha-atlantic-skipjack-yellowfin-and-bigeye-tuna-purse-seine-fishery/@@view" TargetMode="External"/><Relationship Id="rId55" Type="http://schemas.openxmlformats.org/officeDocument/2006/relationships/hyperlink" Target="https://fisheries.msc.org/en/fisheries/new-zealand-albacore-tuna-troll/@@view" TargetMode="External"/><Relationship Id="rId76" Type="http://schemas.openxmlformats.org/officeDocument/2006/relationships/hyperlink" Target="https://fisheries.msc.org/en/fisheries/szlc-csfc-fmlc-cook-islands-eez-albacore-yellowfin-and-bigeye-longline/@@view" TargetMode="External"/><Relationship Id="rId7" Type="http://schemas.openxmlformats.org/officeDocument/2006/relationships/hyperlink" Target="https://fisheries.msc.org/en/fisheries/agac-integral-purse-seine-tropical-tuna-fishery-atlantic-and-indian-oceans/@@view" TargetMode="External"/><Relationship Id="rId71" Type="http://schemas.openxmlformats.org/officeDocument/2006/relationships/hyperlink" Target="https://fisheries.msc.org/en/fisheries/solomon-islands-skipjack-yellowfin-and-bigeye-tuna-purse-seine-and-pole-and-line-fishery/@@view" TargetMode="External"/><Relationship Id="rId2" Type="http://schemas.openxmlformats.org/officeDocument/2006/relationships/hyperlink" Target="https://fisheries.msc.org/en/fisheries/aafa-and-wfoa-north-pacific-albacore-tuna/@@view" TargetMode="External"/><Relationship Id="rId29" Type="http://schemas.openxmlformats.org/officeDocument/2006/relationships/hyperlink" Target="https://fisheries.msc.org/en/fisheries/dfc-hec-pacific-longline-bigeye-yellowfin-and-albacore-tuna-fishery/@@view" TargetMode="External"/><Relationship Id="rId24" Type="http://schemas.openxmlformats.org/officeDocument/2006/relationships/hyperlink" Target="https://fisheries.msc.org/en/fisheries/consolidated-pacific-ocean-albacore-bigeye-and-yellowfin-tuna-fishery/@@view" TargetMode="External"/><Relationship Id="rId40" Type="http://schemas.openxmlformats.org/officeDocument/2006/relationships/hyperlink" Target="https://fisheries.msc.org/en/fisheries/hawaii-longline-swordfish-bigeye-and-yellowfin-tuna-fishery/@@view" TargetMode="External"/><Relationship Id="rId45" Type="http://schemas.openxmlformats.org/officeDocument/2006/relationships/hyperlink" Target="https://fisheries.msc.org/en/fisheries/japanese-pole-and-line-skipjack-and-albacore-tuna-fishery/@@view" TargetMode="External"/><Relationship Id="rId66" Type="http://schemas.openxmlformats.org/officeDocument/2006/relationships/hyperlink" Target="../../../../../../../Downloads/Sajo%20WCPO%20and%20EPO%20bigeye,%20yellowfin,%20and%20albacore%20tuna%20longline" TargetMode="External"/><Relationship Id="rId87" Type="http://schemas.openxmlformats.org/officeDocument/2006/relationships/hyperlink" Target="https://fisheries.msc.org/en/fisheries/wpsta-western-and-central-pacific-skipjack-yellowfin-and-bigeye-purse-seine-fishery/@@view" TargetMode="External"/><Relationship Id="rId61" Type="http://schemas.openxmlformats.org/officeDocument/2006/relationships/hyperlink" Target="https://fisheries.msc.org/en/fisheries/pingtairong-pacific-tuna-deep-set-longline-fishery/@@assessments" TargetMode="External"/><Relationship Id="rId82" Type="http://schemas.openxmlformats.org/officeDocument/2006/relationships/hyperlink" Target="https://fisheries.msc.org/en/fisheries/tuna-alliance-atlantic-albacore-longline-fishery/@@view" TargetMode="External"/><Relationship Id="rId19" Type="http://schemas.openxmlformats.org/officeDocument/2006/relationships/hyperlink" Target="https://fisheries.msc.org/en/fisheries/canada-highly-migratory-species-foundation-chmsf-british-columbia-albacore-tuna-north-pacific/@@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0"/>
  <sheetViews>
    <sheetView workbookViewId="0">
      <pane xSplit="2" ySplit="1" topLeftCell="O54" activePane="bottomRight" state="frozen"/>
      <selection pane="topRight" activeCell="C1" sqref="C1"/>
      <selection pane="bottomLeft" activeCell="A2" sqref="A2"/>
      <selection pane="bottomRight" activeCell="R1" sqref="R1:R1048576"/>
    </sheetView>
  </sheetViews>
  <sheetFormatPr baseColWidth="10" defaultColWidth="8.88671875" defaultRowHeight="14.4" x14ac:dyDescent="0.3"/>
  <cols>
    <col min="1" max="1" width="13" customWidth="1"/>
    <col min="2" max="2" width="83.88671875" customWidth="1"/>
    <col min="3" max="3" width="21.44140625" bestFit="1" customWidth="1"/>
    <col min="4" max="4" width="71" customWidth="1"/>
    <col min="5" max="5" width="11" customWidth="1"/>
    <col min="6" max="6" width="17.44140625" customWidth="1"/>
    <col min="7" max="7" width="13.44140625" customWidth="1"/>
    <col min="8" max="8" width="14.6640625" customWidth="1"/>
    <col min="9" max="9" width="21.109375" customWidth="1"/>
    <col min="10" max="10" width="14.88671875" customWidth="1"/>
    <col min="11" max="11" width="13.6640625" customWidth="1"/>
    <col min="12" max="12" width="11.44140625" customWidth="1"/>
    <col min="13" max="14" width="21.33203125" customWidth="1"/>
    <col min="15" max="15" width="52.88671875" customWidth="1"/>
    <col min="16" max="17" width="13.6640625" customWidth="1"/>
  </cols>
  <sheetData>
    <row r="1" spans="1:17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</row>
    <row r="2" spans="1:17" x14ac:dyDescent="0.3">
      <c r="A2" s="2" t="s">
        <v>17</v>
      </c>
      <c r="B2" s="12" t="s">
        <v>18</v>
      </c>
      <c r="C2" s="6" t="s">
        <v>19</v>
      </c>
      <c r="D2" s="6" t="s">
        <v>20</v>
      </c>
      <c r="E2" s="1">
        <v>8614.1</v>
      </c>
      <c r="F2" s="1"/>
      <c r="G2" s="1"/>
      <c r="H2" s="1">
        <v>0</v>
      </c>
      <c r="I2" s="1">
        <v>0</v>
      </c>
      <c r="J2" s="1">
        <v>0</v>
      </c>
      <c r="K2" s="1">
        <f>SUM('Master table catch from report'!$E2:$J2)</f>
        <v>8614.1</v>
      </c>
      <c r="L2" s="6">
        <v>2025</v>
      </c>
      <c r="M2" s="8">
        <v>47251</v>
      </c>
      <c r="N2" s="6" t="s">
        <v>21</v>
      </c>
      <c r="O2" s="6" t="s">
        <v>22</v>
      </c>
      <c r="P2" s="6">
        <v>43.897892390000003</v>
      </c>
      <c r="Q2" s="6">
        <v>-141.50390630000001</v>
      </c>
    </row>
    <row r="3" spans="1:17" x14ac:dyDescent="0.3">
      <c r="A3" s="2" t="s">
        <v>23</v>
      </c>
      <c r="B3" s="12" t="s">
        <v>24</v>
      </c>
      <c r="C3" s="6" t="s">
        <v>19</v>
      </c>
      <c r="D3" s="6" t="s">
        <v>20</v>
      </c>
      <c r="E3" s="1">
        <v>164</v>
      </c>
      <c r="F3" s="1"/>
      <c r="G3" s="1"/>
      <c r="H3" s="1">
        <v>0</v>
      </c>
      <c r="I3" s="1">
        <v>0</v>
      </c>
      <c r="J3" s="1">
        <v>0</v>
      </c>
      <c r="K3" s="1">
        <f>SUM('Master table catch from report'!$E3:$J3)</f>
        <v>164</v>
      </c>
      <c r="L3" s="6">
        <v>2024</v>
      </c>
      <c r="M3" s="8">
        <v>47251</v>
      </c>
      <c r="N3" s="6" t="s">
        <v>21</v>
      </c>
      <c r="O3" s="6" t="s">
        <v>25</v>
      </c>
      <c r="P3" s="6">
        <v>-38.410558250000001</v>
      </c>
      <c r="Q3" s="6">
        <v>-129.90234380000001</v>
      </c>
    </row>
    <row r="4" spans="1:17" x14ac:dyDescent="0.3">
      <c r="A4" s="26" t="s">
        <v>26</v>
      </c>
      <c r="B4" s="12" t="s">
        <v>27</v>
      </c>
      <c r="C4" s="6" t="s">
        <v>19</v>
      </c>
      <c r="D4" s="6" t="s">
        <v>28</v>
      </c>
      <c r="E4" s="1"/>
      <c r="F4" s="1"/>
      <c r="G4" s="1"/>
      <c r="H4" s="13">
        <v>102277</v>
      </c>
      <c r="I4" s="1">
        <v>0</v>
      </c>
      <c r="J4" s="1">
        <v>46812</v>
      </c>
      <c r="K4" s="1">
        <f>SUM('Master table catch from report'!$E4:$J4)</f>
        <v>149089</v>
      </c>
      <c r="L4" s="6">
        <v>2024</v>
      </c>
      <c r="M4" s="8">
        <v>46462</v>
      </c>
      <c r="N4" s="6" t="s">
        <v>29</v>
      </c>
      <c r="O4" s="6" t="s">
        <v>30</v>
      </c>
      <c r="P4" s="6">
        <v>-7.0920597269999996</v>
      </c>
      <c r="Q4" s="6">
        <v>66.650621775000005</v>
      </c>
    </row>
    <row r="5" spans="1:17" x14ac:dyDescent="0.3">
      <c r="A5" s="2" t="s">
        <v>26</v>
      </c>
      <c r="B5" s="12" t="s">
        <v>27</v>
      </c>
      <c r="C5" s="6" t="s">
        <v>31</v>
      </c>
      <c r="D5" s="6" t="s">
        <v>32</v>
      </c>
      <c r="E5" s="1"/>
      <c r="F5" s="1"/>
      <c r="G5" s="1">
        <v>3241</v>
      </c>
      <c r="H5" s="1">
        <v>0</v>
      </c>
      <c r="I5" s="1">
        <v>0</v>
      </c>
      <c r="J5" s="1">
        <v>0</v>
      </c>
      <c r="K5" s="1">
        <f>SUM('Master table catch from report'!$E5:$J5)</f>
        <v>3241</v>
      </c>
      <c r="L5" s="6">
        <v>2024</v>
      </c>
      <c r="M5" s="8">
        <v>46462</v>
      </c>
      <c r="N5" s="6" t="s">
        <v>29</v>
      </c>
      <c r="O5" s="6" t="s">
        <v>30</v>
      </c>
      <c r="P5" s="6">
        <v>-7.0920597269999996</v>
      </c>
      <c r="Q5" s="6">
        <v>66.650621775000005</v>
      </c>
    </row>
    <row r="6" spans="1:17" x14ac:dyDescent="0.3">
      <c r="A6" s="26" t="s">
        <v>26</v>
      </c>
      <c r="B6" s="12" t="s">
        <v>27</v>
      </c>
      <c r="C6" s="6" t="s">
        <v>19</v>
      </c>
      <c r="D6" s="6" t="s">
        <v>33</v>
      </c>
      <c r="E6" s="1"/>
      <c r="F6" s="1"/>
      <c r="G6" s="1"/>
      <c r="H6" s="13">
        <v>119257</v>
      </c>
      <c r="I6" s="1">
        <v>0</v>
      </c>
      <c r="J6" s="13">
        <v>62271</v>
      </c>
      <c r="K6" s="1">
        <f>SUM('Master table catch from report'!$E6:$J6)</f>
        <v>181528</v>
      </c>
      <c r="L6" s="6">
        <v>2024</v>
      </c>
      <c r="M6" s="8">
        <v>46462</v>
      </c>
      <c r="N6" s="6" t="s">
        <v>29</v>
      </c>
      <c r="O6" s="6" t="s">
        <v>34</v>
      </c>
      <c r="P6" s="10">
        <v>-7.5</v>
      </c>
      <c r="Q6" s="10">
        <v>-12.2</v>
      </c>
    </row>
    <row r="7" spans="1:17" x14ac:dyDescent="0.3">
      <c r="A7" s="2" t="s">
        <v>26</v>
      </c>
      <c r="B7" s="12" t="s">
        <v>27</v>
      </c>
      <c r="C7" s="6" t="s">
        <v>31</v>
      </c>
      <c r="D7" s="6" t="s">
        <v>32</v>
      </c>
      <c r="E7" s="1"/>
      <c r="F7" s="1"/>
      <c r="G7" s="1">
        <v>12745</v>
      </c>
      <c r="H7" s="1">
        <v>0</v>
      </c>
      <c r="I7" s="1">
        <v>0</v>
      </c>
      <c r="J7" s="1">
        <v>0</v>
      </c>
      <c r="K7" s="1">
        <f>SUM('Master table catch from report'!$E7:$J7)</f>
        <v>12745</v>
      </c>
      <c r="L7" s="6">
        <v>2024</v>
      </c>
      <c r="M7" s="8">
        <v>46462</v>
      </c>
      <c r="N7" s="6" t="s">
        <v>29</v>
      </c>
      <c r="O7" s="6" t="s">
        <v>34</v>
      </c>
      <c r="P7" s="10">
        <v>-7.5</v>
      </c>
      <c r="Q7" s="10">
        <v>-12.2</v>
      </c>
    </row>
    <row r="8" spans="1:17" x14ac:dyDescent="0.3">
      <c r="A8" s="26" t="s">
        <v>35</v>
      </c>
      <c r="B8" s="12" t="s">
        <v>36</v>
      </c>
      <c r="C8" s="6" t="s">
        <v>19</v>
      </c>
      <c r="D8" s="6" t="s">
        <v>28</v>
      </c>
      <c r="E8" s="1"/>
      <c r="F8" s="1"/>
      <c r="G8" s="1">
        <v>4630</v>
      </c>
      <c r="H8" s="1">
        <v>24477</v>
      </c>
      <c r="I8" s="1">
        <v>0</v>
      </c>
      <c r="J8" s="1">
        <v>2159</v>
      </c>
      <c r="K8" s="1">
        <f>SUM('Master table catch from report'!$E8:$J8)</f>
        <v>31266</v>
      </c>
      <c r="L8" s="6">
        <v>2025</v>
      </c>
      <c r="M8" s="8">
        <v>46462</v>
      </c>
      <c r="N8" s="6" t="s">
        <v>29</v>
      </c>
      <c r="O8" s="6" t="s">
        <v>37</v>
      </c>
      <c r="P8" s="10">
        <v>-0.4</v>
      </c>
      <c r="Q8" s="10">
        <v>132.6</v>
      </c>
    </row>
    <row r="9" spans="1:17" x14ac:dyDescent="0.3">
      <c r="A9" s="26" t="s">
        <v>35</v>
      </c>
      <c r="B9" s="12" t="s">
        <v>36</v>
      </c>
      <c r="C9" s="6" t="s">
        <v>19</v>
      </c>
      <c r="D9" s="6" t="s">
        <v>28</v>
      </c>
      <c r="E9" s="1"/>
      <c r="F9" s="1"/>
      <c r="G9" s="1">
        <v>18236</v>
      </c>
      <c r="H9" s="1">
        <v>100485</v>
      </c>
      <c r="I9" s="1">
        <v>0</v>
      </c>
      <c r="J9" s="1">
        <v>23910</v>
      </c>
      <c r="K9" s="1">
        <f>SUM('Master table catch from report'!$E9:$J9)</f>
        <v>142631</v>
      </c>
      <c r="L9" s="6">
        <v>2025</v>
      </c>
      <c r="M9" s="8">
        <v>46462</v>
      </c>
      <c r="N9" s="6" t="s">
        <v>29</v>
      </c>
      <c r="O9" s="6" t="s">
        <v>38</v>
      </c>
      <c r="P9" s="10">
        <v>-0.4</v>
      </c>
      <c r="Q9" s="10">
        <v>-147.5</v>
      </c>
    </row>
    <row r="10" spans="1:17" x14ac:dyDescent="0.3">
      <c r="A10" s="2" t="s">
        <v>39</v>
      </c>
      <c r="B10" s="12" t="s">
        <v>40</v>
      </c>
      <c r="C10" s="6" t="s">
        <v>19</v>
      </c>
      <c r="D10" s="6" t="s">
        <v>41</v>
      </c>
      <c r="E10" s="1">
        <v>868</v>
      </c>
      <c r="F10" s="1"/>
      <c r="G10" s="1">
        <v>37</v>
      </c>
      <c r="H10" s="1">
        <v>46</v>
      </c>
      <c r="I10" s="1">
        <v>0</v>
      </c>
      <c r="J10" s="1">
        <v>209</v>
      </c>
      <c r="K10" s="1">
        <f>SUM('Master table catch from report'!$E10:$J10)</f>
        <v>1160</v>
      </c>
      <c r="L10" s="6">
        <v>2024</v>
      </c>
      <c r="M10" s="8">
        <v>46954</v>
      </c>
      <c r="N10" s="6" t="s">
        <v>42</v>
      </c>
      <c r="O10" s="6" t="s">
        <v>43</v>
      </c>
      <c r="P10" s="6">
        <v>-14.31854</v>
      </c>
      <c r="Q10" s="6">
        <v>-170.65761800000001</v>
      </c>
    </row>
    <row r="11" spans="1:17" x14ac:dyDescent="0.3">
      <c r="A11" s="2" t="s">
        <v>44</v>
      </c>
      <c r="B11" s="12" t="s">
        <v>45</v>
      </c>
      <c r="C11" s="6" t="s">
        <v>19</v>
      </c>
      <c r="D11" s="6" t="s">
        <v>28</v>
      </c>
      <c r="E11" s="1"/>
      <c r="F11" s="1"/>
      <c r="G11" s="1"/>
      <c r="H11" s="1">
        <v>15263</v>
      </c>
      <c r="I11" s="1">
        <v>0</v>
      </c>
      <c r="J11" s="1">
        <v>110000</v>
      </c>
      <c r="K11" s="1">
        <f>SUM('Master table catch from report'!$E11:$J11)</f>
        <v>125263</v>
      </c>
      <c r="L11" s="6" t="s">
        <v>46</v>
      </c>
      <c r="M11" s="8">
        <v>46197</v>
      </c>
      <c r="N11" s="6" t="s">
        <v>29</v>
      </c>
      <c r="O11" s="6" t="s">
        <v>47</v>
      </c>
      <c r="P11" s="6">
        <v>25.144960999999999</v>
      </c>
      <c r="Q11" s="6">
        <v>-25.760007000000002</v>
      </c>
    </row>
    <row r="12" spans="1:17" x14ac:dyDescent="0.3">
      <c r="A12" s="3" t="s">
        <v>48</v>
      </c>
      <c r="B12" s="12" t="s">
        <v>49</v>
      </c>
      <c r="C12" s="6" t="s">
        <v>19</v>
      </c>
      <c r="D12" s="6" t="s">
        <v>50</v>
      </c>
      <c r="E12" s="1"/>
      <c r="F12" s="1"/>
      <c r="G12" s="1"/>
      <c r="H12" s="1">
        <f>SUM(29226+34189)</f>
        <v>63415</v>
      </c>
      <c r="I12" s="1">
        <v>0</v>
      </c>
      <c r="J12" s="1">
        <v>0</v>
      </c>
      <c r="K12" s="1">
        <f>SUM('Master table catch from report'!$E12:$J12)</f>
        <v>63415</v>
      </c>
      <c r="L12" s="6">
        <v>2023</v>
      </c>
      <c r="M12" s="8">
        <v>47160</v>
      </c>
      <c r="N12" s="6" t="s">
        <v>29</v>
      </c>
      <c r="O12" s="6" t="s">
        <v>30</v>
      </c>
      <c r="P12" s="6">
        <v>-4.7548899999999996</v>
      </c>
      <c r="Q12" s="6">
        <v>55.080829999999999</v>
      </c>
    </row>
    <row r="13" spans="1:17" x14ac:dyDescent="0.3">
      <c r="A13" s="3" t="s">
        <v>48</v>
      </c>
      <c r="B13" s="12" t="s">
        <v>49</v>
      </c>
      <c r="C13" s="6" t="s">
        <v>19</v>
      </c>
      <c r="D13" s="6" t="s">
        <v>50</v>
      </c>
      <c r="E13" s="1"/>
      <c r="F13" s="1"/>
      <c r="G13" s="1"/>
      <c r="H13" s="1">
        <v>0</v>
      </c>
      <c r="I13" s="1">
        <v>0</v>
      </c>
      <c r="J13" s="1">
        <v>29288</v>
      </c>
      <c r="K13" s="1">
        <f>SUM('Master table catch from report'!$E13:$J13)</f>
        <v>29288</v>
      </c>
      <c r="L13" s="6">
        <v>2024</v>
      </c>
      <c r="M13" s="8">
        <v>47160</v>
      </c>
      <c r="N13" s="6" t="s">
        <v>29</v>
      </c>
      <c r="O13" s="6" t="s">
        <v>30</v>
      </c>
      <c r="P13" s="6">
        <v>-4.7548899999999996</v>
      </c>
      <c r="Q13" s="6">
        <v>55.080829999999999</v>
      </c>
    </row>
    <row r="14" spans="1:17" x14ac:dyDescent="0.3">
      <c r="A14" s="3" t="s">
        <v>51</v>
      </c>
      <c r="B14" s="12" t="s">
        <v>52</v>
      </c>
      <c r="C14" s="6" t="s">
        <v>19</v>
      </c>
      <c r="D14" s="6" t="s">
        <v>53</v>
      </c>
      <c r="E14" s="1"/>
      <c r="F14" s="1"/>
      <c r="G14" s="1"/>
      <c r="H14" s="15">
        <v>3764.8</v>
      </c>
      <c r="I14" s="1">
        <v>0</v>
      </c>
      <c r="J14" s="1">
        <v>13461.4</v>
      </c>
      <c r="K14" s="1">
        <f>SUM('Master table catch from report'!$E14:$J14)</f>
        <v>17226.2</v>
      </c>
      <c r="L14" s="6">
        <v>2024</v>
      </c>
      <c r="M14" s="8">
        <v>47190</v>
      </c>
      <c r="N14" s="6" t="s">
        <v>54</v>
      </c>
      <c r="O14" s="6" t="s">
        <v>47</v>
      </c>
      <c r="P14" s="6">
        <v>2.9466999999999999</v>
      </c>
      <c r="Q14" s="6">
        <v>2.7364809999999999</v>
      </c>
    </row>
    <row r="15" spans="1:17" x14ac:dyDescent="0.3">
      <c r="A15" s="3" t="s">
        <v>55</v>
      </c>
      <c r="B15" s="12" t="s">
        <v>56</v>
      </c>
      <c r="C15" s="6" t="s">
        <v>19</v>
      </c>
      <c r="D15" s="6" t="s">
        <v>57</v>
      </c>
      <c r="E15" s="1"/>
      <c r="F15" s="1"/>
      <c r="G15" s="1"/>
      <c r="H15" s="17">
        <v>8786</v>
      </c>
      <c r="I15" s="1">
        <v>0</v>
      </c>
      <c r="J15" s="16">
        <v>14310</v>
      </c>
      <c r="K15" s="1">
        <f>SUM('Master table catch from report'!$E15:$J15)</f>
        <v>23096</v>
      </c>
      <c r="L15" s="6">
        <v>2024</v>
      </c>
      <c r="M15" s="8">
        <v>47265</v>
      </c>
      <c r="N15" s="6" t="s">
        <v>58</v>
      </c>
      <c r="O15" s="6" t="s">
        <v>38</v>
      </c>
      <c r="P15" s="6">
        <v>-0.84464086000000005</v>
      </c>
      <c r="Q15" s="6">
        <v>-86.189325999999994</v>
      </c>
    </row>
    <row r="16" spans="1:17" x14ac:dyDescent="0.3">
      <c r="A16" s="26" t="s">
        <v>59</v>
      </c>
      <c r="B16" s="12" t="s">
        <v>60</v>
      </c>
      <c r="C16" s="6" t="s">
        <v>19</v>
      </c>
      <c r="D16" s="6" t="s">
        <v>41</v>
      </c>
      <c r="E16" s="1">
        <v>673</v>
      </c>
      <c r="F16" s="1"/>
      <c r="G16" s="1">
        <v>300</v>
      </c>
      <c r="H16" s="1">
        <v>0</v>
      </c>
      <c r="I16" s="1">
        <v>0</v>
      </c>
      <c r="J16" s="1">
        <v>2561</v>
      </c>
      <c r="K16" s="1">
        <f>SUM('Master table catch from report'!$E16:$J16)</f>
        <v>3534</v>
      </c>
      <c r="L16" s="6">
        <v>2024</v>
      </c>
      <c r="M16" s="8">
        <v>46079</v>
      </c>
      <c r="N16" s="6" t="s">
        <v>61</v>
      </c>
      <c r="O16" s="6" t="s">
        <v>43</v>
      </c>
      <c r="P16" s="6">
        <v>-26.294070999999999</v>
      </c>
      <c r="Q16" s="6">
        <v>154.90173300000001</v>
      </c>
    </row>
    <row r="17" spans="1:17" x14ac:dyDescent="0.3">
      <c r="A17" s="3" t="s">
        <v>62</v>
      </c>
      <c r="B17" s="12" t="s">
        <v>63</v>
      </c>
      <c r="C17" s="6" t="s">
        <v>19</v>
      </c>
      <c r="D17" s="6" t="s">
        <v>28</v>
      </c>
      <c r="E17" s="1"/>
      <c r="F17" s="1"/>
      <c r="G17" s="1"/>
      <c r="H17" s="1">
        <v>0</v>
      </c>
      <c r="I17" s="1">
        <v>4712</v>
      </c>
      <c r="J17" s="1">
        <v>0</v>
      </c>
      <c r="K17" s="1">
        <f>SUM('Master table catch from report'!$E17:$J17)</f>
        <v>4712</v>
      </c>
      <c r="L17" s="18" t="s">
        <v>64</v>
      </c>
      <c r="M17" s="8">
        <v>47572</v>
      </c>
      <c r="N17" s="6" t="s">
        <v>61</v>
      </c>
      <c r="O17" s="6" t="s">
        <v>65</v>
      </c>
      <c r="P17" s="6">
        <v>-36.263852</v>
      </c>
      <c r="Q17" s="6">
        <v>155.56544700000001</v>
      </c>
    </row>
    <row r="18" spans="1:17" x14ac:dyDescent="0.3">
      <c r="A18" s="3" t="s">
        <v>66</v>
      </c>
      <c r="B18" s="12" t="s">
        <v>67</v>
      </c>
      <c r="C18" s="6" t="s">
        <v>19</v>
      </c>
      <c r="D18" s="6" t="s">
        <v>68</v>
      </c>
      <c r="E18" s="1"/>
      <c r="F18" s="1"/>
      <c r="G18" s="1"/>
      <c r="H18" s="1">
        <v>0</v>
      </c>
      <c r="I18" s="1">
        <f>SUM(2.9+1086)</f>
        <v>1088.9000000000001</v>
      </c>
      <c r="J18" s="1">
        <v>0</v>
      </c>
      <c r="K18" s="1">
        <f>SUM('Master table catch from report'!$E18:$J18)</f>
        <v>1088.9000000000001</v>
      </c>
      <c r="L18" s="6">
        <v>2024</v>
      </c>
      <c r="M18" s="8">
        <v>47632</v>
      </c>
      <c r="N18" s="6" t="s">
        <v>61</v>
      </c>
      <c r="O18" s="6" t="s">
        <v>30</v>
      </c>
      <c r="P18" s="6">
        <v>-37.299999999999997</v>
      </c>
      <c r="Q18" s="6">
        <v>149.58000000000001</v>
      </c>
    </row>
    <row r="19" spans="1:17" x14ac:dyDescent="0.3">
      <c r="A19" s="26" t="s">
        <v>69</v>
      </c>
      <c r="B19" s="12" t="s">
        <v>70</v>
      </c>
      <c r="C19" s="6" t="s">
        <v>19</v>
      </c>
      <c r="D19" s="6" t="s">
        <v>20</v>
      </c>
      <c r="E19" s="1">
        <v>1151</v>
      </c>
      <c r="F19" s="1"/>
      <c r="G19" s="1"/>
      <c r="H19" s="1">
        <v>0</v>
      </c>
      <c r="I19" s="1">
        <v>0</v>
      </c>
      <c r="J19" s="1">
        <v>0</v>
      </c>
      <c r="K19" s="1">
        <f>SUM('Master table catch from report'!$E19:$J19)</f>
        <v>1151</v>
      </c>
      <c r="L19" s="6">
        <v>2023</v>
      </c>
      <c r="M19" s="8">
        <v>47975</v>
      </c>
      <c r="N19" s="6" t="s">
        <v>71</v>
      </c>
      <c r="O19" s="6" t="s">
        <v>72</v>
      </c>
      <c r="P19" s="10">
        <v>50</v>
      </c>
      <c r="Q19" s="6">
        <v>-141.50390630000001</v>
      </c>
    </row>
    <row r="20" spans="1:17" x14ac:dyDescent="0.3">
      <c r="A20" s="27" t="s">
        <v>73</v>
      </c>
      <c r="B20" s="12" t="s">
        <v>74</v>
      </c>
      <c r="C20" s="6" t="s">
        <v>19</v>
      </c>
      <c r="D20" s="6" t="s">
        <v>75</v>
      </c>
      <c r="E20" s="1"/>
      <c r="F20" s="1"/>
      <c r="G20" s="1"/>
      <c r="H20" s="1">
        <v>26307</v>
      </c>
      <c r="I20" s="1">
        <v>0</v>
      </c>
      <c r="J20" s="1">
        <v>14253</v>
      </c>
      <c r="K20" s="1">
        <f>SUM('Master table catch from report'!$E20:$J20)</f>
        <v>40560</v>
      </c>
      <c r="L20" s="6">
        <v>2025</v>
      </c>
      <c r="M20" s="8">
        <v>47435</v>
      </c>
      <c r="N20" s="6" t="s">
        <v>76</v>
      </c>
      <c r="O20" s="6" t="s">
        <v>77</v>
      </c>
      <c r="P20" s="6">
        <v>-18.918167</v>
      </c>
      <c r="Q20" s="6">
        <v>14.439069</v>
      </c>
    </row>
    <row r="21" spans="1:17" x14ac:dyDescent="0.3">
      <c r="A21" t="s">
        <v>78</v>
      </c>
      <c r="B21" s="12" t="s">
        <v>79</v>
      </c>
      <c r="C21" t="s">
        <v>80</v>
      </c>
      <c r="D21" t="s">
        <v>81</v>
      </c>
      <c r="E21" s="1"/>
      <c r="F21" s="1">
        <v>56</v>
      </c>
      <c r="G21" s="1"/>
      <c r="H21" s="1">
        <v>0</v>
      </c>
      <c r="I21" s="1">
        <v>0</v>
      </c>
      <c r="J21" s="1">
        <v>0</v>
      </c>
      <c r="K21" s="1">
        <f>SUM('Master table catch from report'!$E21:$J21)</f>
        <v>56</v>
      </c>
      <c r="L21" s="6">
        <v>2024</v>
      </c>
      <c r="M21" s="8" t="s">
        <v>82</v>
      </c>
      <c r="N21" t="s">
        <v>29</v>
      </c>
      <c r="O21" t="s">
        <v>83</v>
      </c>
      <c r="P21" t="s">
        <v>84</v>
      </c>
      <c r="Q21" t="s">
        <v>85</v>
      </c>
    </row>
    <row r="22" spans="1:17" x14ac:dyDescent="0.3">
      <c r="A22" s="3" t="s">
        <v>86</v>
      </c>
      <c r="B22" s="12" t="s">
        <v>87</v>
      </c>
      <c r="C22" s="6" t="s">
        <v>19</v>
      </c>
      <c r="D22" s="6" t="s">
        <v>88</v>
      </c>
      <c r="E22" s="1">
        <v>7640</v>
      </c>
      <c r="F22" s="1"/>
      <c r="G22" s="1"/>
      <c r="H22" s="1">
        <v>0</v>
      </c>
      <c r="I22" s="1">
        <v>0</v>
      </c>
      <c r="J22" s="1">
        <v>0</v>
      </c>
      <c r="K22" s="1">
        <f>SUM('Master table catch from report'!$E22:$J22)</f>
        <v>7640</v>
      </c>
      <c r="L22" s="6">
        <v>2024</v>
      </c>
      <c r="M22" s="8">
        <v>47343</v>
      </c>
      <c r="N22" s="6" t="s">
        <v>89</v>
      </c>
      <c r="O22" s="6" t="s">
        <v>90</v>
      </c>
      <c r="P22" s="6">
        <v>42.636254958000002</v>
      </c>
      <c r="Q22" s="6">
        <v>-27.82184531</v>
      </c>
    </row>
    <row r="23" spans="1:17" x14ac:dyDescent="0.3">
      <c r="A23" s="3" t="s">
        <v>91</v>
      </c>
      <c r="B23" s="12" t="s">
        <v>92</v>
      </c>
      <c r="C23" s="6" t="s">
        <v>19</v>
      </c>
      <c r="D23" s="6" t="s">
        <v>88</v>
      </c>
      <c r="E23" s="1">
        <f>1300+1300</f>
        <v>2600</v>
      </c>
      <c r="F23" s="1"/>
      <c r="G23" s="1"/>
      <c r="H23" s="1">
        <v>0</v>
      </c>
      <c r="I23" s="1">
        <v>0</v>
      </c>
      <c r="J23" s="19">
        <v>1655</v>
      </c>
      <c r="K23" s="1">
        <f>SUM('Master table catch from report'!$E23:$J23)</f>
        <v>4255</v>
      </c>
      <c r="L23" s="6">
        <v>2023</v>
      </c>
      <c r="M23" s="8">
        <v>47720</v>
      </c>
      <c r="N23" s="6" t="s">
        <v>89</v>
      </c>
      <c r="O23" s="6" t="s">
        <v>30</v>
      </c>
      <c r="P23" s="6">
        <v>-21.447136</v>
      </c>
      <c r="Q23" s="6">
        <v>79.272293790000006</v>
      </c>
    </row>
    <row r="24" spans="1:17" x14ac:dyDescent="0.3">
      <c r="A24" s="3" t="s">
        <v>93</v>
      </c>
      <c r="B24" s="12" t="s">
        <v>94</v>
      </c>
      <c r="C24" s="6" t="s">
        <v>19</v>
      </c>
      <c r="D24" s="6" t="s">
        <v>41</v>
      </c>
      <c r="E24" s="1">
        <v>4130</v>
      </c>
      <c r="F24" s="1"/>
      <c r="G24" s="1"/>
      <c r="H24" s="1">
        <v>0</v>
      </c>
      <c r="I24" s="1">
        <v>0</v>
      </c>
      <c r="J24" s="1">
        <v>1309</v>
      </c>
      <c r="K24" s="1">
        <f>SUM('Master table catch from report'!$E24:$J24)</f>
        <v>5439</v>
      </c>
      <c r="L24" s="6">
        <v>2022</v>
      </c>
      <c r="M24" s="8">
        <v>47177</v>
      </c>
      <c r="N24" s="6" t="s">
        <v>95</v>
      </c>
      <c r="O24" s="6" t="s">
        <v>96</v>
      </c>
      <c r="P24" s="6">
        <v>-2</v>
      </c>
      <c r="Q24" s="6">
        <v>170</v>
      </c>
    </row>
    <row r="25" spans="1:17" x14ac:dyDescent="0.3">
      <c r="A25" s="26" t="s">
        <v>97</v>
      </c>
      <c r="B25" s="12" t="s">
        <v>98</v>
      </c>
      <c r="C25" s="6" t="s">
        <v>19</v>
      </c>
      <c r="D25" s="6" t="s">
        <v>28</v>
      </c>
      <c r="E25" s="1"/>
      <c r="F25" s="1"/>
      <c r="G25" s="1"/>
      <c r="H25" s="1">
        <v>31150</v>
      </c>
      <c r="I25" s="1">
        <v>0</v>
      </c>
      <c r="J25" s="1">
        <v>0</v>
      </c>
      <c r="K25" s="1">
        <f>SUM('Master table catch from report'!$E25:$J25)</f>
        <v>31150</v>
      </c>
      <c r="L25" s="6">
        <v>2024</v>
      </c>
      <c r="M25" s="8">
        <v>46233</v>
      </c>
      <c r="N25" s="6" t="s">
        <v>54</v>
      </c>
      <c r="O25" s="6" t="s">
        <v>30</v>
      </c>
      <c r="P25" s="6">
        <v>-10</v>
      </c>
      <c r="Q25" s="6">
        <v>70</v>
      </c>
    </row>
    <row r="26" spans="1:17" x14ac:dyDescent="0.3">
      <c r="A26" s="26" t="s">
        <v>97</v>
      </c>
      <c r="B26" s="12" t="s">
        <v>98</v>
      </c>
      <c r="C26" s="6" t="s">
        <v>80</v>
      </c>
      <c r="D26" s="6" t="s">
        <v>28</v>
      </c>
      <c r="E26" s="1"/>
      <c r="F26" s="1"/>
      <c r="G26" s="1"/>
      <c r="H26" s="1">
        <v>0</v>
      </c>
      <c r="I26" s="1">
        <v>0</v>
      </c>
      <c r="J26" s="1">
        <v>22404</v>
      </c>
      <c r="K26" s="1">
        <f>SUM('Master table catch from report'!$E26:$J26)</f>
        <v>22404</v>
      </c>
      <c r="L26" s="6">
        <v>2023</v>
      </c>
      <c r="M26" s="8">
        <v>46233</v>
      </c>
      <c r="N26" s="6" t="s">
        <v>54</v>
      </c>
      <c r="O26" s="6" t="s">
        <v>30</v>
      </c>
      <c r="P26" s="6">
        <v>-10</v>
      </c>
      <c r="Q26" s="6">
        <v>70</v>
      </c>
    </row>
    <row r="27" spans="1:17" x14ac:dyDescent="0.3">
      <c r="A27" s="3" t="s">
        <v>99</v>
      </c>
      <c r="B27" s="12" t="s">
        <v>100</v>
      </c>
      <c r="C27" s="6" t="s">
        <v>19</v>
      </c>
      <c r="D27" s="6" t="s">
        <v>101</v>
      </c>
      <c r="E27" s="1">
        <v>279.7</v>
      </c>
      <c r="F27" s="1"/>
      <c r="G27" s="1">
        <v>3025.2</v>
      </c>
      <c r="H27" s="1">
        <v>0</v>
      </c>
      <c r="I27" s="1">
        <v>0</v>
      </c>
      <c r="J27" s="1">
        <v>865.8</v>
      </c>
      <c r="K27" s="1">
        <f>SUM('Master table catch from report'!$E27:$J27)</f>
        <v>4170.7</v>
      </c>
      <c r="L27" s="6">
        <v>2024</v>
      </c>
      <c r="M27" s="8">
        <v>47369</v>
      </c>
      <c r="N27" s="31" t="s">
        <v>102</v>
      </c>
      <c r="O27" s="6" t="s">
        <v>38</v>
      </c>
      <c r="P27" s="6">
        <v>5</v>
      </c>
      <c r="Q27" s="6">
        <v>-120</v>
      </c>
    </row>
    <row r="28" spans="1:17" x14ac:dyDescent="0.3">
      <c r="A28" s="3" t="s">
        <v>103</v>
      </c>
      <c r="B28" s="12" t="s">
        <v>104</v>
      </c>
      <c r="C28" s="6" t="s">
        <v>19</v>
      </c>
      <c r="D28" s="6" t="s">
        <v>81</v>
      </c>
      <c r="E28" s="1"/>
      <c r="F28" s="1"/>
      <c r="G28" s="1">
        <v>193.65</v>
      </c>
      <c r="H28" s="1">
        <v>597.70000000000005</v>
      </c>
      <c r="I28" s="1">
        <v>0</v>
      </c>
      <c r="J28" s="1">
        <v>642.20000000000005</v>
      </c>
      <c r="K28" s="1">
        <f>SUM('Master table catch from report'!$E28:$J28)</f>
        <v>1433.5500000000002</v>
      </c>
      <c r="L28" s="6">
        <v>2024</v>
      </c>
      <c r="M28" s="8">
        <v>47785</v>
      </c>
      <c r="N28" s="6" t="s">
        <v>29</v>
      </c>
      <c r="O28" s="6" t="s">
        <v>77</v>
      </c>
      <c r="P28" s="6">
        <v>-17.416229000000001</v>
      </c>
      <c r="Q28" s="6">
        <v>14.676736999999999</v>
      </c>
    </row>
    <row r="29" spans="1:17" x14ac:dyDescent="0.3">
      <c r="A29" s="28" t="s">
        <v>105</v>
      </c>
      <c r="B29" s="12" t="s">
        <v>106</v>
      </c>
      <c r="C29" s="6" t="s">
        <v>19</v>
      </c>
      <c r="D29" s="6" t="s">
        <v>41</v>
      </c>
      <c r="E29" s="1">
        <v>307.94</v>
      </c>
      <c r="F29" s="1"/>
      <c r="G29" s="1">
        <v>2886.5</v>
      </c>
      <c r="H29" s="1">
        <v>0</v>
      </c>
      <c r="I29" s="1">
        <v>0</v>
      </c>
      <c r="J29" s="1">
        <v>2921.3</v>
      </c>
      <c r="K29" s="1">
        <f>SUM('Master table catch from report'!$E29:$J29)</f>
        <v>6115.74</v>
      </c>
      <c r="L29" s="6">
        <v>2025</v>
      </c>
      <c r="M29" s="8">
        <v>46932</v>
      </c>
      <c r="N29" s="31" t="s">
        <v>102</v>
      </c>
      <c r="O29" s="6" t="s">
        <v>107</v>
      </c>
      <c r="P29" s="6">
        <v>19</v>
      </c>
      <c r="Q29" s="6">
        <v>178</v>
      </c>
    </row>
    <row r="30" spans="1:17" x14ac:dyDescent="0.3">
      <c r="A30" s="2" t="s">
        <v>108</v>
      </c>
      <c r="B30" s="12" t="s">
        <v>109</v>
      </c>
      <c r="C30" s="6" t="s">
        <v>19</v>
      </c>
      <c r="D30" s="6" t="s">
        <v>110</v>
      </c>
      <c r="E30" s="1">
        <v>183.9</v>
      </c>
      <c r="F30" s="1"/>
      <c r="G30" s="1">
        <v>1268.8</v>
      </c>
      <c r="H30" s="1">
        <v>138426</v>
      </c>
      <c r="I30" s="1">
        <v>0</v>
      </c>
      <c r="J30" s="1">
        <v>1640.6</v>
      </c>
      <c r="K30" s="1">
        <f>SUM('Master table catch from report'!$E30:$J30)</f>
        <v>141519.30000000002</v>
      </c>
      <c r="L30" s="6">
        <v>2024</v>
      </c>
      <c r="M30" s="8">
        <v>47590</v>
      </c>
      <c r="N30" s="31" t="s">
        <v>102</v>
      </c>
      <c r="O30" s="6" t="s">
        <v>111</v>
      </c>
      <c r="P30" s="6">
        <v>-10</v>
      </c>
      <c r="Q30" s="6">
        <v>160</v>
      </c>
    </row>
    <row r="31" spans="1:17" x14ac:dyDescent="0.3">
      <c r="A31" s="3" t="s">
        <v>112</v>
      </c>
      <c r="B31" s="12" t="s">
        <v>113</v>
      </c>
      <c r="C31" s="6" t="s">
        <v>19</v>
      </c>
      <c r="D31" s="6" t="s">
        <v>114</v>
      </c>
      <c r="E31" s="1"/>
      <c r="F31" s="1"/>
      <c r="G31" s="1"/>
      <c r="H31" s="16">
        <v>9638</v>
      </c>
      <c r="I31" s="1">
        <v>0</v>
      </c>
      <c r="J31" s="16">
        <v>1787</v>
      </c>
      <c r="K31" s="1">
        <f>SUM('Master table catch from report'!$E31:$J31)</f>
        <v>11425</v>
      </c>
      <c r="L31" s="6">
        <v>2023</v>
      </c>
      <c r="M31" s="8">
        <v>47891</v>
      </c>
      <c r="N31" s="31" t="s">
        <v>102</v>
      </c>
      <c r="O31" s="6" t="s">
        <v>30</v>
      </c>
      <c r="P31" s="6">
        <v>4.6795999999999998</v>
      </c>
      <c r="Q31" s="6">
        <v>55.491999999999997</v>
      </c>
    </row>
    <row r="32" spans="1:17" x14ac:dyDescent="0.3">
      <c r="A32" s="2" t="s">
        <v>115</v>
      </c>
      <c r="B32" s="12" t="s">
        <v>116</v>
      </c>
      <c r="C32" s="6" t="s">
        <v>19</v>
      </c>
      <c r="D32" s="6" t="s">
        <v>28</v>
      </c>
      <c r="E32" s="1"/>
      <c r="F32" s="1"/>
      <c r="G32" s="1">
        <v>8658</v>
      </c>
      <c r="H32" s="1">
        <v>200101</v>
      </c>
      <c r="I32" s="1">
        <v>0</v>
      </c>
      <c r="J32" s="1">
        <v>25001</v>
      </c>
      <c r="K32" s="1">
        <f>SUM('Master table catch from report'!$E32:$J32)</f>
        <v>233760</v>
      </c>
      <c r="L32" s="6">
        <v>2024</v>
      </c>
      <c r="M32" s="8">
        <v>46574</v>
      </c>
      <c r="N32" s="6" t="s">
        <v>117</v>
      </c>
      <c r="O32" s="6" t="s">
        <v>38</v>
      </c>
      <c r="P32" s="6">
        <v>-0.43944899999999998</v>
      </c>
      <c r="Q32" s="6">
        <v>-83.392999000000003</v>
      </c>
    </row>
    <row r="33" spans="1:17" x14ac:dyDescent="0.3">
      <c r="A33" s="2" t="s">
        <v>118</v>
      </c>
      <c r="B33" s="12" t="s">
        <v>119</v>
      </c>
      <c r="C33" s="6" t="s">
        <v>19</v>
      </c>
      <c r="D33" s="6" t="s">
        <v>28</v>
      </c>
      <c r="E33" s="1"/>
      <c r="F33" s="1"/>
      <c r="G33" s="1"/>
      <c r="H33" s="1">
        <v>34478</v>
      </c>
      <c r="I33" s="1">
        <v>0</v>
      </c>
      <c r="J33" s="1">
        <v>4390</v>
      </c>
      <c r="K33" s="1">
        <f>SUM('Master table catch from report'!$E33:$J33)</f>
        <v>38868</v>
      </c>
      <c r="L33" s="6">
        <v>2024</v>
      </c>
      <c r="M33" s="8">
        <v>46741</v>
      </c>
      <c r="N33" s="6" t="s">
        <v>120</v>
      </c>
      <c r="O33" s="6" t="s">
        <v>121</v>
      </c>
      <c r="P33" s="6">
        <v>-5.5</v>
      </c>
      <c r="Q33" s="6">
        <v>-89</v>
      </c>
    </row>
    <row r="34" spans="1:17" x14ac:dyDescent="0.3">
      <c r="A34" s="2" t="s">
        <v>122</v>
      </c>
      <c r="B34" s="12" t="s">
        <v>123</v>
      </c>
      <c r="C34" s="6" t="s">
        <v>19</v>
      </c>
      <c r="D34" s="6" t="s">
        <v>41</v>
      </c>
      <c r="E34" s="14">
        <v>6448</v>
      </c>
      <c r="F34" s="1"/>
      <c r="G34" s="14">
        <v>374</v>
      </c>
      <c r="H34" s="1">
        <v>0</v>
      </c>
      <c r="I34" s="1">
        <v>0</v>
      </c>
      <c r="J34" s="14">
        <v>2509</v>
      </c>
      <c r="K34" s="1">
        <f>SUM('Master table catch from report'!$E34:$J34)</f>
        <v>9331</v>
      </c>
      <c r="L34" s="6">
        <v>2024</v>
      </c>
      <c r="M34" s="8">
        <v>46955</v>
      </c>
      <c r="N34" s="6" t="s">
        <v>124</v>
      </c>
      <c r="O34" s="6" t="s">
        <v>111</v>
      </c>
      <c r="P34" s="6">
        <v>-19.070425289999999</v>
      </c>
      <c r="Q34" s="6">
        <v>178.59375</v>
      </c>
    </row>
    <row r="35" spans="1:17" x14ac:dyDescent="0.3">
      <c r="A35" s="2" t="s">
        <v>125</v>
      </c>
      <c r="B35" s="12" t="s">
        <v>126</v>
      </c>
      <c r="C35" s="6" t="s">
        <v>127</v>
      </c>
      <c r="D35" s="6" t="s">
        <v>41</v>
      </c>
      <c r="E35" s="1">
        <v>4130</v>
      </c>
      <c r="F35" s="1"/>
      <c r="G35" s="1"/>
      <c r="H35" s="1">
        <v>0</v>
      </c>
      <c r="I35" s="1">
        <v>0</v>
      </c>
      <c r="J35" s="1">
        <v>1309</v>
      </c>
      <c r="K35" s="1">
        <f>SUM('Master table catch from report'!$E35:$J35)</f>
        <v>5439</v>
      </c>
      <c r="L35" s="6">
        <v>2022</v>
      </c>
      <c r="M35" s="8">
        <v>47385</v>
      </c>
      <c r="N35" s="6" t="s">
        <v>128</v>
      </c>
      <c r="O35" s="6" t="s">
        <v>111</v>
      </c>
      <c r="P35" s="6">
        <v>-17.573181999999999</v>
      </c>
      <c r="Q35" s="6">
        <v>-149.11924500000001</v>
      </c>
    </row>
    <row r="36" spans="1:17" x14ac:dyDescent="0.3">
      <c r="A36" t="s">
        <v>129</v>
      </c>
      <c r="B36" s="12" t="s">
        <v>130</v>
      </c>
      <c r="C36" t="s">
        <v>80</v>
      </c>
      <c r="D36" t="s">
        <v>41</v>
      </c>
      <c r="E36" s="1">
        <v>2349.9</v>
      </c>
      <c r="F36" s="1"/>
      <c r="G36" s="1">
        <v>195.5</v>
      </c>
      <c r="H36" s="1">
        <v>0</v>
      </c>
      <c r="I36" s="1">
        <v>0</v>
      </c>
      <c r="J36" s="1">
        <v>577.9</v>
      </c>
      <c r="K36" s="1">
        <f>SUM('Master table catch from report'!$E36:$J36)</f>
        <v>3123.3</v>
      </c>
      <c r="L36" s="29">
        <v>2024</v>
      </c>
      <c r="M36" s="8" t="s">
        <v>82</v>
      </c>
      <c r="N36" s="6" t="s">
        <v>89</v>
      </c>
      <c r="O36" s="6" t="s">
        <v>131</v>
      </c>
      <c r="P36" s="6"/>
      <c r="Q36" s="6"/>
    </row>
    <row r="37" spans="1:17" x14ac:dyDescent="0.3">
      <c r="A37" s="3" t="s">
        <v>132</v>
      </c>
      <c r="B37" s="12" t="s">
        <v>133</v>
      </c>
      <c r="C37" s="6" t="s">
        <v>19</v>
      </c>
      <c r="D37" s="6" t="s">
        <v>41</v>
      </c>
      <c r="E37" s="1">
        <v>0</v>
      </c>
      <c r="F37" s="1"/>
      <c r="G37" s="1">
        <v>7.7</v>
      </c>
      <c r="H37" s="1">
        <v>17028</v>
      </c>
      <c r="I37" s="1">
        <v>0</v>
      </c>
      <c r="J37" s="1">
        <v>21.8</v>
      </c>
      <c r="K37" s="1">
        <f>SUM('Master table catch from report'!$E37:$J37)</f>
        <v>17057.5</v>
      </c>
      <c r="L37" s="6" t="s">
        <v>134</v>
      </c>
      <c r="M37" s="8">
        <v>47177</v>
      </c>
      <c r="N37" s="6" t="s">
        <v>135</v>
      </c>
      <c r="O37" s="6" t="s">
        <v>37</v>
      </c>
      <c r="P37" s="6">
        <v>7.6556879999999996</v>
      </c>
      <c r="Q37" s="6">
        <v>155.83011099999999</v>
      </c>
    </row>
    <row r="38" spans="1:17" x14ac:dyDescent="0.3">
      <c r="A38" s="3" t="s">
        <v>136</v>
      </c>
      <c r="B38" s="12" t="s">
        <v>137</v>
      </c>
      <c r="C38" s="6" t="s">
        <v>19</v>
      </c>
      <c r="D38" s="6" t="s">
        <v>138</v>
      </c>
      <c r="E38" s="1"/>
      <c r="F38" s="1"/>
      <c r="G38" s="1"/>
      <c r="H38" s="1">
        <v>2867</v>
      </c>
      <c r="I38" s="1">
        <v>0</v>
      </c>
      <c r="J38" s="1">
        <v>1847</v>
      </c>
      <c r="K38" s="1">
        <f>SUM('Master table catch from report'!$E38:$J38)</f>
        <v>4714</v>
      </c>
      <c r="L38" s="6">
        <v>2023</v>
      </c>
      <c r="M38" s="8">
        <v>47868</v>
      </c>
      <c r="N38" s="6" t="s">
        <v>139</v>
      </c>
      <c r="O38" s="6" t="s">
        <v>140</v>
      </c>
      <c r="P38" s="6">
        <v>5.766667</v>
      </c>
      <c r="Q38" s="6">
        <v>0</v>
      </c>
    </row>
    <row r="39" spans="1:17" x14ac:dyDescent="0.3">
      <c r="A39" s="3" t="s">
        <v>141</v>
      </c>
      <c r="B39" s="12" t="s">
        <v>142</v>
      </c>
      <c r="C39" s="6" t="s">
        <v>19</v>
      </c>
      <c r="D39" s="6" t="s">
        <v>28</v>
      </c>
      <c r="E39" s="1"/>
      <c r="F39" s="1"/>
      <c r="G39" s="1"/>
      <c r="H39" s="1">
        <v>53758</v>
      </c>
      <c r="I39" s="1">
        <v>0</v>
      </c>
      <c r="J39" s="1">
        <v>20312</v>
      </c>
      <c r="K39" s="1">
        <f>SUM('Master table catch from report'!$E39:$J39)</f>
        <v>74070</v>
      </c>
      <c r="L39" s="6">
        <v>2023</v>
      </c>
      <c r="M39" s="8">
        <v>47868</v>
      </c>
      <c r="N39" s="6" t="s">
        <v>139</v>
      </c>
      <c r="O39" s="6" t="s">
        <v>140</v>
      </c>
      <c r="P39" s="6">
        <v>5.6666670000000003</v>
      </c>
      <c r="Q39" s="6">
        <v>0</v>
      </c>
    </row>
    <row r="40" spans="1:17" x14ac:dyDescent="0.3">
      <c r="A40" s="3" t="s">
        <v>143</v>
      </c>
      <c r="B40" s="12" t="s">
        <v>144</v>
      </c>
      <c r="C40" s="6" t="s">
        <v>19</v>
      </c>
      <c r="D40" s="6" t="s">
        <v>145</v>
      </c>
      <c r="E40" s="1"/>
      <c r="F40" s="1"/>
      <c r="G40" s="1">
        <f>SUM(28+6375)</f>
        <v>6403</v>
      </c>
      <c r="H40" s="1">
        <v>0</v>
      </c>
      <c r="I40" s="1">
        <v>0</v>
      </c>
      <c r="J40" s="1">
        <f>SUM(37+2759)</f>
        <v>2796</v>
      </c>
      <c r="K40" s="1">
        <f>SUM('Master table catch from report'!$E40:$J40)</f>
        <v>9199</v>
      </c>
      <c r="L40" s="6">
        <v>2023</v>
      </c>
      <c r="M40" s="8">
        <v>46634</v>
      </c>
      <c r="N40" s="6" t="s">
        <v>146</v>
      </c>
      <c r="O40" s="6" t="s">
        <v>147</v>
      </c>
      <c r="P40" s="6">
        <v>19.425727164544998</v>
      </c>
      <c r="Q40" s="6">
        <v>-156.61205846576999</v>
      </c>
    </row>
    <row r="41" spans="1:17" x14ac:dyDescent="0.3">
      <c r="A41" s="3" t="s">
        <v>143</v>
      </c>
      <c r="B41" s="12" t="s">
        <v>144</v>
      </c>
      <c r="C41" s="6" t="s">
        <v>80</v>
      </c>
      <c r="D41" s="6" t="s">
        <v>145</v>
      </c>
      <c r="E41" s="1"/>
      <c r="G41" s="22">
        <v>417.92</v>
      </c>
      <c r="H41" s="1">
        <v>0</v>
      </c>
      <c r="I41" s="1">
        <v>0</v>
      </c>
      <c r="J41" s="1">
        <v>0</v>
      </c>
      <c r="K41" s="1">
        <f>SUM('Master table catch from report'!$E41:$J41)</f>
        <v>417.92</v>
      </c>
      <c r="L41" s="6">
        <v>2024</v>
      </c>
      <c r="M41" s="8">
        <v>46634</v>
      </c>
      <c r="N41" s="6" t="s">
        <v>146</v>
      </c>
      <c r="O41" s="6" t="s">
        <v>148</v>
      </c>
      <c r="P41" s="6">
        <v>19.425727164544998</v>
      </c>
      <c r="Q41" s="6">
        <v>-156.61205846576999</v>
      </c>
    </row>
    <row r="42" spans="1:17" x14ac:dyDescent="0.3">
      <c r="A42" s="3" t="s">
        <v>149</v>
      </c>
      <c r="B42" s="12" t="s">
        <v>150</v>
      </c>
      <c r="C42" s="6" t="s">
        <v>31</v>
      </c>
      <c r="D42" s="6" t="s">
        <v>151</v>
      </c>
      <c r="E42" s="1">
        <v>3714.05</v>
      </c>
      <c r="F42" s="1"/>
      <c r="G42" s="1">
        <v>3686.65</v>
      </c>
      <c r="H42" s="1">
        <v>0</v>
      </c>
      <c r="I42" s="1">
        <v>0</v>
      </c>
      <c r="J42" s="1">
        <v>7300.18</v>
      </c>
      <c r="K42" s="1">
        <f>SUM('Master table catch from report'!$E42:$J42)</f>
        <v>14700.880000000001</v>
      </c>
      <c r="L42" s="6">
        <v>2023</v>
      </c>
      <c r="M42" s="8" t="s">
        <v>82</v>
      </c>
      <c r="N42" s="6" t="s">
        <v>152</v>
      </c>
      <c r="O42" s="6" t="s">
        <v>65</v>
      </c>
      <c r="P42" s="6">
        <v>-10.85727681</v>
      </c>
      <c r="Q42" s="6">
        <v>110.72036469</v>
      </c>
    </row>
    <row r="43" spans="1:17" x14ac:dyDescent="0.3">
      <c r="A43" s="2" t="s">
        <v>153</v>
      </c>
      <c r="B43" s="12" t="s">
        <v>154</v>
      </c>
      <c r="C43" s="6" t="s">
        <v>19</v>
      </c>
      <c r="D43" s="6" t="s">
        <v>81</v>
      </c>
      <c r="E43" s="1"/>
      <c r="F43" s="1"/>
      <c r="G43" s="1"/>
      <c r="H43" s="21">
        <v>7956</v>
      </c>
      <c r="I43" s="1">
        <v>0</v>
      </c>
      <c r="J43" s="1">
        <v>7461</v>
      </c>
      <c r="K43" s="1">
        <f>SUM('Master table catch from report'!$E43:$J43)</f>
        <v>15417</v>
      </c>
      <c r="L43" s="6">
        <v>2024</v>
      </c>
      <c r="M43" s="8">
        <v>46047</v>
      </c>
      <c r="N43" s="6" t="s">
        <v>152</v>
      </c>
      <c r="O43" s="6" t="s">
        <v>37</v>
      </c>
      <c r="P43" s="6">
        <v>-2.85</v>
      </c>
      <c r="Q43" s="6">
        <v>125</v>
      </c>
    </row>
    <row r="44" spans="1:17" x14ac:dyDescent="0.3">
      <c r="A44" s="2" t="s">
        <v>153</v>
      </c>
      <c r="B44" s="12" t="s">
        <v>154</v>
      </c>
      <c r="C44" s="6" t="s">
        <v>80</v>
      </c>
      <c r="D44" s="6" t="s">
        <v>81</v>
      </c>
      <c r="E44" s="20"/>
      <c r="F44" s="1"/>
      <c r="G44" s="1"/>
      <c r="H44" s="1">
        <v>0</v>
      </c>
      <c r="I44" s="1">
        <v>0</v>
      </c>
      <c r="J44" s="1">
        <v>0</v>
      </c>
      <c r="K44" s="1">
        <f>SUM('Master table catch from report'!$E44:$J44)</f>
        <v>0</v>
      </c>
      <c r="L44" s="6">
        <v>2024</v>
      </c>
      <c r="M44" s="8">
        <v>46228</v>
      </c>
      <c r="N44" s="6" t="s">
        <v>152</v>
      </c>
      <c r="O44" s="6" t="s">
        <v>37</v>
      </c>
      <c r="P44" s="6">
        <v>-2.85</v>
      </c>
      <c r="Q44" s="6">
        <v>125</v>
      </c>
    </row>
    <row r="45" spans="1:17" x14ac:dyDescent="0.3">
      <c r="A45" s="4" t="s">
        <v>155</v>
      </c>
      <c r="B45" s="12" t="s">
        <v>156</v>
      </c>
      <c r="C45" s="6" t="s">
        <v>19</v>
      </c>
      <c r="D45" s="6" t="s">
        <v>81</v>
      </c>
      <c r="E45" s="1">
        <v>352</v>
      </c>
      <c r="F45" s="1"/>
      <c r="G45" s="1"/>
      <c r="H45" s="1">
        <v>5100</v>
      </c>
      <c r="I45" s="1">
        <v>0</v>
      </c>
      <c r="J45" s="1">
        <v>0</v>
      </c>
      <c r="K45" s="1">
        <f>SUM('Master table catch from report'!$E45:$J45)</f>
        <v>5452</v>
      </c>
      <c r="L45" s="6">
        <v>2024</v>
      </c>
      <c r="M45" s="8">
        <v>46492</v>
      </c>
      <c r="N45" s="6" t="s">
        <v>135</v>
      </c>
      <c r="O45" s="6" t="s">
        <v>37</v>
      </c>
      <c r="P45" s="6">
        <v>30.513767029</v>
      </c>
      <c r="Q45" s="6">
        <v>132.42920570999999</v>
      </c>
    </row>
    <row r="46" spans="1:17" x14ac:dyDescent="0.3">
      <c r="A46" s="5" t="s">
        <v>157</v>
      </c>
      <c r="B46" s="12" t="s">
        <v>158</v>
      </c>
      <c r="C46" s="6" t="s">
        <v>19</v>
      </c>
      <c r="D46" s="6" t="s">
        <v>159</v>
      </c>
      <c r="E46" s="1"/>
      <c r="F46" s="1">
        <v>168.5</v>
      </c>
      <c r="G46" s="1"/>
      <c r="H46" s="1">
        <v>0</v>
      </c>
      <c r="I46" s="1">
        <v>0</v>
      </c>
      <c r="J46" s="1">
        <v>0</v>
      </c>
      <c r="K46" s="1">
        <f>SUM('Master table catch from report'!$E46:$J46)</f>
        <v>168.5</v>
      </c>
      <c r="L46" s="6">
        <v>2024</v>
      </c>
      <c r="M46" s="8">
        <v>46637</v>
      </c>
      <c r="N46" s="6" t="s">
        <v>29</v>
      </c>
      <c r="O46" s="6" t="s">
        <v>160</v>
      </c>
      <c r="P46" s="6">
        <v>36</v>
      </c>
      <c r="Q46" s="6">
        <v>-6</v>
      </c>
    </row>
    <row r="47" spans="1:17" x14ac:dyDescent="0.3">
      <c r="A47" s="3" t="s">
        <v>161</v>
      </c>
      <c r="B47" s="12" t="s">
        <v>162</v>
      </c>
      <c r="C47" s="6" t="s">
        <v>19</v>
      </c>
      <c r="D47" s="6" t="s">
        <v>81</v>
      </c>
      <c r="E47" s="1">
        <v>1811.7</v>
      </c>
      <c r="F47" s="1"/>
      <c r="G47" s="1"/>
      <c r="H47" s="1">
        <v>8762.2000000000007</v>
      </c>
      <c r="I47" s="1">
        <v>0</v>
      </c>
      <c r="J47" s="1">
        <v>0</v>
      </c>
      <c r="K47" s="1">
        <f>SUM('Master table catch from report'!$E47:$J47)</f>
        <v>10573.900000000001</v>
      </c>
      <c r="L47" s="6">
        <v>2024</v>
      </c>
      <c r="M47" s="8">
        <v>46845</v>
      </c>
      <c r="N47" s="6" t="s">
        <v>135</v>
      </c>
      <c r="O47" s="6" t="s">
        <v>163</v>
      </c>
      <c r="P47" s="6">
        <v>32.081409000000001</v>
      </c>
      <c r="Q47" s="6">
        <v>145.966261</v>
      </c>
    </row>
    <row r="48" spans="1:17" x14ac:dyDescent="0.3">
      <c r="A48" s="3" t="s">
        <v>164</v>
      </c>
      <c r="B48" s="12" t="s">
        <v>165</v>
      </c>
      <c r="C48" s="6" t="s">
        <v>19</v>
      </c>
      <c r="D48" s="6" t="s">
        <v>151</v>
      </c>
      <c r="E48" s="1">
        <v>5486</v>
      </c>
      <c r="F48" s="1"/>
      <c r="G48" s="1"/>
      <c r="H48" s="1">
        <v>0</v>
      </c>
      <c r="I48" s="1">
        <v>0</v>
      </c>
      <c r="J48" s="1">
        <v>0</v>
      </c>
      <c r="K48" s="1">
        <f>SUM('Master table catch from report'!$E48:$J48)</f>
        <v>5486</v>
      </c>
      <c r="L48" s="6">
        <v>2022</v>
      </c>
      <c r="M48" s="8">
        <v>46845</v>
      </c>
      <c r="N48" s="6" t="s">
        <v>166</v>
      </c>
      <c r="O48" s="6" t="s">
        <v>30</v>
      </c>
      <c r="P48" s="11">
        <v>-20.14132</v>
      </c>
      <c r="Q48" s="11">
        <v>57.501480000000001</v>
      </c>
    </row>
    <row r="49" spans="1:17" x14ac:dyDescent="0.3">
      <c r="A49" s="3" t="s">
        <v>167</v>
      </c>
      <c r="B49" s="12" t="s">
        <v>168</v>
      </c>
      <c r="C49" s="6" t="s">
        <v>127</v>
      </c>
      <c r="D49" s="6" t="s">
        <v>81</v>
      </c>
      <c r="E49" s="1">
        <v>2041.8</v>
      </c>
      <c r="F49" s="1"/>
      <c r="G49" s="1"/>
      <c r="H49" s="1">
        <v>13782.1</v>
      </c>
      <c r="I49" s="1">
        <v>0</v>
      </c>
      <c r="J49" s="1">
        <v>0</v>
      </c>
      <c r="K49" s="1">
        <f>SUM('Master table catch from report'!$E49:$J49)</f>
        <v>15823.9</v>
      </c>
      <c r="L49" s="6">
        <v>2024</v>
      </c>
      <c r="M49" s="8" t="s">
        <v>82</v>
      </c>
      <c r="N49" s="6" t="s">
        <v>135</v>
      </c>
      <c r="O49" s="6" t="s">
        <v>37</v>
      </c>
      <c r="P49" s="32">
        <v>32.081409000000001</v>
      </c>
      <c r="Q49" s="32">
        <v>145.966261</v>
      </c>
    </row>
    <row r="50" spans="1:17" x14ac:dyDescent="0.3">
      <c r="A50" s="3" t="s">
        <v>169</v>
      </c>
      <c r="B50" s="12" t="s">
        <v>170</v>
      </c>
      <c r="C50" s="6" t="s">
        <v>19</v>
      </c>
      <c r="D50" s="6" t="s">
        <v>28</v>
      </c>
      <c r="E50" s="1"/>
      <c r="F50" s="1"/>
      <c r="G50" s="1"/>
      <c r="H50" s="1">
        <v>20715.3</v>
      </c>
      <c r="I50" s="1">
        <v>0</v>
      </c>
      <c r="J50" s="1">
        <v>3256.8</v>
      </c>
      <c r="K50" s="1">
        <f>SUM('Master table catch from report'!$E50:$J50)</f>
        <v>23972.1</v>
      </c>
      <c r="L50" s="6">
        <v>2025</v>
      </c>
      <c r="M50" s="8">
        <v>47164</v>
      </c>
      <c r="N50" s="6" t="s">
        <v>135</v>
      </c>
      <c r="O50" s="6" t="s">
        <v>37</v>
      </c>
      <c r="P50" s="6">
        <v>8</v>
      </c>
      <c r="Q50" s="6">
        <v>156</v>
      </c>
    </row>
    <row r="51" spans="1:17" x14ac:dyDescent="0.3">
      <c r="A51" t="s">
        <v>171</v>
      </c>
      <c r="B51" s="12" t="s">
        <v>172</v>
      </c>
      <c r="C51" t="s">
        <v>80</v>
      </c>
      <c r="D51" s="6" t="s">
        <v>28</v>
      </c>
      <c r="E51" s="1"/>
      <c r="F51" s="1"/>
      <c r="G51" s="1">
        <v>172.3</v>
      </c>
      <c r="H51" s="1">
        <v>13178.8</v>
      </c>
      <c r="I51" s="1">
        <v>0</v>
      </c>
      <c r="J51" s="1">
        <v>3082.2</v>
      </c>
      <c r="K51" s="1">
        <f>SUM('Master table catch from report'!$E51:$J51)</f>
        <v>16433.3</v>
      </c>
      <c r="L51" s="6">
        <v>2024</v>
      </c>
      <c r="M51" s="8" t="s">
        <v>82</v>
      </c>
      <c r="N51" s="6" t="s">
        <v>173</v>
      </c>
      <c r="O51" s="6" t="s">
        <v>174</v>
      </c>
      <c r="P51" s="6">
        <v>-2.5001660000000001</v>
      </c>
      <c r="Q51" s="6">
        <v>2.652676</v>
      </c>
    </row>
    <row r="52" spans="1:17" x14ac:dyDescent="0.3">
      <c r="A52" s="2" t="s">
        <v>175</v>
      </c>
      <c r="B52" s="12" t="s">
        <v>176</v>
      </c>
      <c r="C52" s="6" t="s">
        <v>19</v>
      </c>
      <c r="D52" s="6" t="s">
        <v>177</v>
      </c>
      <c r="E52" s="1"/>
      <c r="F52" s="1"/>
      <c r="G52" s="1"/>
      <c r="H52" s="1">
        <v>89282</v>
      </c>
      <c r="I52" s="1">
        <v>0</v>
      </c>
      <c r="J52" s="1">
        <v>12239</v>
      </c>
      <c r="K52" s="1">
        <f>SUM('Master table catch from report'!$E52:$J52)</f>
        <v>101521</v>
      </c>
      <c r="L52" s="6">
        <v>2024</v>
      </c>
      <c r="M52" s="8">
        <v>46901</v>
      </c>
      <c r="N52" s="6" t="s">
        <v>178</v>
      </c>
      <c r="O52" s="6" t="s">
        <v>179</v>
      </c>
      <c r="P52" s="6">
        <v>7.6172000000000004E-2</v>
      </c>
      <c r="Q52" s="6">
        <v>72.861328</v>
      </c>
    </row>
    <row r="53" spans="1:17" x14ac:dyDescent="0.3">
      <c r="A53" t="s">
        <v>180</v>
      </c>
      <c r="B53" s="12" t="s">
        <v>181</v>
      </c>
      <c r="C53" t="s">
        <v>80</v>
      </c>
      <c r="D53" s="6" t="s">
        <v>28</v>
      </c>
      <c r="E53" s="1"/>
      <c r="F53" s="1"/>
      <c r="G53" s="1">
        <v>89.9</v>
      </c>
      <c r="H53" s="1">
        <v>13940.4</v>
      </c>
      <c r="I53" s="1">
        <v>0</v>
      </c>
      <c r="J53" s="1">
        <v>5045.7</v>
      </c>
      <c r="K53" s="1">
        <f>SUM('Master table catch from report'!$E53:$J53)</f>
        <v>19076</v>
      </c>
      <c r="L53" s="6">
        <v>2024</v>
      </c>
      <c r="M53" s="8" t="s">
        <v>82</v>
      </c>
      <c r="N53" t="s">
        <v>58</v>
      </c>
      <c r="O53" t="s">
        <v>182</v>
      </c>
      <c r="P53">
        <v>5.3844440000000002</v>
      </c>
      <c r="Q53">
        <v>101.242222</v>
      </c>
    </row>
    <row r="54" spans="1:17" x14ac:dyDescent="0.3">
      <c r="A54" s="2" t="s">
        <v>183</v>
      </c>
      <c r="B54" s="12" t="s">
        <v>184</v>
      </c>
      <c r="C54" s="6" t="s">
        <v>19</v>
      </c>
      <c r="D54" s="6" t="s">
        <v>28</v>
      </c>
      <c r="E54" s="1"/>
      <c r="F54" s="1"/>
      <c r="G54" s="1">
        <v>690</v>
      </c>
      <c r="H54" s="1">
        <v>55512</v>
      </c>
      <c r="I54" s="1">
        <v>0</v>
      </c>
      <c r="J54" s="1">
        <v>9205</v>
      </c>
      <c r="K54" s="1">
        <f>SUM('Master table catch from report'!$E54:$J54)</f>
        <v>65407</v>
      </c>
      <c r="L54" s="6">
        <v>2023</v>
      </c>
      <c r="M54" s="8">
        <v>46238</v>
      </c>
      <c r="N54" s="6" t="s">
        <v>185</v>
      </c>
      <c r="O54" s="6" t="s">
        <v>37</v>
      </c>
      <c r="P54" s="6">
        <v>7.4</v>
      </c>
      <c r="Q54" s="6">
        <v>150.4</v>
      </c>
    </row>
    <row r="55" spans="1:17" x14ac:dyDescent="0.3">
      <c r="A55" s="3" t="s">
        <v>186</v>
      </c>
      <c r="B55" s="12" t="s">
        <v>187</v>
      </c>
      <c r="C55" s="6" t="s">
        <v>19</v>
      </c>
      <c r="D55" s="6" t="s">
        <v>28</v>
      </c>
      <c r="E55" s="1"/>
      <c r="F55" s="1"/>
      <c r="G55" s="1">
        <v>2593.6999999999998</v>
      </c>
      <c r="H55" s="1">
        <v>123930.22</v>
      </c>
      <c r="I55" s="1">
        <v>0</v>
      </c>
      <c r="J55" s="1">
        <v>9505.73</v>
      </c>
      <c r="K55" s="1">
        <f>SUM('Master table catch from report'!$E55:$J55)</f>
        <v>136029.65</v>
      </c>
      <c r="L55" s="6">
        <v>2024</v>
      </c>
      <c r="M55" s="8">
        <v>46574</v>
      </c>
      <c r="N55" s="6" t="s">
        <v>89</v>
      </c>
      <c r="O55" s="6" t="s">
        <v>111</v>
      </c>
      <c r="P55" s="6">
        <v>8.9307400000000001</v>
      </c>
      <c r="Q55" s="6">
        <v>150.67766</v>
      </c>
    </row>
    <row r="56" spans="1:17" x14ac:dyDescent="0.3">
      <c r="A56" s="2" t="s">
        <v>188</v>
      </c>
      <c r="B56" s="12" t="s">
        <v>189</v>
      </c>
      <c r="C56" s="6" t="s">
        <v>19</v>
      </c>
      <c r="D56" s="6" t="s">
        <v>20</v>
      </c>
      <c r="E56" s="1">
        <v>1123</v>
      </c>
      <c r="F56" s="1"/>
      <c r="G56" s="1">
        <v>0</v>
      </c>
      <c r="H56" s="1">
        <v>0</v>
      </c>
      <c r="I56" s="1">
        <v>0</v>
      </c>
      <c r="J56" s="1">
        <v>0</v>
      </c>
      <c r="K56" s="1">
        <f>SUM('Master table catch from report'!$E56:$J56)</f>
        <v>1123</v>
      </c>
      <c r="L56" s="6">
        <v>2025</v>
      </c>
      <c r="M56" s="8">
        <v>46611</v>
      </c>
      <c r="N56" s="6" t="s">
        <v>190</v>
      </c>
      <c r="O56" s="6" t="s">
        <v>43</v>
      </c>
      <c r="P56" s="6">
        <v>-45.906319000000003</v>
      </c>
      <c r="Q56" s="6">
        <v>164.882813</v>
      </c>
    </row>
    <row r="57" spans="1:17" x14ac:dyDescent="0.3">
      <c r="A57" s="26" t="s">
        <v>191</v>
      </c>
      <c r="B57" s="12" t="s">
        <v>192</v>
      </c>
      <c r="C57" s="6" t="s">
        <v>19</v>
      </c>
      <c r="D57" s="6" t="s">
        <v>193</v>
      </c>
      <c r="E57" s="1">
        <v>47251</v>
      </c>
      <c r="F57" s="1"/>
      <c r="G57" s="1">
        <v>0</v>
      </c>
      <c r="H57" s="1">
        <v>0</v>
      </c>
      <c r="I57" s="1">
        <v>0</v>
      </c>
      <c r="J57" s="1">
        <v>0</v>
      </c>
      <c r="K57" s="1">
        <f>SUM('Master table catch from report'!$E57:$J57)</f>
        <v>47251</v>
      </c>
      <c r="L57" s="6" t="s">
        <v>194</v>
      </c>
      <c r="M57" s="8">
        <v>46362</v>
      </c>
      <c r="N57" s="6" t="s">
        <v>29</v>
      </c>
      <c r="O57" s="6" t="s">
        <v>195</v>
      </c>
      <c r="P57" s="6">
        <v>44.804250000000003</v>
      </c>
      <c r="Q57" s="6">
        <v>-12.128906000000001</v>
      </c>
    </row>
    <row r="58" spans="1:17" x14ac:dyDescent="0.3">
      <c r="A58" s="3" t="s">
        <v>196</v>
      </c>
      <c r="B58" s="12" t="s">
        <v>197</v>
      </c>
      <c r="C58" s="6" t="s">
        <v>19</v>
      </c>
      <c r="D58" s="6" t="s">
        <v>198</v>
      </c>
      <c r="E58" s="1">
        <v>18</v>
      </c>
      <c r="F58" s="1"/>
      <c r="G58" s="1">
        <v>0</v>
      </c>
      <c r="H58" s="1">
        <v>0</v>
      </c>
      <c r="I58" s="1">
        <v>0</v>
      </c>
      <c r="J58" s="1">
        <v>159</v>
      </c>
      <c r="K58" s="1">
        <f>SUM('Master table catch from report'!$E58:$J58)</f>
        <v>177</v>
      </c>
      <c r="L58" s="6">
        <v>2024</v>
      </c>
      <c r="M58" s="8">
        <v>47122</v>
      </c>
      <c r="N58" s="6" t="s">
        <v>71</v>
      </c>
      <c r="O58" s="6" t="s">
        <v>199</v>
      </c>
      <c r="P58" s="6">
        <v>43</v>
      </c>
      <c r="Q58" s="6">
        <v>-63.5</v>
      </c>
    </row>
    <row r="59" spans="1:17" x14ac:dyDescent="0.3">
      <c r="A59" t="s">
        <v>200</v>
      </c>
      <c r="B59" s="12" t="s">
        <v>201</v>
      </c>
      <c r="C59" t="s">
        <v>80</v>
      </c>
      <c r="D59" t="s">
        <v>28</v>
      </c>
      <c r="F59" s="1"/>
      <c r="G59" s="1">
        <v>3157</v>
      </c>
      <c r="H59" s="1">
        <v>54237</v>
      </c>
      <c r="I59" s="1">
        <v>0</v>
      </c>
      <c r="J59" s="1">
        <v>186</v>
      </c>
      <c r="K59" s="1">
        <f>SUM('Master table catch from report'!$E59:$J59)</f>
        <v>57580</v>
      </c>
      <c r="L59" s="6">
        <v>2024</v>
      </c>
      <c r="M59" s="8" t="s">
        <v>82</v>
      </c>
      <c r="N59" t="s">
        <v>202</v>
      </c>
      <c r="O59" t="s">
        <v>203</v>
      </c>
      <c r="P59">
        <v>29.985399999999998</v>
      </c>
      <c r="Q59">
        <v>122.20780000000001</v>
      </c>
    </row>
    <row r="60" spans="1:17" x14ac:dyDescent="0.3">
      <c r="A60" s="2" t="s">
        <v>204</v>
      </c>
      <c r="B60" s="12" t="s">
        <v>205</v>
      </c>
      <c r="C60" s="6" t="s">
        <v>19</v>
      </c>
      <c r="D60" s="6" t="s">
        <v>41</v>
      </c>
      <c r="E60" s="17">
        <v>165.4</v>
      </c>
      <c r="F60" s="1"/>
      <c r="G60" s="1">
        <v>0</v>
      </c>
      <c r="H60" s="1">
        <v>0</v>
      </c>
      <c r="I60" s="1">
        <v>0</v>
      </c>
      <c r="J60" s="1">
        <v>0</v>
      </c>
      <c r="K60" s="1">
        <f>SUM('Master table catch from report'!$E60:$J60)</f>
        <v>165.4</v>
      </c>
      <c r="L60" s="6">
        <v>2024</v>
      </c>
      <c r="M60" s="8">
        <v>48185</v>
      </c>
      <c r="N60" s="6" t="s">
        <v>135</v>
      </c>
      <c r="O60" s="6" t="s">
        <v>206</v>
      </c>
      <c r="P60" s="6">
        <v>44.143101999999999</v>
      </c>
      <c r="Q60" s="6">
        <v>160</v>
      </c>
    </row>
    <row r="61" spans="1:17" x14ac:dyDescent="0.3">
      <c r="A61" t="s">
        <v>207</v>
      </c>
      <c r="B61" s="12" t="s">
        <v>208</v>
      </c>
      <c r="C61" t="s">
        <v>31</v>
      </c>
      <c r="D61" s="6" t="s">
        <v>28</v>
      </c>
      <c r="E61" s="1"/>
      <c r="F61" s="1"/>
      <c r="G61" s="1">
        <v>941</v>
      </c>
      <c r="H61" s="1">
        <v>8913</v>
      </c>
      <c r="I61" s="1">
        <v>0</v>
      </c>
      <c r="J61" s="1">
        <v>2496</v>
      </c>
      <c r="K61" s="1">
        <f>SUM('Master table catch from report'!$E61:$J61)</f>
        <v>12350</v>
      </c>
      <c r="L61" s="6">
        <v>2023</v>
      </c>
      <c r="M61" s="8" t="s">
        <v>82</v>
      </c>
      <c r="N61" s="24" t="s">
        <v>29</v>
      </c>
      <c r="O61" s="24" t="s">
        <v>209</v>
      </c>
      <c r="P61" s="25">
        <v>-4.7548899999999996</v>
      </c>
      <c r="Q61" s="25">
        <v>55.080829999999999</v>
      </c>
    </row>
    <row r="62" spans="1:17" x14ac:dyDescent="0.3">
      <c r="A62" s="3" t="s">
        <v>210</v>
      </c>
      <c r="B62" s="12" t="s">
        <v>211</v>
      </c>
      <c r="C62" s="6" t="s">
        <v>19</v>
      </c>
      <c r="D62" s="6" t="s">
        <v>212</v>
      </c>
      <c r="E62" s="1">
        <f>SUM(6288+1142)</f>
        <v>7430</v>
      </c>
      <c r="F62" s="1"/>
      <c r="G62" s="1">
        <v>584</v>
      </c>
      <c r="H62" s="1">
        <v>0</v>
      </c>
      <c r="I62" s="1">
        <v>0</v>
      </c>
      <c r="J62" s="1">
        <f>SUM(351+72)</f>
        <v>423</v>
      </c>
      <c r="K62" s="1">
        <f>SUM('Master table catch from report'!$E62:$J62)</f>
        <v>8437</v>
      </c>
      <c r="L62" s="6">
        <v>2024</v>
      </c>
      <c r="M62" s="8">
        <v>47251</v>
      </c>
      <c r="N62" s="6" t="s">
        <v>202</v>
      </c>
      <c r="O62" s="6" t="s">
        <v>111</v>
      </c>
      <c r="P62" s="6">
        <v>10</v>
      </c>
      <c r="Q62" s="6">
        <v>180</v>
      </c>
    </row>
    <row r="63" spans="1:17" x14ac:dyDescent="0.3">
      <c r="A63" s="2" t="s">
        <v>213</v>
      </c>
      <c r="B63" s="12" t="s">
        <v>214</v>
      </c>
      <c r="C63" s="6" t="s">
        <v>19</v>
      </c>
      <c r="D63" s="6" t="s">
        <v>28</v>
      </c>
      <c r="E63" s="1"/>
      <c r="F63" s="1"/>
      <c r="G63" s="13">
        <v>20312</v>
      </c>
      <c r="H63" s="13">
        <v>1388097</v>
      </c>
      <c r="I63" s="1">
        <v>0</v>
      </c>
      <c r="J63" s="13">
        <v>268113</v>
      </c>
      <c r="K63" s="1">
        <f>SUM('Master table catch from report'!$E63:$J63)</f>
        <v>1676522</v>
      </c>
      <c r="L63" s="6">
        <v>2024</v>
      </c>
      <c r="M63" s="8">
        <v>47412</v>
      </c>
      <c r="N63" s="6" t="s">
        <v>215</v>
      </c>
      <c r="O63" s="6" t="s">
        <v>111</v>
      </c>
      <c r="P63" s="6">
        <v>7.4958289999999996</v>
      </c>
      <c r="Q63" s="6">
        <v>168.75618</v>
      </c>
    </row>
    <row r="64" spans="1:17" x14ac:dyDescent="0.3">
      <c r="A64" s="2" t="s">
        <v>216</v>
      </c>
      <c r="B64" s="12" t="s">
        <v>217</v>
      </c>
      <c r="C64" s="6" t="s">
        <v>19</v>
      </c>
      <c r="D64" s="6" t="s">
        <v>28</v>
      </c>
      <c r="E64" s="1"/>
      <c r="F64" s="1"/>
      <c r="G64" s="1">
        <v>871.4</v>
      </c>
      <c r="H64" s="1">
        <v>176766</v>
      </c>
      <c r="I64" s="1">
        <v>0</v>
      </c>
      <c r="J64" s="1">
        <v>104112.9</v>
      </c>
      <c r="K64" s="1">
        <f>SUM('Master table catch from report'!$E64:$J64)</f>
        <v>281750.3</v>
      </c>
      <c r="L64" s="6">
        <v>2024</v>
      </c>
      <c r="M64" s="8">
        <v>46242</v>
      </c>
      <c r="N64" s="6" t="s">
        <v>218</v>
      </c>
      <c r="O64" s="6" t="s">
        <v>37</v>
      </c>
      <c r="P64" s="6">
        <v>7.4891666700000004</v>
      </c>
      <c r="Q64" s="6">
        <v>152.86305555999999</v>
      </c>
    </row>
    <row r="65" spans="1:17" x14ac:dyDescent="0.3">
      <c r="A65" s="2" t="s">
        <v>216</v>
      </c>
      <c r="B65" s="12" t="s">
        <v>217</v>
      </c>
      <c r="C65" s="6" t="s">
        <v>80</v>
      </c>
      <c r="D65" s="6" t="s">
        <v>28</v>
      </c>
      <c r="E65" s="1"/>
      <c r="F65" s="1"/>
      <c r="G65" s="1">
        <v>0</v>
      </c>
      <c r="H65" s="1">
        <v>0</v>
      </c>
      <c r="I65" s="1">
        <v>0</v>
      </c>
      <c r="J65" s="1">
        <v>0</v>
      </c>
      <c r="K65" s="1">
        <f>SUM('Master table catch from report'!$E65:$J65)</f>
        <v>0</v>
      </c>
      <c r="L65" s="6">
        <v>2024</v>
      </c>
      <c r="M65" s="8">
        <v>46243</v>
      </c>
      <c r="N65" s="6" t="s">
        <v>218</v>
      </c>
      <c r="O65" s="6" t="s">
        <v>37</v>
      </c>
      <c r="P65" s="6">
        <v>7.4891666700000004</v>
      </c>
      <c r="Q65" s="6">
        <v>152.86305555999999</v>
      </c>
    </row>
    <row r="66" spans="1:17" x14ac:dyDescent="0.3">
      <c r="A66" s="24" t="s">
        <v>219</v>
      </c>
      <c r="B66" s="12" t="s">
        <v>220</v>
      </c>
      <c r="C66" s="24" t="s">
        <v>80</v>
      </c>
      <c r="D66" s="24" t="s">
        <v>41</v>
      </c>
      <c r="E66" s="1">
        <v>533.5</v>
      </c>
      <c r="F66" s="1"/>
      <c r="G66" s="1">
        <v>0</v>
      </c>
      <c r="H66" s="1">
        <v>0</v>
      </c>
      <c r="I66" s="1">
        <v>0</v>
      </c>
      <c r="J66" s="1">
        <v>407.3</v>
      </c>
      <c r="K66" s="1">
        <f>SUM('Master table catch from report'!$E66:$J66)</f>
        <v>940.8</v>
      </c>
      <c r="L66" s="6">
        <v>2024</v>
      </c>
      <c r="M66" s="8">
        <v>46596</v>
      </c>
      <c r="N66" t="s">
        <v>221</v>
      </c>
      <c r="O66" t="s">
        <v>179</v>
      </c>
      <c r="P66" t="s">
        <v>222</v>
      </c>
      <c r="Q66" t="s">
        <v>223</v>
      </c>
    </row>
    <row r="67" spans="1:17" x14ac:dyDescent="0.3">
      <c r="A67" s="3" t="s">
        <v>224</v>
      </c>
      <c r="B67" s="12" t="s">
        <v>225</v>
      </c>
      <c r="C67" s="6" t="s">
        <v>19</v>
      </c>
      <c r="D67" s="6" t="s">
        <v>41</v>
      </c>
      <c r="E67" s="1">
        <f>SUM(292+208)</f>
        <v>500</v>
      </c>
      <c r="F67" s="1"/>
      <c r="G67" s="13">
        <f>SUM(3014+2494)</f>
        <v>5508</v>
      </c>
      <c r="H67" s="1">
        <v>0</v>
      </c>
      <c r="I67" s="1">
        <v>0</v>
      </c>
      <c r="J67" s="14">
        <f>SUM(3363+1414)</f>
        <v>4777</v>
      </c>
      <c r="K67" s="1">
        <f>SUM('Master table catch from report'!$E67:$J67)</f>
        <v>10785</v>
      </c>
      <c r="L67" s="6">
        <v>2024</v>
      </c>
      <c r="M67" s="8">
        <v>47441</v>
      </c>
      <c r="N67" s="6" t="s">
        <v>102</v>
      </c>
      <c r="O67" s="6" t="s">
        <v>37</v>
      </c>
      <c r="P67" s="6">
        <v>10</v>
      </c>
      <c r="Q67" s="6">
        <v>180</v>
      </c>
    </row>
    <row r="68" spans="1:17" x14ac:dyDescent="0.3">
      <c r="A68" s="3" t="s">
        <v>226</v>
      </c>
      <c r="B68" s="12" t="s">
        <v>227</v>
      </c>
      <c r="C68" s="6" t="s">
        <v>19</v>
      </c>
      <c r="D68" s="6" t="s">
        <v>228</v>
      </c>
      <c r="E68" s="1"/>
      <c r="F68" s="1">
        <v>523</v>
      </c>
      <c r="G68" s="1">
        <v>0</v>
      </c>
      <c r="H68" s="1">
        <v>0</v>
      </c>
      <c r="I68" s="1">
        <v>0</v>
      </c>
      <c r="J68" s="1">
        <v>0</v>
      </c>
      <c r="K68" s="1">
        <f>SUM('Master table catch from report'!$E68:$J68)</f>
        <v>523</v>
      </c>
      <c r="L68" s="6">
        <v>2024</v>
      </c>
      <c r="M68" s="8">
        <v>47798</v>
      </c>
      <c r="N68" s="6" t="s">
        <v>54</v>
      </c>
      <c r="O68" s="6" t="s">
        <v>83</v>
      </c>
      <c r="P68" s="6">
        <v>41.2</v>
      </c>
      <c r="Q68" s="6">
        <v>8</v>
      </c>
    </row>
    <row r="69" spans="1:17" x14ac:dyDescent="0.3">
      <c r="A69" s="3" t="s">
        <v>229</v>
      </c>
      <c r="B69" s="12" t="s">
        <v>230</v>
      </c>
      <c r="C69" s="6" t="s">
        <v>19</v>
      </c>
      <c r="D69" s="6" t="s">
        <v>28</v>
      </c>
      <c r="E69" s="1"/>
      <c r="F69" s="1"/>
      <c r="G69" s="1">
        <v>0</v>
      </c>
      <c r="H69" s="1">
        <v>53178</v>
      </c>
      <c r="I69" s="1">
        <v>0</v>
      </c>
      <c r="J69" s="1">
        <v>8305</v>
      </c>
      <c r="K69" s="1">
        <f>SUM('Master table catch from report'!$E69:$J69)</f>
        <v>61483</v>
      </c>
      <c r="L69" s="6">
        <v>2024</v>
      </c>
      <c r="M69" s="8">
        <v>46574</v>
      </c>
      <c r="N69" s="6" t="s">
        <v>135</v>
      </c>
      <c r="O69" s="6" t="s">
        <v>37</v>
      </c>
      <c r="P69" s="6">
        <v>7.9480560000000002</v>
      </c>
      <c r="Q69" s="6">
        <v>158.565</v>
      </c>
    </row>
    <row r="70" spans="1:17" x14ac:dyDescent="0.3">
      <c r="A70" s="3" t="s">
        <v>231</v>
      </c>
      <c r="B70" s="12" t="s">
        <v>232</v>
      </c>
      <c r="C70" s="6" t="s">
        <v>19</v>
      </c>
      <c r="D70" s="6" t="s">
        <v>41</v>
      </c>
      <c r="E70" s="1">
        <v>183.8</v>
      </c>
      <c r="F70" s="1"/>
      <c r="G70" s="1">
        <v>1234.4000000000001</v>
      </c>
      <c r="H70" s="1">
        <v>0</v>
      </c>
      <c r="I70" s="1">
        <v>0</v>
      </c>
      <c r="J70" s="1">
        <v>1626.9</v>
      </c>
      <c r="K70" s="1">
        <f>SUM('Master table catch from report'!$E70:$J70)</f>
        <v>3045.1000000000004</v>
      </c>
      <c r="L70" s="6">
        <v>2024</v>
      </c>
      <c r="M70" s="8">
        <v>47313</v>
      </c>
      <c r="N70" s="6" t="s">
        <v>102</v>
      </c>
      <c r="O70" s="6" t="s">
        <v>111</v>
      </c>
      <c r="P70" s="6">
        <v>19</v>
      </c>
      <c r="Q70" s="6">
        <v>178</v>
      </c>
    </row>
    <row r="71" spans="1:17" x14ac:dyDescent="0.3">
      <c r="A71" s="3" t="s">
        <v>233</v>
      </c>
      <c r="B71" s="12" t="s">
        <v>234</v>
      </c>
      <c r="C71" s="6" t="s">
        <v>19</v>
      </c>
      <c r="D71" s="6" t="s">
        <v>235</v>
      </c>
      <c r="E71" s="1"/>
      <c r="F71" s="1"/>
      <c r="G71" s="1">
        <v>744</v>
      </c>
      <c r="H71" s="1">
        <v>53272</v>
      </c>
      <c r="I71" s="1">
        <v>0</v>
      </c>
      <c r="J71" s="1">
        <v>8992</v>
      </c>
      <c r="K71" s="1">
        <f>SUM('Master table catch from report'!$E71:$J71)</f>
        <v>63008</v>
      </c>
      <c r="L71" s="6">
        <v>2024</v>
      </c>
      <c r="M71" s="8">
        <v>47303</v>
      </c>
      <c r="N71" s="6" t="s">
        <v>102</v>
      </c>
      <c r="O71" s="6" t="s">
        <v>37</v>
      </c>
      <c r="P71" s="6">
        <v>19</v>
      </c>
      <c r="Q71" s="6">
        <v>178</v>
      </c>
    </row>
    <row r="72" spans="1:17" x14ac:dyDescent="0.3">
      <c r="A72" s="2" t="s">
        <v>236</v>
      </c>
      <c r="B72" s="12" t="s">
        <v>237</v>
      </c>
      <c r="C72" s="6" t="s">
        <v>19</v>
      </c>
      <c r="D72" s="6" t="s">
        <v>238</v>
      </c>
      <c r="E72" s="1"/>
      <c r="F72" s="1"/>
      <c r="G72" s="1">
        <v>457</v>
      </c>
      <c r="H72" s="1">
        <v>14945</v>
      </c>
      <c r="I72" s="1">
        <v>0</v>
      </c>
      <c r="J72" s="1">
        <v>14423</v>
      </c>
      <c r="K72" s="1">
        <f>SUM('Master table catch from report'!$E72:$J72)</f>
        <v>29825</v>
      </c>
      <c r="L72" s="6">
        <v>2024</v>
      </c>
      <c r="M72" s="8">
        <v>46265</v>
      </c>
      <c r="N72" s="6" t="s">
        <v>239</v>
      </c>
      <c r="O72" s="6" t="s">
        <v>37</v>
      </c>
      <c r="P72" s="6">
        <v>-8.1897407619999996</v>
      </c>
      <c r="Q72" s="6">
        <v>158.42286088</v>
      </c>
    </row>
    <row r="73" spans="1:17" x14ac:dyDescent="0.3">
      <c r="A73" s="3" t="s">
        <v>240</v>
      </c>
      <c r="B73" s="12" t="s">
        <v>241</v>
      </c>
      <c r="C73" s="6" t="s">
        <v>19</v>
      </c>
      <c r="D73" s="6" t="s">
        <v>81</v>
      </c>
      <c r="E73" s="1">
        <v>2701</v>
      </c>
      <c r="F73" s="1"/>
      <c r="G73" s="1">
        <v>0</v>
      </c>
      <c r="H73" s="1">
        <v>0</v>
      </c>
      <c r="I73" s="1">
        <v>0</v>
      </c>
      <c r="J73" s="1">
        <v>497.8</v>
      </c>
      <c r="K73" s="1">
        <f>SUM('Master table catch from report'!$E73:$J73)</f>
        <v>3198.8</v>
      </c>
      <c r="L73" s="6">
        <v>2024</v>
      </c>
      <c r="M73" s="8">
        <v>47337</v>
      </c>
      <c r="N73" s="6" t="s">
        <v>242</v>
      </c>
      <c r="O73" s="6" t="s">
        <v>243</v>
      </c>
      <c r="P73" s="6">
        <v>-33.908931883664003</v>
      </c>
      <c r="Q73" s="6">
        <v>18.447633807338001</v>
      </c>
    </row>
    <row r="74" spans="1:17" x14ac:dyDescent="0.3">
      <c r="A74" s="3" t="s">
        <v>244</v>
      </c>
      <c r="B74" s="12" t="s">
        <v>245</v>
      </c>
      <c r="C74" s="6" t="s">
        <v>19</v>
      </c>
      <c r="D74" s="6" t="s">
        <v>81</v>
      </c>
      <c r="E74" s="1">
        <v>2808.5239999999999</v>
      </c>
      <c r="F74" s="1"/>
      <c r="G74" s="1">
        <v>0</v>
      </c>
      <c r="H74" s="1">
        <v>0</v>
      </c>
      <c r="I74" s="1">
        <v>0</v>
      </c>
      <c r="J74" s="1">
        <v>0</v>
      </c>
      <c r="K74" s="1">
        <f>SUM('Master table catch from report'!$E74:$J74)</f>
        <v>2808.5239999999999</v>
      </c>
      <c r="L74" s="6">
        <v>2025</v>
      </c>
      <c r="M74" s="8" t="s">
        <v>82</v>
      </c>
      <c r="N74" s="6" t="s">
        <v>242</v>
      </c>
      <c r="O74" s="6" t="s">
        <v>243</v>
      </c>
      <c r="P74" s="6" t="s">
        <v>246</v>
      </c>
      <c r="Q74" s="6" t="s">
        <v>246</v>
      </c>
    </row>
    <row r="75" spans="1:17" x14ac:dyDescent="0.3">
      <c r="A75" s="2" t="s">
        <v>247</v>
      </c>
      <c r="B75" s="12" t="s">
        <v>248</v>
      </c>
      <c r="C75" s="6" t="s">
        <v>19</v>
      </c>
      <c r="D75" s="6" t="s">
        <v>88</v>
      </c>
      <c r="E75" s="1">
        <v>511.9</v>
      </c>
      <c r="F75" s="1"/>
      <c r="G75" s="1">
        <v>1017.2</v>
      </c>
      <c r="H75" s="1">
        <v>0</v>
      </c>
      <c r="I75" s="1">
        <v>0</v>
      </c>
      <c r="J75" s="1">
        <f>SUM(494.55+544.3)</f>
        <v>1038.8499999999999</v>
      </c>
      <c r="K75" s="1">
        <f>SUM('Master table catch from report'!$E75:$J75)</f>
        <v>2567.9499999999998</v>
      </c>
      <c r="L75" s="6">
        <v>2023</v>
      </c>
      <c r="M75" s="8">
        <v>47740</v>
      </c>
      <c r="N75" s="6" t="s">
        <v>185</v>
      </c>
      <c r="O75" s="6" t="s">
        <v>37</v>
      </c>
      <c r="P75" s="6">
        <v>7.5</v>
      </c>
      <c r="Q75" s="6">
        <v>150.80000000000001</v>
      </c>
    </row>
    <row r="76" spans="1:17" x14ac:dyDescent="0.3">
      <c r="A76" s="2" t="s">
        <v>249</v>
      </c>
      <c r="B76" s="12" t="s">
        <v>250</v>
      </c>
      <c r="C76" s="6" t="s">
        <v>19</v>
      </c>
      <c r="D76" s="6" t="s">
        <v>41</v>
      </c>
      <c r="E76" s="1">
        <v>393</v>
      </c>
      <c r="F76" s="1"/>
      <c r="G76" s="1">
        <v>2773</v>
      </c>
      <c r="H76" s="1">
        <v>0</v>
      </c>
      <c r="I76" s="1">
        <v>0</v>
      </c>
      <c r="J76" s="1">
        <v>2333</v>
      </c>
      <c r="K76" s="1">
        <f>SUM('Master table catch from report'!$E76:$J76)</f>
        <v>5499</v>
      </c>
      <c r="L76" s="6">
        <v>2024</v>
      </c>
      <c r="M76" s="8">
        <v>46298</v>
      </c>
      <c r="N76" s="6" t="s">
        <v>215</v>
      </c>
      <c r="O76" s="6" t="s">
        <v>37</v>
      </c>
      <c r="P76" s="6">
        <v>6.7</v>
      </c>
      <c r="Q76" s="6">
        <v>171</v>
      </c>
    </row>
    <row r="77" spans="1:17" x14ac:dyDescent="0.3">
      <c r="A77" s="2" t="s">
        <v>251</v>
      </c>
      <c r="B77" s="12" t="s">
        <v>252</v>
      </c>
      <c r="C77" s="6" t="s">
        <v>19</v>
      </c>
      <c r="D77" s="6" t="s">
        <v>41</v>
      </c>
      <c r="E77" s="1">
        <v>2927</v>
      </c>
      <c r="F77" s="1">
        <v>0</v>
      </c>
      <c r="G77" s="1">
        <v>306</v>
      </c>
      <c r="H77" s="1">
        <v>0</v>
      </c>
      <c r="I77" s="1">
        <v>0</v>
      </c>
      <c r="J77" s="1">
        <v>981</v>
      </c>
      <c r="K77" s="1">
        <f>SUM('Master table catch from report'!$E77:$J77)</f>
        <v>4214</v>
      </c>
      <c r="L77" s="6">
        <v>2024</v>
      </c>
      <c r="M77" s="8">
        <v>46262</v>
      </c>
      <c r="N77" s="6" t="s">
        <v>253</v>
      </c>
      <c r="O77" s="6" t="s">
        <v>25</v>
      </c>
      <c r="P77" s="6">
        <v>-24.206890000000001</v>
      </c>
      <c r="Q77" s="6">
        <v>-159.609375</v>
      </c>
    </row>
    <row r="78" spans="1:17" x14ac:dyDescent="0.3">
      <c r="A78" s="3" t="s">
        <v>254</v>
      </c>
      <c r="B78" s="12" t="s">
        <v>255</v>
      </c>
      <c r="C78" s="6" t="s">
        <v>19</v>
      </c>
      <c r="D78" s="6" t="s">
        <v>28</v>
      </c>
      <c r="E78" s="1">
        <v>0</v>
      </c>
      <c r="F78" s="1">
        <v>0</v>
      </c>
      <c r="G78" s="1">
        <v>0</v>
      </c>
      <c r="H78" s="1">
        <v>19632</v>
      </c>
      <c r="I78" s="1">
        <v>0</v>
      </c>
      <c r="J78" s="1">
        <v>2975</v>
      </c>
      <c r="K78" s="1">
        <f>SUM('Master table catch from report'!$E78:$J78)</f>
        <v>22607</v>
      </c>
      <c r="L78" s="6">
        <v>2024</v>
      </c>
      <c r="M78" s="8">
        <v>47174</v>
      </c>
      <c r="N78" s="6" t="s">
        <v>135</v>
      </c>
      <c r="O78" s="6" t="s">
        <v>37</v>
      </c>
      <c r="P78" s="6">
        <v>-1.5192000000000001</v>
      </c>
      <c r="Q78" s="6">
        <v>155.04040000000001</v>
      </c>
    </row>
    <row r="79" spans="1:17" x14ac:dyDescent="0.3">
      <c r="A79" s="3" t="s">
        <v>256</v>
      </c>
      <c r="B79" s="12" t="s">
        <v>257</v>
      </c>
      <c r="C79" s="6" t="s">
        <v>19</v>
      </c>
      <c r="D79" s="6" t="s">
        <v>151</v>
      </c>
      <c r="E79" s="1">
        <f>SUM(1305+10786)</f>
        <v>12091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f>SUM('Master table catch from report'!$E79:$J79)</f>
        <v>12091</v>
      </c>
      <c r="L79" s="6">
        <v>2024</v>
      </c>
      <c r="M79" s="8">
        <v>46568</v>
      </c>
      <c r="N79" s="6" t="s">
        <v>258</v>
      </c>
      <c r="O79" s="6" t="s">
        <v>34</v>
      </c>
      <c r="P79" s="6">
        <v>-36</v>
      </c>
      <c r="Q79" s="6">
        <v>18</v>
      </c>
    </row>
    <row r="80" spans="1:17" x14ac:dyDescent="0.3">
      <c r="A80" s="3" t="s">
        <v>259</v>
      </c>
      <c r="B80" s="12" t="s">
        <v>260</v>
      </c>
      <c r="C80" s="6" t="s">
        <v>19</v>
      </c>
      <c r="D80" s="6" t="s">
        <v>41</v>
      </c>
      <c r="E80" s="1">
        <v>32062</v>
      </c>
      <c r="F80" s="1">
        <v>0</v>
      </c>
      <c r="G80" s="1">
        <v>5597.7</v>
      </c>
      <c r="H80" s="1">
        <v>1106.3</v>
      </c>
      <c r="I80" s="1">
        <v>0</v>
      </c>
      <c r="J80" s="1">
        <v>17099.8</v>
      </c>
      <c r="K80" s="1">
        <f>SUM('Master table catch from report'!$E80:$J80)</f>
        <v>55865.8</v>
      </c>
      <c r="L80" s="6">
        <v>2024</v>
      </c>
      <c r="M80" s="8">
        <v>47372</v>
      </c>
      <c r="N80" s="6" t="s">
        <v>258</v>
      </c>
      <c r="O80" s="6" t="s">
        <v>261</v>
      </c>
      <c r="P80" s="6">
        <v>8.1580504120999997</v>
      </c>
      <c r="Q80" s="6">
        <v>-176.1902657</v>
      </c>
    </row>
    <row r="81" spans="1:17" x14ac:dyDescent="0.3">
      <c r="A81" s="2" t="s">
        <v>262</v>
      </c>
      <c r="B81" s="12" t="s">
        <v>263</v>
      </c>
      <c r="C81" s="6" t="s">
        <v>19</v>
      </c>
      <c r="D81" s="6" t="s">
        <v>28</v>
      </c>
      <c r="E81" s="1">
        <v>0</v>
      </c>
      <c r="F81" s="1">
        <v>0</v>
      </c>
      <c r="G81" s="1">
        <v>2593.6999999999998</v>
      </c>
      <c r="H81" s="1">
        <v>123930.2</v>
      </c>
      <c r="I81" s="1">
        <v>0</v>
      </c>
      <c r="J81" s="1">
        <v>0</v>
      </c>
      <c r="K81" s="1">
        <f>SUM('Master table catch from report'!$E81:$J81)</f>
        <v>126523.9</v>
      </c>
      <c r="L81" s="6">
        <v>2024</v>
      </c>
      <c r="M81" s="30" t="s">
        <v>264</v>
      </c>
      <c r="N81" s="6" t="s">
        <v>21</v>
      </c>
      <c r="O81" s="6" t="s">
        <v>111</v>
      </c>
      <c r="P81" s="6">
        <v>-11.95334779</v>
      </c>
      <c r="Q81" s="6">
        <v>-168.5742127</v>
      </c>
    </row>
    <row r="82" spans="1:17" x14ac:dyDescent="0.3">
      <c r="A82" s="3" t="s">
        <v>265</v>
      </c>
      <c r="B82" s="12" t="s">
        <v>266</v>
      </c>
      <c r="C82" s="6" t="s">
        <v>19</v>
      </c>
      <c r="D82" s="6" t="s">
        <v>28</v>
      </c>
      <c r="E82" s="1">
        <v>0</v>
      </c>
      <c r="F82" s="1">
        <v>0</v>
      </c>
      <c r="G82" s="1">
        <v>0</v>
      </c>
      <c r="H82" s="1">
        <v>104369</v>
      </c>
      <c r="I82" s="1">
        <v>0</v>
      </c>
      <c r="J82" s="1">
        <v>12252</v>
      </c>
      <c r="K82" s="1">
        <f>SUM('Master table catch from report'!$E82:$J82)</f>
        <v>116621</v>
      </c>
      <c r="L82" s="6">
        <v>2024</v>
      </c>
      <c r="M82" s="8">
        <v>46894</v>
      </c>
      <c r="N82" s="6" t="s">
        <v>135</v>
      </c>
      <c r="O82" s="6" t="s">
        <v>267</v>
      </c>
      <c r="P82" s="6">
        <v>21.102149000000001</v>
      </c>
      <c r="Q82" s="6">
        <v>154.29423600000001</v>
      </c>
    </row>
    <row r="83" spans="1:17" x14ac:dyDescent="0.3">
      <c r="A83" s="3" t="s">
        <v>268</v>
      </c>
      <c r="B83" s="12" t="s">
        <v>269</v>
      </c>
      <c r="C83" s="6" t="s">
        <v>19</v>
      </c>
      <c r="D83" s="6" t="s">
        <v>88</v>
      </c>
      <c r="E83" s="1">
        <v>15861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f>SUM('Master table catch from report'!$E83:$J83)</f>
        <v>15861</v>
      </c>
      <c r="L83" s="6">
        <v>2024</v>
      </c>
      <c r="M83" s="8">
        <v>46923</v>
      </c>
      <c r="N83" s="6" t="s">
        <v>89</v>
      </c>
      <c r="O83" s="6" t="s">
        <v>34</v>
      </c>
      <c r="P83" s="6">
        <v>16.982778</v>
      </c>
      <c r="Q83" s="6">
        <v>-36.930833</v>
      </c>
    </row>
    <row r="84" spans="1:17" x14ac:dyDescent="0.3">
      <c r="A84" t="s">
        <v>270</v>
      </c>
      <c r="B84" s="12" t="s">
        <v>271</v>
      </c>
      <c r="C84" t="s">
        <v>31</v>
      </c>
      <c r="D84" t="s">
        <v>28</v>
      </c>
      <c r="E84" s="1">
        <v>0</v>
      </c>
      <c r="F84" s="1"/>
      <c r="G84" s="1">
        <v>752</v>
      </c>
      <c r="H84" s="1">
        <v>4398</v>
      </c>
      <c r="I84" s="1">
        <v>0</v>
      </c>
      <c r="J84" s="1">
        <v>2914</v>
      </c>
      <c r="K84" s="1">
        <f>SUM('Master table catch from report'!$E84:$J84)</f>
        <v>8064</v>
      </c>
      <c r="L84" s="6">
        <v>2023</v>
      </c>
      <c r="M84" s="8" t="s">
        <v>82</v>
      </c>
      <c r="N84" t="s">
        <v>29</v>
      </c>
      <c r="O84" t="s">
        <v>209</v>
      </c>
      <c r="P84" t="s">
        <v>272</v>
      </c>
      <c r="Q84" t="s">
        <v>273</v>
      </c>
    </row>
    <row r="85" spans="1:17" x14ac:dyDescent="0.3">
      <c r="A85" s="3" t="s">
        <v>274</v>
      </c>
      <c r="B85" s="12" t="s">
        <v>275</v>
      </c>
      <c r="C85" s="6" t="s">
        <v>19</v>
      </c>
      <c r="D85" s="6" t="s">
        <v>28</v>
      </c>
      <c r="E85" s="1">
        <v>0</v>
      </c>
      <c r="F85" s="1">
        <v>0</v>
      </c>
      <c r="G85" s="1">
        <v>6176</v>
      </c>
      <c r="H85" s="17">
        <v>69995.399999999994</v>
      </c>
      <c r="I85" s="1">
        <v>0</v>
      </c>
      <c r="J85" s="1">
        <f>SUM(892+4134.92)</f>
        <v>5026.92</v>
      </c>
      <c r="K85" s="1">
        <f>SUM('Master table catch from report'!$E85:$J85)</f>
        <v>81198.319999999992</v>
      </c>
      <c r="L85" s="6">
        <v>2024</v>
      </c>
      <c r="M85" s="8">
        <v>46575</v>
      </c>
      <c r="N85" s="6" t="s">
        <v>146</v>
      </c>
      <c r="O85" s="6" t="s">
        <v>111</v>
      </c>
      <c r="P85" s="6">
        <v>-40.4</v>
      </c>
      <c r="Q85" s="6">
        <v>-155.5</v>
      </c>
    </row>
    <row r="86" spans="1:17" x14ac:dyDescent="0.3">
      <c r="A86" s="5" t="s">
        <v>276</v>
      </c>
      <c r="B86" s="12" t="s">
        <v>277</v>
      </c>
      <c r="C86" s="6" t="s">
        <v>19</v>
      </c>
      <c r="D86" s="6" t="s">
        <v>88</v>
      </c>
      <c r="E86" s="1">
        <v>0</v>
      </c>
      <c r="F86" s="1">
        <v>76.3</v>
      </c>
      <c r="G86" s="1">
        <v>0</v>
      </c>
      <c r="H86" s="1">
        <v>0</v>
      </c>
      <c r="I86" s="1">
        <v>0</v>
      </c>
      <c r="J86" s="1">
        <v>0</v>
      </c>
      <c r="K86" s="1">
        <f>SUM('Master table catch from report'!$E86:$J86)</f>
        <v>76.3</v>
      </c>
      <c r="L86" s="6">
        <v>2024</v>
      </c>
      <c r="M86" s="8">
        <v>47887</v>
      </c>
      <c r="N86" s="6" t="s">
        <v>135</v>
      </c>
      <c r="O86" s="6" t="s">
        <v>195</v>
      </c>
      <c r="P86" s="6">
        <v>57</v>
      </c>
      <c r="Q86" s="6">
        <v>-25</v>
      </c>
    </row>
    <row r="87" spans="1:17" x14ac:dyDescent="0.3">
      <c r="A87" s="5" t="s">
        <v>278</v>
      </c>
      <c r="B87" s="12" t="s">
        <v>279</v>
      </c>
      <c r="C87" s="6" t="s">
        <v>31</v>
      </c>
      <c r="D87" s="6" t="s">
        <v>280</v>
      </c>
      <c r="E87" s="1">
        <v>0</v>
      </c>
      <c r="F87" s="1">
        <v>0</v>
      </c>
      <c r="G87" s="1">
        <v>0</v>
      </c>
      <c r="H87" s="1">
        <v>59600</v>
      </c>
      <c r="I87" s="1">
        <v>0</v>
      </c>
      <c r="J87" s="1">
        <v>0</v>
      </c>
      <c r="K87" s="1">
        <f>SUM('Master table catch from report'!$E87:$J87)</f>
        <v>59600</v>
      </c>
      <c r="L87" s="6">
        <v>2024</v>
      </c>
      <c r="M87" s="8" t="s">
        <v>82</v>
      </c>
      <c r="N87" s="6" t="s">
        <v>281</v>
      </c>
      <c r="O87" s="6" t="s">
        <v>267</v>
      </c>
      <c r="P87" s="6">
        <v>11.60379</v>
      </c>
      <c r="Q87" s="6">
        <v>108.75024999999999</v>
      </c>
    </row>
    <row r="88" spans="1:17" x14ac:dyDescent="0.3">
      <c r="A88" s="2" t="s">
        <v>282</v>
      </c>
      <c r="B88" s="12" t="s">
        <v>283</v>
      </c>
      <c r="C88" s="6" t="s">
        <v>19</v>
      </c>
      <c r="D88" s="6" t="s">
        <v>28</v>
      </c>
      <c r="E88" s="1">
        <v>0</v>
      </c>
      <c r="F88" s="1">
        <v>0</v>
      </c>
      <c r="G88" s="1">
        <v>1500</v>
      </c>
      <c r="H88" s="1">
        <v>83000</v>
      </c>
      <c r="I88" s="1">
        <v>0</v>
      </c>
      <c r="J88" s="1">
        <v>23000</v>
      </c>
      <c r="K88" s="1">
        <f>SUM(E88:J88)</f>
        <v>107500</v>
      </c>
      <c r="L88" s="6">
        <v>2025</v>
      </c>
      <c r="M88" s="8">
        <v>47086</v>
      </c>
      <c r="N88" s="6" t="s">
        <v>89</v>
      </c>
      <c r="O88" s="6" t="s">
        <v>111</v>
      </c>
      <c r="P88" s="6">
        <v>0</v>
      </c>
      <c r="Q88" s="6">
        <v>162.68899999999999</v>
      </c>
    </row>
    <row r="90" spans="1:17" x14ac:dyDescent="0.3">
      <c r="K90" s="23"/>
    </row>
  </sheetData>
  <hyperlinks>
    <hyperlink ref="B60" r:id="rId1" display="https://fisheries.msc.org/en/fisheries/owase-bussan-co.-ltd.-longline-fishery-for-north-pacific-albacore/" xr:uid="{9C4891DD-D6EC-4196-BCF6-800EC9490314}"/>
    <hyperlink ref="B49" r:id="rId2" xr:uid="{0F000641-3C1D-479B-B404-F2BE36A91FCE}"/>
    <hyperlink ref="B2" r:id="rId3" xr:uid="{BE9FE4D4-A948-4B7B-9C3E-41A426B7CC5F}"/>
    <hyperlink ref="B3" r:id="rId4" xr:uid="{09B45D35-6D03-4B3C-AAA1-F78DC5523AA2}"/>
    <hyperlink ref="B4" r:id="rId5" xr:uid="{D0405CC8-3004-4B5F-824C-FF56F9BEA917}"/>
    <hyperlink ref="B5" r:id="rId6" xr:uid="{31CA4BB4-E6B4-4BD1-99E3-50AF926F67D4}"/>
    <hyperlink ref="B6" r:id="rId7" xr:uid="{05998FB7-4F0D-4D0B-836C-59DB30871CCD}"/>
    <hyperlink ref="B7" r:id="rId8" xr:uid="{EB9EC71C-18F0-43E4-A91E-732FD0160982}"/>
    <hyperlink ref="B8" r:id="rId9" xr:uid="{94D11213-9456-4552-9C84-071C375CF56F}"/>
    <hyperlink ref="B9" r:id="rId10" xr:uid="{4ADB76DB-DBF5-4B2D-BCAF-6F00A0CE5F48}"/>
    <hyperlink ref="B10" r:id="rId11" xr:uid="{B74B8AA7-7ACC-40A5-ABA7-7345246E7A42}"/>
    <hyperlink ref="B11" r:id="rId12" xr:uid="{7EE89D16-8051-4EBC-8720-8E632C1FB168}"/>
    <hyperlink ref="B12" r:id="rId13" xr:uid="{F167452E-A1C8-48B2-BDAD-1FC10D39E14C}"/>
    <hyperlink ref="B13" r:id="rId14" xr:uid="{22B2584A-03E2-47C8-B10D-7ABAFB7CC98F}"/>
    <hyperlink ref="B14" r:id="rId15" xr:uid="{1463FD77-DDDE-4E69-8234-ADA151261079}"/>
    <hyperlink ref="B15" r:id="rId16" xr:uid="{ED8CBE1C-A45F-4806-813F-9B3477C462FA}"/>
    <hyperlink ref="B16" r:id="rId17" xr:uid="{3E68ACCE-185A-4304-B029-8DBB7FB150B0}"/>
    <hyperlink ref="B17" r:id="rId18" xr:uid="{42F6DE33-4CD3-4DE7-8D96-E5A911FBABE3}"/>
    <hyperlink ref="B18" r:id="rId19" xr:uid="{B048C6A0-44E3-436B-AB1C-4ED897BBC321}"/>
    <hyperlink ref="B19" r:id="rId20" xr:uid="{C7177DA1-EB1E-4DA7-888E-0D81C5CDED67}"/>
    <hyperlink ref="B20" r:id="rId21" xr:uid="{C7CBAEDE-FB94-4510-A76C-472EE3DBA6F5}"/>
    <hyperlink ref="B21" r:id="rId22" xr:uid="{C56FC39A-F768-4A4B-AF51-B0F96D23F614}"/>
    <hyperlink ref="B22" r:id="rId23" xr:uid="{A3814337-2660-4021-96C8-B9A216CE35A3}"/>
    <hyperlink ref="B23" r:id="rId24" xr:uid="{55BE59CA-3537-48BE-8B7A-90739DF8A9D1}"/>
    <hyperlink ref="B24" r:id="rId25" xr:uid="{49A8FEC4-EE77-4230-81EC-DEC405D2084F}"/>
    <hyperlink ref="B25" r:id="rId26" xr:uid="{D297E9CC-5B24-4D3A-8B00-7BF0DF54A650}"/>
    <hyperlink ref="B26" r:id="rId27" xr:uid="{AEC0CDA7-E342-41F4-8C76-DCEC19F34206}"/>
    <hyperlink ref="B27" r:id="rId28" xr:uid="{F220BF51-5D3F-4842-BEE7-AFD634558560}"/>
    <hyperlink ref="B28" r:id="rId29" xr:uid="{150C8910-2445-406B-A95F-55E2295CD8A1}"/>
    <hyperlink ref="B29" r:id="rId30" xr:uid="{BA806AA2-231B-47CB-B4EC-630C7284C093}"/>
    <hyperlink ref="B30" r:id="rId31" display="Dongwon Pacific purse seine yellowfin, bigeye and skipjack fishery" xr:uid="{55B7A543-BFE5-46BB-A702-E324584670B4}"/>
    <hyperlink ref="B31" r:id="rId32" display="Dongwon skipjack Indian Ocean purse seine fishery" xr:uid="{84895596-A3D5-4C75-AF25-7A483D4E6241}"/>
    <hyperlink ref="B32" r:id="rId33" xr:uid="{0F9F68F5-F2B4-43DA-A74E-70E36E720727}"/>
    <hyperlink ref="B33" r:id="rId34" xr:uid="{C88A3AFB-8076-491C-8764-8ED3A22654C8}"/>
    <hyperlink ref="B34" r:id="rId35" xr:uid="{B79262A0-ED16-45E0-949C-50A1DDFADC3B}"/>
    <hyperlink ref="B35" r:id="rId36" xr:uid="{E9367072-03C5-4A38-B500-7C256573BAB6}"/>
    <hyperlink ref="B36" r:id="rId37" xr:uid="{069DEF9E-30C6-47A7-B6A0-1D069AC87DE9}"/>
    <hyperlink ref="B37" r:id="rId38" xr:uid="{A1E8206D-96B5-41BB-9280-5465F335E28E}"/>
    <hyperlink ref="B38" r:id="rId39" xr:uid="{13DE5150-7735-4B8B-A10E-31E03B51087B}"/>
    <hyperlink ref="B39" r:id="rId40" xr:uid="{242A8FB6-68DD-4158-80C3-02241B3C4D84}"/>
    <hyperlink ref="B40" r:id="rId41" xr:uid="{778776CA-BF13-4899-89A8-30972D407D9F}"/>
    <hyperlink ref="B41" r:id="rId42" xr:uid="{797E6CD5-270B-4E76-A4D0-D5C24BE5F5F9}"/>
    <hyperlink ref="B42" r:id="rId43" xr:uid="{C07B472C-662B-4F8A-8C18-BA1CD00F87E5}"/>
    <hyperlink ref="B43" r:id="rId44" xr:uid="{AA144834-AB57-4646-B1A0-3629AE2314B5}"/>
    <hyperlink ref="B44" r:id="rId45" xr:uid="{65A56356-920C-4C91-B882-0C220A6FBB27}"/>
    <hyperlink ref="B45" r:id="rId46" xr:uid="{795D8DC8-FB38-4198-82F7-8DF3E07DD4A1}"/>
    <hyperlink ref="B46" r:id="rId47" xr:uid="{6DAE3563-45FB-4D02-B2B2-A338BEB76F8E}"/>
    <hyperlink ref="B47" r:id="rId48" xr:uid="{6FD6E623-C76B-4DA0-93A9-9D84FAE3510D}"/>
    <hyperlink ref="B48" r:id="rId49" xr:uid="{05CAB146-50D7-4DEA-AB04-10C6DD19B1E4}"/>
    <hyperlink ref="B50" r:id="rId50" xr:uid="{A16D518F-3878-4444-BE91-D5EEAE13007A}"/>
    <hyperlink ref="B51" r:id="rId51" xr:uid="{12F6DDB4-92B7-497D-8812-E3D3EAE59561}"/>
    <hyperlink ref="B52" r:id="rId52" xr:uid="{2777C748-69FB-4461-89FF-EC2172E951F7}"/>
    <hyperlink ref="B53" r:id="rId53" xr:uid="{15DF187D-6B60-43C9-B09A-DA51977D5DC8}"/>
    <hyperlink ref="B54" r:id="rId54" xr:uid="{F39DC141-D59F-4EDF-8A36-D5DC15145604}"/>
    <hyperlink ref="B55" r:id="rId55" xr:uid="{9B4EA9FE-FB8E-47B7-942C-82E5BCCA4882}"/>
    <hyperlink ref="B56" r:id="rId56" xr:uid="{59572B8E-D9AD-4537-8F47-1B2533C50CE9}"/>
    <hyperlink ref="B57" r:id="rId57" xr:uid="{BFD2C296-137E-42F9-9D0E-FE37C7896B84}"/>
    <hyperlink ref="B58" r:id="rId58" xr:uid="{7B31BE4E-9F75-4EE1-8F1A-88A89453B735}"/>
    <hyperlink ref="B59" r:id="rId59" xr:uid="{22D48B1F-5C84-4358-8DB4-38E4684D368C}"/>
    <hyperlink ref="B61" r:id="rId60" xr:uid="{6A70918C-A0FF-4F36-BC27-22F309FAAAAB}"/>
    <hyperlink ref="B62" r:id="rId61" xr:uid="{0E7260DE-07C9-4DEF-9C6B-4E4FD2BCCF22}"/>
    <hyperlink ref="B63" r:id="rId62" xr:uid="{153B6ECE-18B0-429B-9A61-998EF428A262}"/>
    <hyperlink ref="B64" r:id="rId63" xr:uid="{CFB93353-DC72-4118-8104-999CB5FF8D75}"/>
    <hyperlink ref="B65" r:id="rId64" xr:uid="{3E412957-8137-43C2-945D-40330359D66E}"/>
    <hyperlink ref="B66" r:id="rId65" xr:uid="{254C7288-B6CC-4F06-8E08-9D9659DEF36D}"/>
    <hyperlink ref="B67" r:id="rId66" xr:uid="{D3D8FCD5-8EB9-47CF-9E27-9A1E5140616C}"/>
    <hyperlink ref="B68" r:id="rId67" xr:uid="{0B8D1232-777C-46D7-896C-ACF022892A73}"/>
    <hyperlink ref="B69" r:id="rId68" xr:uid="{A33C8854-86B3-467D-AE42-4A178E8A0E58}"/>
    <hyperlink ref="B70" r:id="rId69" xr:uid="{5B198EFE-3351-4477-AC12-4E20A5C5DAA8}"/>
    <hyperlink ref="B71" r:id="rId70" xr:uid="{CC1D3E26-23AD-4DA5-8033-DEB7F4249E1C}"/>
    <hyperlink ref="B72" r:id="rId71" xr:uid="{29870E4A-E4D1-4C06-B4FA-A3018DE2377B}"/>
    <hyperlink ref="B73" r:id="rId72" display="South Africa albacore tuna pole and line" xr:uid="{64957FE4-C912-43FB-B194-0733290F6DCA}"/>
    <hyperlink ref="B74" r:id="rId73" xr:uid="{426CEE42-D14B-4333-AC81-795320A6E367}"/>
    <hyperlink ref="B75" r:id="rId74" xr:uid="{EB13922D-E99F-4723-BCAA-EF75EE8EDA51}"/>
    <hyperlink ref="B76" r:id="rId75" xr:uid="{6BC280F1-FBA8-4713-827C-189A64E6AC3E}"/>
    <hyperlink ref="B77" r:id="rId76" xr:uid="{EE12443C-84E2-4A7D-BB7D-135862F9D518}"/>
    <hyperlink ref="B78" r:id="rId77" xr:uid="{23FB0E88-1393-4416-A09B-6F0055629375}"/>
    <hyperlink ref="B79" r:id="rId78" xr:uid="{60F7AEB0-B470-4E93-AD16-1D0901F0F6BE}"/>
    <hyperlink ref="B80" r:id="rId79" xr:uid="{54F256E7-D248-4A73-80A1-A2F40C57DD92}"/>
    <hyperlink ref="B81" r:id="rId80" xr:uid="{D0B5D002-B3EC-49E4-A29F-9FE5563E87A2}"/>
    <hyperlink ref="B82" r:id="rId81" xr:uid="{9B63074D-CE3D-4860-8B9D-CFFA4B978F21}"/>
    <hyperlink ref="B83" r:id="rId82" xr:uid="{66B4140B-B81F-4D74-80C9-5FA97F0BF96D}"/>
    <hyperlink ref="B84" r:id="rId83" xr:uid="{75ACB7BD-F582-46B7-A488-6B132EC3FC6A}"/>
    <hyperlink ref="B85" r:id="rId84" xr:uid="{D75310A6-70D4-4617-8578-504CAC4DAE88}"/>
    <hyperlink ref="B86" r:id="rId85" xr:uid="{FF2607FD-4878-4ED8-9A5A-67EF6A30C857}"/>
    <hyperlink ref="B87" r:id="rId86" xr:uid="{6449A80D-C395-4DDD-ACE4-D63881A67313}"/>
    <hyperlink ref="B88" r:id="rId87" xr:uid="{6D339C82-82F9-4793-8370-5F7EB3A0B169}"/>
  </hyperlinks>
  <pageMargins left="0.7" right="0.7" top="0.75" bottom="0.75" header="0.3" footer="0.3"/>
  <drawing r:id="rId88"/>
  <legacyDrawing r:id="rId89"/>
  <tableParts count="1">
    <tablePart r:id="rId90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8"/>
  <sheetViews>
    <sheetView tabSelected="1" zoomScale="98" zoomScaleNormal="98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R1" sqref="R1:R1048576"/>
    </sheetView>
  </sheetViews>
  <sheetFormatPr baseColWidth="10" defaultColWidth="8.88671875" defaultRowHeight="14.4" x14ac:dyDescent="0.3"/>
  <cols>
    <col min="1" max="1" width="13" customWidth="1"/>
    <col min="2" max="2" width="67.88671875" customWidth="1"/>
    <col min="3" max="3" width="19.6640625" customWidth="1"/>
    <col min="4" max="4" width="45.33203125" customWidth="1"/>
    <col min="5" max="5" width="11" style="23" customWidth="1"/>
    <col min="6" max="6" width="17.44140625" style="23" customWidth="1"/>
    <col min="7" max="7" width="20.44140625" style="23" customWidth="1"/>
    <col min="8" max="9" width="14.6640625" style="23" customWidth="1"/>
    <col min="10" max="10" width="16.33203125" style="23" customWidth="1"/>
    <col min="11" max="11" width="14.6640625" style="23" customWidth="1"/>
    <col min="12" max="12" width="12.33203125" customWidth="1"/>
    <col min="13" max="13" width="22.6640625" style="8" customWidth="1"/>
    <col min="14" max="14" width="33.44140625" style="6" bestFit="1" customWidth="1"/>
    <col min="15" max="15" width="50.33203125" customWidth="1"/>
    <col min="16" max="16" width="10.44140625" customWidth="1"/>
    <col min="17" max="17" width="12" customWidth="1"/>
  </cols>
  <sheetData>
    <row r="1" spans="1:17" x14ac:dyDescent="0.3">
      <c r="A1" s="9" t="s">
        <v>0</v>
      </c>
      <c r="B1" s="9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pans="1:17" x14ac:dyDescent="0.3">
      <c r="A2" s="2" t="s">
        <v>17</v>
      </c>
      <c r="B2" s="12" t="s">
        <v>18</v>
      </c>
      <c r="C2" s="6" t="str">
        <f>'Master table catch from report'!C2</f>
        <v>Certified</v>
      </c>
      <c r="D2" s="6" t="str">
        <f>'Master table catch from report'!D2</f>
        <v>Hooks And Lines - Trolling lines</v>
      </c>
      <c r="E2" s="1">
        <f>'Master table catch from report'!E2</f>
        <v>8614.1</v>
      </c>
      <c r="F2" s="1">
        <f>'Master table catch from report'!F2</f>
        <v>0</v>
      </c>
      <c r="G2" s="1">
        <f>'Master table catch from report'!G2</f>
        <v>0</v>
      </c>
      <c r="H2" s="1">
        <f>'Master table catch from report'!H2</f>
        <v>0</v>
      </c>
      <c r="I2" s="1">
        <f>'Master table catch from report'!I2*1</f>
        <v>0</v>
      </c>
      <c r="J2" s="1">
        <f>'Master table catch from report'!J2</f>
        <v>0</v>
      </c>
      <c r="K2" s="1">
        <f>SUM('Master table catch from report'!$E2:$J2)</f>
        <v>8614.1</v>
      </c>
      <c r="L2" s="6">
        <f>'Master table catch from report'!L2</f>
        <v>2025</v>
      </c>
      <c r="M2" s="8">
        <f>'Master table catch from report'!M2</f>
        <v>47251</v>
      </c>
      <c r="N2" s="6" t="str">
        <f>'Master table catch from report'!N2</f>
        <v>United States of America</v>
      </c>
      <c r="O2" s="6" t="str">
        <f>'Master table catch from report'!O2</f>
        <v>67 (Pacific, Northeast), 77 (Pacific, Eastern Central)</v>
      </c>
      <c r="P2" s="6">
        <f>'Master table catch from report'!P2</f>
        <v>43.897892390000003</v>
      </c>
      <c r="Q2" s="6">
        <f>'Master table catch from report'!Q2</f>
        <v>-141.50390630000001</v>
      </c>
    </row>
    <row r="3" spans="1:17" x14ac:dyDescent="0.3">
      <c r="A3" s="2" t="s">
        <v>23</v>
      </c>
      <c r="B3" s="12" t="s">
        <v>24</v>
      </c>
      <c r="C3" s="6" t="str">
        <f>'Master table catch from report'!C3</f>
        <v>Certified</v>
      </c>
      <c r="D3" s="6" t="str">
        <f>'Master table catch from report'!D3</f>
        <v>Hooks And Lines - Trolling lines</v>
      </c>
      <c r="E3" s="1">
        <f>'Master table catch from report'!E3*1</f>
        <v>164</v>
      </c>
      <c r="F3" s="1">
        <f>'Master table catch from report'!F3</f>
        <v>0</v>
      </c>
      <c r="G3" s="1">
        <f>'Master table catch from report'!G3</f>
        <v>0</v>
      </c>
      <c r="H3" s="1">
        <f>'Master table catch from report'!H3</f>
        <v>0</v>
      </c>
      <c r="I3" s="1">
        <f>'Master table catch from report'!I3*1</f>
        <v>0</v>
      </c>
      <c r="J3" s="1">
        <f>'Master table catch from report'!J3</f>
        <v>0</v>
      </c>
      <c r="K3" s="1">
        <f>SUM(E3:J3)</f>
        <v>164</v>
      </c>
      <c r="L3" s="6">
        <f>'Master table catch from report'!L3</f>
        <v>2024</v>
      </c>
      <c r="M3" s="8">
        <f>'Master table catch from report'!M3</f>
        <v>47251</v>
      </c>
      <c r="N3" s="6" t="str">
        <f>'Master table catch from report'!N3</f>
        <v>United States of America</v>
      </c>
      <c r="O3" s="6" t="str">
        <f>'Master table catch from report'!O3</f>
        <v>77 (Pacific, Eastern Central), 81 (Pacific, Southwest)</v>
      </c>
      <c r="P3" s="6">
        <f>'Master table catch from report'!P3</f>
        <v>-38.410558250000001</v>
      </c>
      <c r="Q3" s="6">
        <f>'Master table catch from report'!Q3</f>
        <v>-129.90234380000001</v>
      </c>
    </row>
    <row r="4" spans="1:17" x14ac:dyDescent="0.3">
      <c r="A4" s="2" t="s">
        <v>26</v>
      </c>
      <c r="B4" s="12" t="s">
        <v>27</v>
      </c>
      <c r="C4" s="6" t="str">
        <f>'Master table catch from report'!C4</f>
        <v>Certified</v>
      </c>
      <c r="D4" s="6" t="str">
        <f>'Master table catch from report'!D4</f>
        <v>Surrounding Nets - With purse lines (purse seines)</v>
      </c>
      <c r="E4" s="1">
        <f>'Master table catch from report'!E4</f>
        <v>0</v>
      </c>
      <c r="F4" s="1">
        <f>'Master table catch from report'!F4</f>
        <v>0</v>
      </c>
      <c r="G4" s="1">
        <f>'Master table catch from report'!G4</f>
        <v>0</v>
      </c>
      <c r="H4" s="1">
        <f>'Master table catch from report'!H4</f>
        <v>102277</v>
      </c>
      <c r="I4" s="1">
        <f>'Master table catch from report'!I4*1</f>
        <v>0</v>
      </c>
      <c r="J4" s="1">
        <f>'Master table catch from report'!J4</f>
        <v>46812</v>
      </c>
      <c r="K4" s="1">
        <f>SUM('Master table catch from report'!$E4:$J4)</f>
        <v>149089</v>
      </c>
      <c r="L4" s="6">
        <f>'Master table catch from report'!L4</f>
        <v>2024</v>
      </c>
      <c r="M4" s="8">
        <f>'Master table catch from report'!M4</f>
        <v>46462</v>
      </c>
      <c r="N4" s="6" t="str">
        <f>'Master table catch from report'!N4</f>
        <v>Spain</v>
      </c>
      <c r="O4" s="6" t="str">
        <f>'Master table catch from report'!O4</f>
        <v>51 (Indian Ocean, Western), 57 (Indian Ocean, Eastern)</v>
      </c>
      <c r="P4" s="6">
        <f>'Master table catch from report'!P4</f>
        <v>-7.0920597269999996</v>
      </c>
      <c r="Q4" s="6">
        <f>'Master table catch from report'!Q4</f>
        <v>66.650621775000005</v>
      </c>
    </row>
    <row r="5" spans="1:17" x14ac:dyDescent="0.3">
      <c r="A5" s="2" t="s">
        <v>26</v>
      </c>
      <c r="B5" s="12" t="s">
        <v>27</v>
      </c>
      <c r="C5" s="6" t="str">
        <f>'Master table catch from report'!C5</f>
        <v>Improvement Program</v>
      </c>
      <c r="D5" s="6" t="str">
        <f>'Master table catch from report'!D5</f>
        <v>Surrounding Nets - With purse lines (purse seines): Purse seine (FAD and FSC)</v>
      </c>
      <c r="E5" s="1">
        <f>'Master table catch from report'!E5</f>
        <v>0</v>
      </c>
      <c r="F5" s="1">
        <f>'Master table catch from report'!F5</f>
        <v>0</v>
      </c>
      <c r="G5" s="1">
        <f>'Master table catch from report'!G5</f>
        <v>3241</v>
      </c>
      <c r="H5" s="1">
        <f>'Master table catch from report'!H5</f>
        <v>0</v>
      </c>
      <c r="I5" s="1">
        <f>'Master table catch from report'!I5*1</f>
        <v>0</v>
      </c>
      <c r="J5" s="1">
        <f>'Master table catch from report'!J5</f>
        <v>0</v>
      </c>
      <c r="K5" s="1">
        <f>SUM('Master table catch from report'!$E5:$J5)</f>
        <v>3241</v>
      </c>
      <c r="L5" s="6">
        <f>'Master table catch from report'!L5</f>
        <v>2024</v>
      </c>
      <c r="M5" s="8">
        <f>'Master table catch from report'!M5</f>
        <v>46462</v>
      </c>
      <c r="N5" s="6" t="str">
        <f>'Master table catch from report'!N5</f>
        <v>Spain</v>
      </c>
      <c r="O5" s="6" t="str">
        <f>'Master table catch from report'!O5</f>
        <v>51 (Indian Ocean, Western), 57 (Indian Ocean, Eastern)</v>
      </c>
      <c r="P5" s="6">
        <f>'Master table catch from report'!P5</f>
        <v>-7.0920597269999996</v>
      </c>
      <c r="Q5" s="6">
        <f>'Master table catch from report'!Q5</f>
        <v>66.650621775000005</v>
      </c>
    </row>
    <row r="6" spans="1:17" x14ac:dyDescent="0.3">
      <c r="A6" s="2" t="s">
        <v>26</v>
      </c>
      <c r="B6" s="12" t="s">
        <v>27</v>
      </c>
      <c r="C6" s="6" t="str">
        <f>'Master table catch from report'!C6</f>
        <v>Certified</v>
      </c>
      <c r="D6" s="6" t="str">
        <f>'Master table catch from report'!D6</f>
        <v>Surrounding Nets - With purse lines (purse seines): Purse Seine (FAD and FSC)</v>
      </c>
      <c r="E6" s="1">
        <f>'Master table catch from report'!E6</f>
        <v>0</v>
      </c>
      <c r="F6" s="1">
        <f>'Master table catch from report'!F6</f>
        <v>0</v>
      </c>
      <c r="G6" s="1">
        <f>'Master table catch from report'!G6</f>
        <v>0</v>
      </c>
      <c r="H6" s="1">
        <f>'Master table catch from report'!H6</f>
        <v>119257</v>
      </c>
      <c r="I6" s="1">
        <f>'Master table catch from report'!I6*1</f>
        <v>0</v>
      </c>
      <c r="J6" s="1">
        <f>'Master table catch from report'!J6</f>
        <v>62271</v>
      </c>
      <c r="K6" s="1">
        <f>SUM('Master table catch from report'!$E6:$J6)</f>
        <v>181528</v>
      </c>
      <c r="L6" s="6">
        <f>'Master table catch from report'!L6</f>
        <v>2024</v>
      </c>
      <c r="M6" s="8">
        <f>'Master table catch from report'!M6</f>
        <v>46462</v>
      </c>
      <c r="N6" s="6" t="str">
        <f>'Master table catch from report'!N6</f>
        <v>Spain</v>
      </c>
      <c r="O6" s="6" t="str">
        <f>'Master table catch from report'!O6</f>
        <v>31 (Atlantic, Western Central), 34 (Atlantic, Eastern Central), 41 (Atlantic, Southwest), 47 (Atlantic, Southeast)</v>
      </c>
      <c r="P6" s="6">
        <f>'Master table catch from report'!P6</f>
        <v>-7.5</v>
      </c>
      <c r="Q6" s="6">
        <f>'Master table catch from report'!Q6</f>
        <v>-12.2</v>
      </c>
    </row>
    <row r="7" spans="1:17" x14ac:dyDescent="0.3">
      <c r="A7" s="2" t="s">
        <v>26</v>
      </c>
      <c r="B7" s="12" t="s">
        <v>27</v>
      </c>
      <c r="C7" s="6" t="str">
        <f>'Master table catch from report'!C7</f>
        <v>Improvement Program</v>
      </c>
      <c r="D7" s="6" t="str">
        <f>'Master table catch from report'!D7</f>
        <v>Surrounding Nets - With purse lines (purse seines): Purse seine (FAD and FSC)</v>
      </c>
      <c r="E7" s="1">
        <f>'Master table catch from report'!E7</f>
        <v>0</v>
      </c>
      <c r="F7" s="1">
        <f>'Master table catch from report'!F7</f>
        <v>0</v>
      </c>
      <c r="G7" s="1">
        <f>'Master table catch from report'!G7</f>
        <v>12745</v>
      </c>
      <c r="H7" s="1">
        <f>'Master table catch from report'!H7</f>
        <v>0</v>
      </c>
      <c r="I7" s="1">
        <f>'Master table catch from report'!I7*1</f>
        <v>0</v>
      </c>
      <c r="J7" s="1">
        <f>'Master table catch from report'!J7</f>
        <v>0</v>
      </c>
      <c r="K7" s="1">
        <f>SUM('Master table catch from report'!$E7:$J7)</f>
        <v>12745</v>
      </c>
      <c r="L7" s="6">
        <f>'Master table catch from report'!L7</f>
        <v>2024</v>
      </c>
      <c r="M7" s="8">
        <f>'Master table catch from report'!M7</f>
        <v>46462</v>
      </c>
      <c r="N7" s="6" t="str">
        <f>'Master table catch from report'!N7</f>
        <v>Spain</v>
      </c>
      <c r="O7" s="6" t="str">
        <f>'Master table catch from report'!O7</f>
        <v>31 (Atlantic, Western Central), 34 (Atlantic, Eastern Central), 41 (Atlantic, Southwest), 47 (Atlantic, Southeast)</v>
      </c>
      <c r="P7" s="6">
        <f>'Master table catch from report'!P7</f>
        <v>-7.5</v>
      </c>
      <c r="Q7" s="6">
        <f>'Master table catch from report'!Q7</f>
        <v>-12.2</v>
      </c>
    </row>
    <row r="8" spans="1:17" x14ac:dyDescent="0.3">
      <c r="A8" s="2" t="s">
        <v>35</v>
      </c>
      <c r="B8" s="12" t="s">
        <v>36</v>
      </c>
      <c r="C8" s="6" t="str">
        <f>'Master table catch from report'!C8</f>
        <v>Certified</v>
      </c>
      <c r="D8" s="6" t="str">
        <f>'Master table catch from report'!D8</f>
        <v>Surrounding Nets - With purse lines (purse seines)</v>
      </c>
      <c r="E8" s="1">
        <f>'Master table catch from report'!E8</f>
        <v>0</v>
      </c>
      <c r="F8" s="1">
        <f>'Master table catch from report'!F8</f>
        <v>0</v>
      </c>
      <c r="G8" s="1">
        <f>'Master table catch from report'!G8*1</f>
        <v>4630</v>
      </c>
      <c r="H8" s="1">
        <f>'Master table catch from report'!H8*1</f>
        <v>24477</v>
      </c>
      <c r="I8" s="1">
        <f>'Master table catch from report'!I8*1</f>
        <v>0</v>
      </c>
      <c r="J8" s="1">
        <f>'Master table catch from report'!J8*1</f>
        <v>2159</v>
      </c>
      <c r="K8" s="1">
        <f>SUM('Master table catch from report'!$E8:$J8)</f>
        <v>31266</v>
      </c>
      <c r="L8" s="6">
        <f>'Master table catch from report'!L8</f>
        <v>2025</v>
      </c>
      <c r="M8" s="8">
        <f>'Master table catch from report'!M8</f>
        <v>46462</v>
      </c>
      <c r="N8" s="6" t="str">
        <f>'Master table catch from report'!N8</f>
        <v>Spain</v>
      </c>
      <c r="O8" s="6" t="str">
        <f>'Master table catch from report'!O8</f>
        <v>71 (Pacific, Western Central)</v>
      </c>
      <c r="P8" s="6">
        <f>'Master table catch from report'!P8</f>
        <v>-0.4</v>
      </c>
      <c r="Q8" s="6">
        <f>'Master table catch from report'!Q8</f>
        <v>132.6</v>
      </c>
    </row>
    <row r="9" spans="1:17" x14ac:dyDescent="0.3">
      <c r="A9" s="2" t="s">
        <v>35</v>
      </c>
      <c r="B9" s="12" t="s">
        <v>36</v>
      </c>
      <c r="C9" s="6" t="str">
        <f>'Master table catch from report'!C9</f>
        <v>Certified</v>
      </c>
      <c r="D9" s="6" t="str">
        <f>'Master table catch from report'!D9</f>
        <v>Surrounding Nets - With purse lines (purse seines)</v>
      </c>
      <c r="E9" s="1">
        <f>'Master table catch from report'!E9</f>
        <v>0</v>
      </c>
      <c r="F9" s="1">
        <f>'Master table catch from report'!F9</f>
        <v>0</v>
      </c>
      <c r="G9" s="1">
        <f>'Master table catch from report'!G9*1</f>
        <v>18236</v>
      </c>
      <c r="H9" s="1">
        <f>'Master table catch from report'!H9*1</f>
        <v>100485</v>
      </c>
      <c r="I9" s="1">
        <f>'Master table catch from report'!I9*1</f>
        <v>0</v>
      </c>
      <c r="J9" s="1">
        <f>'Master table catch from report'!J9*1</f>
        <v>23910</v>
      </c>
      <c r="K9" s="1">
        <f>SUM('Master table catch from report'!$E9:$J9)</f>
        <v>142631</v>
      </c>
      <c r="L9" s="6">
        <f>'Master table catch from report'!L9</f>
        <v>2025</v>
      </c>
      <c r="M9" s="8">
        <f>'Master table catch from report'!M9</f>
        <v>46462</v>
      </c>
      <c r="N9" s="6" t="str">
        <f>'Master table catch from report'!N9</f>
        <v>Spain</v>
      </c>
      <c r="O9" s="6" t="str">
        <f>'Master table catch from report'!O9</f>
        <v>77 (Pacific, Eastern Central), 87 (Pacific, Southeast)</v>
      </c>
      <c r="P9" s="6">
        <f>'Master table catch from report'!P9</f>
        <v>-0.4</v>
      </c>
      <c r="Q9" s="6">
        <f>'Master table catch from report'!Q9</f>
        <v>-147.5</v>
      </c>
    </row>
    <row r="10" spans="1:17" x14ac:dyDescent="0.3">
      <c r="A10" s="2" t="s">
        <v>39</v>
      </c>
      <c r="B10" s="12" t="s">
        <v>40</v>
      </c>
      <c r="C10" s="6" t="str">
        <f>'Master table catch from report'!C10</f>
        <v>Certified</v>
      </c>
      <c r="D10" s="6" t="str">
        <f>'Master table catch from report'!D10</f>
        <v>Hooks And Lines - Longlines</v>
      </c>
      <c r="E10" s="1">
        <f>'Master table catch from report'!E10</f>
        <v>868</v>
      </c>
      <c r="F10" s="1">
        <f>'Master table catch from report'!F10</f>
        <v>0</v>
      </c>
      <c r="G10" s="1">
        <f>'Master table catch from report'!G10</f>
        <v>37</v>
      </c>
      <c r="H10" s="1">
        <f>'Master table catch from report'!H10</f>
        <v>46</v>
      </c>
      <c r="I10" s="1">
        <f>'Master table catch from report'!I10*1</f>
        <v>0</v>
      </c>
      <c r="J10" s="1">
        <f>'Master table catch from report'!J10</f>
        <v>209</v>
      </c>
      <c r="K10" s="1">
        <f>SUM('Master table catch from report'!$E10:$J10)</f>
        <v>1160</v>
      </c>
      <c r="L10" s="6">
        <f>'Master table catch from report'!L10</f>
        <v>2024</v>
      </c>
      <c r="M10" s="8">
        <f>'Master table catch from report'!M10</f>
        <v>46954</v>
      </c>
      <c r="N10" s="6" t="str">
        <f>'Master table catch from report'!N10</f>
        <v>American Samoa</v>
      </c>
      <c r="O10" s="6" t="str">
        <f>'Master table catch from report'!O10</f>
        <v>81 (Pacific, Southwest)</v>
      </c>
      <c r="P10" s="6">
        <f>'Master table catch from report'!P10</f>
        <v>-14.31854</v>
      </c>
      <c r="Q10" s="6">
        <f>'Master table catch from report'!Q10</f>
        <v>-170.65761800000001</v>
      </c>
    </row>
    <row r="11" spans="1:17" x14ac:dyDescent="0.3">
      <c r="A11" s="2" t="s">
        <v>44</v>
      </c>
      <c r="B11" s="12" t="s">
        <v>284</v>
      </c>
      <c r="C11" s="6" t="str">
        <f>'Master table catch from report'!C11</f>
        <v>Certified</v>
      </c>
      <c r="D11" s="6" t="str">
        <f>'Master table catch from report'!D11</f>
        <v>Surrounding Nets - With purse lines (purse seines)</v>
      </c>
      <c r="E11" s="1">
        <f>'Master table catch from report'!E11</f>
        <v>0</v>
      </c>
      <c r="F11" s="1">
        <f>'Master table catch from report'!F11</f>
        <v>0</v>
      </c>
      <c r="G11" s="1">
        <f>'Master table catch from report'!G11</f>
        <v>0</v>
      </c>
      <c r="H11" s="1">
        <f>'Master table catch from report'!H11</f>
        <v>15263</v>
      </c>
      <c r="I11" s="1">
        <f>'Master table catch from report'!I11*1</f>
        <v>0</v>
      </c>
      <c r="J11" s="1">
        <f>'Master table catch from report'!J11</f>
        <v>110000</v>
      </c>
      <c r="K11" s="1">
        <f>SUM('Master table catch from report'!$E11:$J11)</f>
        <v>125263</v>
      </c>
      <c r="L11" s="6" t="str">
        <f>'Master table catch from report'!L11</f>
        <v>2024;2025</v>
      </c>
      <c r="M11" s="8">
        <f>'Master table catch from report'!M11</f>
        <v>46197</v>
      </c>
      <c r="N11" s="6" t="str">
        <f>'Master table catch from report'!N11</f>
        <v>Spain</v>
      </c>
      <c r="O11" s="6" t="str">
        <f>'Master table catch from report'!O11</f>
        <v>34 (Atlantic, Eastern Central), 47 (Atlantic, Southeast)</v>
      </c>
      <c r="P11" s="6">
        <f>'Master table catch from report'!P11</f>
        <v>25.144960999999999</v>
      </c>
      <c r="Q11" s="6">
        <f>'Master table catch from report'!Q11</f>
        <v>-25.760007000000002</v>
      </c>
    </row>
    <row r="12" spans="1:17" x14ac:dyDescent="0.3">
      <c r="A12" s="3" t="s">
        <v>48</v>
      </c>
      <c r="B12" s="12" t="s">
        <v>49</v>
      </c>
      <c r="C12" s="6" t="str">
        <f>'Master table catch from report'!C12</f>
        <v>Certified</v>
      </c>
      <c r="D12" s="6" t="str">
        <f>'Master table catch from report'!D12</f>
        <v>Surrounding Nets - With purse lines (purse seines): Purse seiner FSC &amp; FAD sets</v>
      </c>
      <c r="E12" s="1">
        <f>'Master table catch from report'!E12</f>
        <v>0</v>
      </c>
      <c r="F12" s="1">
        <f>'Master table catch from report'!F12</f>
        <v>0</v>
      </c>
      <c r="G12" s="1">
        <f>'Master table catch from report'!G12</f>
        <v>0</v>
      </c>
      <c r="H12" s="1">
        <f>'Master table catch from report'!H12</f>
        <v>63415</v>
      </c>
      <c r="I12" s="1">
        <f>'Master table catch from report'!I12*1</f>
        <v>0</v>
      </c>
      <c r="J12" s="1">
        <f>'Master table catch from report'!J12</f>
        <v>0</v>
      </c>
      <c r="K12" s="1">
        <f>SUM('Master table catch from report'!$E12:$J12)</f>
        <v>63415</v>
      </c>
      <c r="L12" s="6">
        <f>'Master table catch from report'!L12</f>
        <v>2023</v>
      </c>
      <c r="M12" s="8">
        <f>'Master table catch from report'!M12</f>
        <v>47160</v>
      </c>
      <c r="N12" s="6" t="str">
        <f>'Master table catch from report'!N12</f>
        <v>Spain</v>
      </c>
      <c r="O12" s="6" t="str">
        <f>'Master table catch from report'!O12</f>
        <v>51 (Indian Ocean, Western), 57 (Indian Ocean, Eastern)</v>
      </c>
      <c r="P12" s="6">
        <f>'Master table catch from report'!P12</f>
        <v>-4.7548899999999996</v>
      </c>
      <c r="Q12" s="6">
        <f>'Master table catch from report'!Q12</f>
        <v>55.080829999999999</v>
      </c>
    </row>
    <row r="13" spans="1:17" x14ac:dyDescent="0.3">
      <c r="A13" s="3" t="s">
        <v>48</v>
      </c>
      <c r="B13" s="12" t="s">
        <v>49</v>
      </c>
      <c r="C13" s="6" t="s">
        <v>19</v>
      </c>
      <c r="D13" s="6" t="s">
        <v>50</v>
      </c>
      <c r="E13" s="1">
        <f>'Master table catch from report'!E13</f>
        <v>0</v>
      </c>
      <c r="F13" s="1">
        <f>'Master table catch from report'!F13</f>
        <v>0</v>
      </c>
      <c r="G13" s="1">
        <f>'Master table catch from report'!G13</f>
        <v>0</v>
      </c>
      <c r="H13" s="1">
        <f>'Master table catch from report'!H13</f>
        <v>0</v>
      </c>
      <c r="I13" s="1">
        <f>'Master table catch from report'!I13*1</f>
        <v>0</v>
      </c>
      <c r="J13" s="1">
        <v>29288</v>
      </c>
      <c r="K13" s="1">
        <f>SUM('Master table catch from report'!$E13:$J13)</f>
        <v>29288</v>
      </c>
      <c r="L13" s="6">
        <v>2022</v>
      </c>
      <c r="M13" s="8" t="s">
        <v>82</v>
      </c>
      <c r="N13" s="6" t="str">
        <f>'Master table catch from report'!N13</f>
        <v>Spain</v>
      </c>
      <c r="O13" s="6" t="str">
        <f>'Master table catch from report'!O13</f>
        <v>51 (Indian Ocean, Western), 57 (Indian Ocean, Eastern)</v>
      </c>
      <c r="P13" s="6">
        <v>-4.7548899999999996</v>
      </c>
      <c r="Q13" s="6">
        <v>55.080829999999999</v>
      </c>
    </row>
    <row r="14" spans="1:17" x14ac:dyDescent="0.3">
      <c r="A14" s="3" t="s">
        <v>51</v>
      </c>
      <c r="B14" s="12" t="s">
        <v>52</v>
      </c>
      <c r="C14" s="6" t="str">
        <f>'Master table catch from report'!C14</f>
        <v>Certified</v>
      </c>
      <c r="D14" s="6" t="str">
        <f>'Master table catch from report'!D14</f>
        <v>Surrounding Nets - With purse lines (purse seines): All set types combined</v>
      </c>
      <c r="E14" s="1">
        <f>'Master table catch from report'!E14</f>
        <v>0</v>
      </c>
      <c r="F14" s="1">
        <f>'Master table catch from report'!F14</f>
        <v>0</v>
      </c>
      <c r="G14" s="1">
        <f>'Master table catch from report'!G14</f>
        <v>0</v>
      </c>
      <c r="H14" s="1">
        <f>'Master table catch from report'!H14</f>
        <v>3764.8</v>
      </c>
      <c r="I14" s="1">
        <f>'Master table catch from report'!I14*1</f>
        <v>0</v>
      </c>
      <c r="J14" s="1">
        <f>'Master table catch from report'!J14</f>
        <v>13461.4</v>
      </c>
      <c r="K14" s="1">
        <f>SUM('Master table catch from report'!$E14:$J14)</f>
        <v>17226.2</v>
      </c>
      <c r="L14" s="6">
        <f>'Master table catch from report'!L14</f>
        <v>2024</v>
      </c>
      <c r="M14" s="8">
        <f>'Master table catch from report'!M14</f>
        <v>47190</v>
      </c>
      <c r="N14" s="6" t="str">
        <f>'Master table catch from report'!N14</f>
        <v>France</v>
      </c>
      <c r="O14" s="6" t="str">
        <f>'Master table catch from report'!O14</f>
        <v>34 (Atlantic, Eastern Central), 47 (Atlantic, Southeast)</v>
      </c>
      <c r="P14" s="6">
        <f>'Master table catch from report'!P14</f>
        <v>2.9466999999999999</v>
      </c>
      <c r="Q14" s="6">
        <f>'Master table catch from report'!Q14</f>
        <v>2.7364809999999999</v>
      </c>
    </row>
    <row r="15" spans="1:17" x14ac:dyDescent="0.3">
      <c r="A15" s="3" t="s">
        <v>55</v>
      </c>
      <c r="B15" s="12" t="s">
        <v>56</v>
      </c>
      <c r="C15" s="6" t="str">
        <f>'Master table catch from report'!C15</f>
        <v>Certified</v>
      </c>
      <c r="D15" s="6" t="str">
        <f>'Master table catch from report'!D15</f>
        <v>Surrounding Nets - With purse lines (purse seines): Purse seine (dolphin-associated, unassociated and FADs)</v>
      </c>
      <c r="E15" s="1">
        <f>'Master table catch from report'!E15</f>
        <v>0</v>
      </c>
      <c r="F15" s="1">
        <f>'Master table catch from report'!F15</f>
        <v>0</v>
      </c>
      <c r="G15" s="1">
        <f>'Master table catch from report'!G15</f>
        <v>0</v>
      </c>
      <c r="H15" s="1">
        <f>'Master table catch from report'!H15*1</f>
        <v>8786</v>
      </c>
      <c r="I15" s="1">
        <f>'Master table catch from report'!I15*1</f>
        <v>0</v>
      </c>
      <c r="J15" s="1">
        <f>'Master table catch from report'!J15*1</f>
        <v>14310</v>
      </c>
      <c r="K15" s="1">
        <f>SUM('Master table catch from report'!$E15:$J15)</f>
        <v>23096</v>
      </c>
      <c r="L15" s="6">
        <f>'Master table catch from report'!L15</f>
        <v>2024</v>
      </c>
      <c r="M15" s="8">
        <f>'Master table catch from report'!M15</f>
        <v>47265</v>
      </c>
      <c r="N15" s="6" t="str">
        <f>'Master table catch from report'!N15</f>
        <v>Panama</v>
      </c>
      <c r="O15" s="6" t="str">
        <f>'Master table catch from report'!O15</f>
        <v>77 (Pacific, Eastern Central), 87 (Pacific, Southeast)</v>
      </c>
      <c r="P15" s="6">
        <f>'Master table catch from report'!P15</f>
        <v>-0.84464086000000005</v>
      </c>
      <c r="Q15" s="6">
        <f>'Master table catch from report'!Q15</f>
        <v>-86.189325999999994</v>
      </c>
    </row>
    <row r="16" spans="1:17" x14ac:dyDescent="0.3">
      <c r="A16" s="2" t="s">
        <v>59</v>
      </c>
      <c r="B16" s="12" t="s">
        <v>60</v>
      </c>
      <c r="C16" s="6" t="str">
        <f>'Master table catch from report'!C16</f>
        <v>Certified</v>
      </c>
      <c r="D16" s="6" t="str">
        <f>'Master table catch from report'!D16</f>
        <v>Hooks And Lines - Longlines</v>
      </c>
      <c r="E16" s="1">
        <f>'Master table catch from report'!E16*1</f>
        <v>673</v>
      </c>
      <c r="F16" s="1">
        <f>'Master table catch from report'!F16</f>
        <v>0</v>
      </c>
      <c r="G16" s="1">
        <f>'Master table catch from report'!G16*1</f>
        <v>300</v>
      </c>
      <c r="H16" s="1">
        <f>'Master table catch from report'!H16</f>
        <v>0</v>
      </c>
      <c r="I16" s="1">
        <f>'Master table catch from report'!I16*1</f>
        <v>0</v>
      </c>
      <c r="J16" s="1">
        <f>'Master table catch from report'!J16*1</f>
        <v>2561</v>
      </c>
      <c r="K16" s="1">
        <f>SUM('Master table catch from report'!$E16:$J16)</f>
        <v>3534</v>
      </c>
      <c r="L16" s="6">
        <f>'Master table catch from report'!L16</f>
        <v>2024</v>
      </c>
      <c r="M16" s="8">
        <f>'Master table catch from report'!M16</f>
        <v>46079</v>
      </c>
      <c r="N16" s="6" t="str">
        <f>'Master table catch from report'!N16</f>
        <v>Australia</v>
      </c>
      <c r="O16" s="6" t="str">
        <f>'Master table catch from report'!O16</f>
        <v>81 (Pacific, Southwest)</v>
      </c>
      <c r="P16" s="6">
        <f>'Master table catch from report'!P16</f>
        <v>-26.294070999999999</v>
      </c>
      <c r="Q16" s="6">
        <f>'Master table catch from report'!Q16</f>
        <v>154.90173300000001</v>
      </c>
    </row>
    <row r="17" spans="1:17" x14ac:dyDescent="0.3">
      <c r="A17" s="3" t="s">
        <v>62</v>
      </c>
      <c r="B17" s="12" t="s">
        <v>63</v>
      </c>
      <c r="C17" s="6" t="str">
        <f>'Master table catch from report'!C17</f>
        <v>Certified</v>
      </c>
      <c r="D17" s="6" t="str">
        <f>'Master table catch from report'!D17</f>
        <v>Surrounding Nets - With purse lines (purse seines)</v>
      </c>
      <c r="E17" s="1">
        <f>'Master table catch from report'!E17</f>
        <v>0</v>
      </c>
      <c r="F17" s="1">
        <f>'Master table catch from report'!F17</f>
        <v>0</v>
      </c>
      <c r="G17" s="1">
        <f>'Master table catch from report'!G17</f>
        <v>0</v>
      </c>
      <c r="H17" s="1">
        <f>'Master table catch from report'!H17</f>
        <v>0</v>
      </c>
      <c r="I17" s="1">
        <f>'Master table catch from report'!I17*1</f>
        <v>4712</v>
      </c>
      <c r="J17" s="1">
        <f>'Master table catch from report'!J17</f>
        <v>0</v>
      </c>
      <c r="K17" s="1">
        <f>SUM('Master table catch from report'!$E17:$J17)</f>
        <v>4712</v>
      </c>
      <c r="L17" s="6" t="str">
        <f>'Master table catch from report'!L17</f>
        <v>2022/2023</v>
      </c>
      <c r="M17" s="8">
        <f>'Master table catch from report'!M17</f>
        <v>47572</v>
      </c>
      <c r="N17" s="6" t="str">
        <f>'Master table catch from report'!N17</f>
        <v>Australia</v>
      </c>
      <c r="O17" s="6" t="str">
        <f>'Master table catch from report'!O17</f>
        <v>57 (Indian Ocean, Eastern)</v>
      </c>
      <c r="P17" s="6">
        <f>'Master table catch from report'!P17</f>
        <v>-36.263852</v>
      </c>
      <c r="Q17" s="6">
        <f>'Master table catch from report'!Q17</f>
        <v>155.56544700000001</v>
      </c>
    </row>
    <row r="18" spans="1:17" x14ac:dyDescent="0.3">
      <c r="A18" s="3" t="s">
        <v>66</v>
      </c>
      <c r="B18" s="12" t="s">
        <v>67</v>
      </c>
      <c r="C18" s="6" t="str">
        <f>'Master table catch from report'!C18</f>
        <v>Certified</v>
      </c>
      <c r="D18" s="6" t="str">
        <f>'Master table catch from report'!D18</f>
        <v>Hooks And Lines - Handlines and pole-lines (hand-operated): pole and line and trolling</v>
      </c>
      <c r="E18" s="1">
        <f>'Master table catch from report'!E18</f>
        <v>0</v>
      </c>
      <c r="F18" s="1">
        <f>'Master table catch from report'!F18</f>
        <v>0</v>
      </c>
      <c r="G18" s="1">
        <f>'Master table catch from report'!G18</f>
        <v>0</v>
      </c>
      <c r="H18" s="1">
        <f>'Master table catch from report'!H18</f>
        <v>0</v>
      </c>
      <c r="I18" s="1">
        <f>'Master table catch from report'!I18*1</f>
        <v>1088.9000000000001</v>
      </c>
      <c r="J18" s="1">
        <f>'Master table catch from report'!J18</f>
        <v>0</v>
      </c>
      <c r="K18" s="1">
        <f>SUM('Master table catch from report'!$E18:$J18)</f>
        <v>1088.9000000000001</v>
      </c>
      <c r="L18" s="6">
        <f>'Master table catch from report'!L18</f>
        <v>2024</v>
      </c>
      <c r="M18" s="8">
        <f>'Master table catch from report'!M18</f>
        <v>47632</v>
      </c>
      <c r="N18" s="6" t="str">
        <f>'Master table catch from report'!N18</f>
        <v>Australia</v>
      </c>
      <c r="O18" s="6" t="str">
        <f>'Master table catch from report'!O18</f>
        <v>51 (Indian Ocean, Western), 57 (Indian Ocean, Eastern)</v>
      </c>
      <c r="P18" s="6">
        <f>'Master table catch from report'!P18</f>
        <v>-37.299999999999997</v>
      </c>
      <c r="Q18" s="6">
        <f>'Master table catch from report'!Q18</f>
        <v>149.58000000000001</v>
      </c>
    </row>
    <row r="19" spans="1:17" x14ac:dyDescent="0.3">
      <c r="A19" s="2" t="s">
        <v>69</v>
      </c>
      <c r="B19" s="12" t="s">
        <v>70</v>
      </c>
      <c r="C19" s="6" t="str">
        <f>'Master table catch from report'!C19</f>
        <v>Certified</v>
      </c>
      <c r="D19" s="6" t="str">
        <f>'Master table catch from report'!D19</f>
        <v>Hooks And Lines - Trolling lines</v>
      </c>
      <c r="E19" s="1">
        <f>'Master table catch from report'!E19*1</f>
        <v>1151</v>
      </c>
      <c r="F19" s="1">
        <f>'Master table catch from report'!F19</f>
        <v>0</v>
      </c>
      <c r="G19" s="1">
        <f>'Master table catch from report'!G19</f>
        <v>0</v>
      </c>
      <c r="H19" s="1">
        <f>'Master table catch from report'!H19</f>
        <v>0</v>
      </c>
      <c r="I19" s="1">
        <f>'Master table catch from report'!I19*1</f>
        <v>0</v>
      </c>
      <c r="J19" s="1">
        <f>'Master table catch from report'!J19</f>
        <v>0</v>
      </c>
      <c r="K19" s="1">
        <f>SUM('Master table catch from report'!$E19:$J19)</f>
        <v>1151</v>
      </c>
      <c r="L19" s="6">
        <f>'Master table catch from report'!L19</f>
        <v>2023</v>
      </c>
      <c r="M19" s="8">
        <f>'Master table catch from report'!M19</f>
        <v>47975</v>
      </c>
      <c r="N19" s="6" t="str">
        <f>'Master table catch from report'!N19</f>
        <v>Canada</v>
      </c>
      <c r="O19" s="6" t="str">
        <f>'Master table catch from report'!O19</f>
        <v>67 (Pacific, Northeast)</v>
      </c>
      <c r="P19" s="6">
        <f>'Master table catch from report'!P19</f>
        <v>50</v>
      </c>
      <c r="Q19" s="6">
        <f>'Master table catch from report'!Q19</f>
        <v>-141.50390630000001</v>
      </c>
    </row>
    <row r="20" spans="1:17" x14ac:dyDescent="0.3">
      <c r="A20" s="3" t="s">
        <v>73</v>
      </c>
      <c r="B20" s="12" t="s">
        <v>74</v>
      </c>
      <c r="C20" s="6" t="str">
        <f>'Master table catch from report'!C20</f>
        <v>Certified</v>
      </c>
      <c r="D20" s="6" t="str">
        <f>'Master table catch from report'!D20</f>
        <v>Surrounding Nets - With purse lines (purse seines): Free school and FADs</v>
      </c>
      <c r="E20" s="1">
        <f>'Master table catch from report'!E20</f>
        <v>0</v>
      </c>
      <c r="F20" s="1">
        <f>'Master table catch from report'!F20</f>
        <v>0</v>
      </c>
      <c r="G20" s="1">
        <f>'Master table catch from report'!G20</f>
        <v>0</v>
      </c>
      <c r="H20" s="1">
        <f>'Master table catch from report'!H20</f>
        <v>26307</v>
      </c>
      <c r="I20" s="1">
        <f>'Master table catch from report'!I20*1</f>
        <v>0</v>
      </c>
      <c r="J20" s="1">
        <f>'Master table catch from report'!J20</f>
        <v>14253</v>
      </c>
      <c r="K20" s="1">
        <f>SUM('Master table catch from report'!$E20:$J20)</f>
        <v>40560</v>
      </c>
      <c r="L20" s="6">
        <f>'Master table catch from report'!L20</f>
        <v>2025</v>
      </c>
      <c r="M20" s="8">
        <f>'Master table catch from report'!M20</f>
        <v>47435</v>
      </c>
      <c r="N20" s="6" t="str">
        <f>'Master table catch from report'!N20</f>
        <v>Senegal</v>
      </c>
      <c r="O20" s="6" t="str">
        <f>'Master table catch from report'!O20</f>
        <v>34 (Atlantic, Eastern Central)</v>
      </c>
      <c r="P20" s="6">
        <f>'Master table catch from report'!P20</f>
        <v>-18.918167</v>
      </c>
      <c r="Q20" s="6">
        <f>'Master table catch from report'!Q20</f>
        <v>14.439069</v>
      </c>
    </row>
    <row r="21" spans="1:17" x14ac:dyDescent="0.3">
      <c r="A21" t="s">
        <v>78</v>
      </c>
      <c r="B21" s="12" t="s">
        <v>79</v>
      </c>
      <c r="C21" t="str">
        <f>'Master table catch from report'!C21</f>
        <v>In Assessment</v>
      </c>
      <c r="D21" t="str">
        <f>'Master table catch from report'!D21</f>
        <v>Hooks And Lines - Handlines and pole-lines (hand-operated)</v>
      </c>
      <c r="E21" s="1">
        <f>'Master table catch from report'!E21</f>
        <v>0</v>
      </c>
      <c r="F21" s="1">
        <f>'Master table catch from report'!F21</f>
        <v>56</v>
      </c>
      <c r="G21" s="1">
        <f>'Master table catch from report'!G21</f>
        <v>0</v>
      </c>
      <c r="H21" s="1">
        <f>'Master table catch from report'!H21</f>
        <v>0</v>
      </c>
      <c r="I21" s="1">
        <f>'Master table catch from report'!I21*1</f>
        <v>0</v>
      </c>
      <c r="J21" s="1">
        <f>'Master table catch from report'!J21</f>
        <v>0</v>
      </c>
      <c r="K21" s="1">
        <f>SUM('Master table catch from report'!$E21:$J21)</f>
        <v>56</v>
      </c>
      <c r="L21" s="6">
        <f>'Master table catch from report'!L21</f>
        <v>2024</v>
      </c>
      <c r="M21" s="8" t="str">
        <f>'Master table catch from report'!M21</f>
        <v>N/A</v>
      </c>
      <c r="N21" s="6" t="str">
        <f>'Master table catch from report'!N21</f>
        <v>Spain</v>
      </c>
      <c r="O21" s="6" t="str">
        <f>'Master table catch from report'!O21</f>
        <v>37 (Mediterranean and Black Sea)</v>
      </c>
      <c r="P21" s="6" t="str">
        <f>'Master table catch from report'!P21</f>
        <v>41.3887900000</v>
      </c>
      <c r="Q21" s="6" t="str">
        <f>'Master table catch from report'!Q21</f>
        <v>2.1589900000</v>
      </c>
    </row>
    <row r="22" spans="1:17" x14ac:dyDescent="0.3">
      <c r="A22" s="3" t="s">
        <v>86</v>
      </c>
      <c r="B22" s="12" t="s">
        <v>87</v>
      </c>
      <c r="C22" s="6" t="str">
        <f>'Master table catch from report'!C22</f>
        <v>Certified</v>
      </c>
      <c r="D22" s="6" t="str">
        <f>'Master table catch from report'!D22</f>
        <v>Hooks And Lines - Longlines: Pelagic longline</v>
      </c>
      <c r="E22" s="1">
        <f>'Master table catch from report'!E22*0.765</f>
        <v>5844.6</v>
      </c>
      <c r="F22" s="1">
        <f>'Master table catch from report'!F22</f>
        <v>0</v>
      </c>
      <c r="G22" s="1">
        <f>'Master table catch from report'!G22</f>
        <v>0</v>
      </c>
      <c r="H22" s="1">
        <f>'Master table catch from report'!H22</f>
        <v>0</v>
      </c>
      <c r="I22" s="1">
        <f>'Master table catch from report'!I22*1</f>
        <v>0</v>
      </c>
      <c r="J22" s="1">
        <f>'Master table catch from report'!J22</f>
        <v>0</v>
      </c>
      <c r="K22" s="1">
        <f>SUM($E22:$J22)</f>
        <v>5844.6</v>
      </c>
      <c r="L22" s="6">
        <f>'Master table catch from report'!L22</f>
        <v>2024</v>
      </c>
      <c r="M22" s="8">
        <f>'Master table catch from report'!M22</f>
        <v>47343</v>
      </c>
      <c r="N22" s="6" t="str">
        <f>'Master table catch from report'!N22</f>
        <v>Taiwan</v>
      </c>
      <c r="O22" s="6" t="str">
        <f>'Master table catch from report'!O22</f>
        <v>21 (Atlantic, Northwest), 27 (Atlantic, Northeast), 31 (Atlantic, Western Central), 34 (Atlantic, Eastern Central), 41 (Atlantic, Southwest), 47 (Atlantic, Southeast)</v>
      </c>
      <c r="P22" s="6">
        <f>'Master table catch from report'!P22</f>
        <v>42.636254958000002</v>
      </c>
      <c r="Q22" s="6">
        <f>'Master table catch from report'!Q22</f>
        <v>-27.82184531</v>
      </c>
    </row>
    <row r="23" spans="1:17" x14ac:dyDescent="0.3">
      <c r="A23" s="3" t="s">
        <v>91</v>
      </c>
      <c r="B23" s="12" t="s">
        <v>92</v>
      </c>
      <c r="C23" s="6" t="str">
        <f>'Master table catch from report'!C23</f>
        <v>Certified</v>
      </c>
      <c r="D23" s="6" t="str">
        <f>'Master table catch from report'!D23</f>
        <v>Hooks And Lines - Longlines: Pelagic longline</v>
      </c>
      <c r="E23" s="1">
        <f>'Master table catch from report'!E23*0.765</f>
        <v>1989</v>
      </c>
      <c r="F23" s="1">
        <f>'Master table catch from report'!F23</f>
        <v>0</v>
      </c>
      <c r="G23" s="1">
        <f>'Master table catch from report'!G23</f>
        <v>0</v>
      </c>
      <c r="H23" s="1">
        <f>'Master table catch from report'!H23</f>
        <v>0</v>
      </c>
      <c r="I23" s="1">
        <f>'Master table catch from report'!I23*1</f>
        <v>0</v>
      </c>
      <c r="J23" s="1">
        <f>'Master table catch from report'!J23*0.765</f>
        <v>1266.075</v>
      </c>
      <c r="K23" s="1">
        <f>SUM(E23:J23)</f>
        <v>3255.0749999999998</v>
      </c>
      <c r="L23" s="6">
        <f>'Master table catch from report'!L23</f>
        <v>2023</v>
      </c>
      <c r="M23" s="8">
        <f>'Master table catch from report'!M23</f>
        <v>47720</v>
      </c>
      <c r="N23" s="6" t="str">
        <f>'Master table catch from report'!N23</f>
        <v>Taiwan</v>
      </c>
      <c r="O23" s="6" t="str">
        <f>'Master table catch from report'!O23</f>
        <v>51 (Indian Ocean, Western), 57 (Indian Ocean, Eastern)</v>
      </c>
      <c r="P23" s="6">
        <f>'Master table catch from report'!P23</f>
        <v>-21.447136</v>
      </c>
      <c r="Q23" s="6">
        <f>'Master table catch from report'!Q23</f>
        <v>79.272293790000006</v>
      </c>
    </row>
    <row r="24" spans="1:17" x14ac:dyDescent="0.3">
      <c r="A24" s="3" t="s">
        <v>93</v>
      </c>
      <c r="B24" s="12" t="s">
        <v>94</v>
      </c>
      <c r="C24" s="6" t="s">
        <v>19</v>
      </c>
      <c r="D24" s="6" t="s">
        <v>41</v>
      </c>
      <c r="E24" s="1">
        <f>'Master table catch from report'!E24*1</f>
        <v>4130</v>
      </c>
      <c r="F24" s="1"/>
      <c r="G24" s="1">
        <f>'Master table catch from report'!G24*1</f>
        <v>0</v>
      </c>
      <c r="H24" s="1">
        <f>'Master table catch from report'!H24</f>
        <v>0</v>
      </c>
      <c r="I24" s="1"/>
      <c r="J24" s="1">
        <f>'Master table catch from report'!J24</f>
        <v>1309</v>
      </c>
      <c r="K24" s="1">
        <f>SUM('Master table catch from report'!$E24:$J24)</f>
        <v>5439</v>
      </c>
      <c r="L24" s="6">
        <v>2024</v>
      </c>
      <c r="M24" s="8">
        <v>47177</v>
      </c>
      <c r="N24" s="6" t="str">
        <f>'Master table catch from report'!N24</f>
        <v>Vanuatu</v>
      </c>
      <c r="O24" s="6" t="str">
        <f>'Master table catch from report'!O24</f>
        <v>61 (Pacific, Northwest), 71 (Pacific, Western Central), 77 (Pacific, Eastern Central), 81 (Pacific, Southwest), 87 (Pacific, Southeast)</v>
      </c>
      <c r="P24" s="6">
        <v>-2</v>
      </c>
      <c r="Q24" s="6">
        <v>170</v>
      </c>
    </row>
    <row r="25" spans="1:17" x14ac:dyDescent="0.3">
      <c r="A25" s="2" t="s">
        <v>97</v>
      </c>
      <c r="B25" s="12" t="s">
        <v>98</v>
      </c>
      <c r="C25" s="6" t="str">
        <f>'Master table catch from report'!C25</f>
        <v>Certified</v>
      </c>
      <c r="D25" s="6" t="str">
        <f>'Master table catch from report'!D25</f>
        <v>Surrounding Nets - With purse lines (purse seines)</v>
      </c>
      <c r="E25" s="1">
        <f>'Master table catch from report'!E25*1</f>
        <v>0</v>
      </c>
      <c r="F25" s="1">
        <f>'Master table catch from report'!F25</f>
        <v>0</v>
      </c>
      <c r="G25" s="1">
        <f>'Master table catch from report'!G25*1</f>
        <v>0</v>
      </c>
      <c r="H25" s="1">
        <f>'Master table catch from report'!H25</f>
        <v>31150</v>
      </c>
      <c r="I25" s="1">
        <f>'Master table catch from report'!I25*1</f>
        <v>0</v>
      </c>
      <c r="J25" s="1">
        <f>'Master table catch from report'!J25</f>
        <v>0</v>
      </c>
      <c r="K25" s="1">
        <f>SUM('Master table catch from report'!$E25:$J25)</f>
        <v>31150</v>
      </c>
      <c r="L25" s="6">
        <f>'Master table catch from report'!L25</f>
        <v>2024</v>
      </c>
      <c r="M25" s="8">
        <f>'Master table catch from report'!M25</f>
        <v>46233</v>
      </c>
      <c r="N25" s="6" t="str">
        <f>'Master table catch from report'!N25</f>
        <v>France</v>
      </c>
      <c r="O25" s="6" t="str">
        <f>'Master table catch from report'!O25</f>
        <v>51 (Indian Ocean, Western), 57 (Indian Ocean, Eastern)</v>
      </c>
      <c r="P25" s="6">
        <f>'Master table catch from report'!P25</f>
        <v>-10</v>
      </c>
      <c r="Q25" s="6">
        <f>'Master table catch from report'!Q25</f>
        <v>70</v>
      </c>
    </row>
    <row r="26" spans="1:17" x14ac:dyDescent="0.3">
      <c r="A26" s="2" t="s">
        <v>97</v>
      </c>
      <c r="B26" s="12" t="s">
        <v>98</v>
      </c>
      <c r="C26" s="6" t="str">
        <f>'Master table catch from report'!C26</f>
        <v>In Assessment</v>
      </c>
      <c r="D26" s="6" t="str">
        <f>'Master table catch from report'!D26</f>
        <v>Surrounding Nets - With purse lines (purse seines)</v>
      </c>
      <c r="E26" s="1">
        <f>'Master table catch from report'!E26</f>
        <v>0</v>
      </c>
      <c r="F26" s="1">
        <f>'Master table catch from report'!F26</f>
        <v>0</v>
      </c>
      <c r="G26" s="1">
        <f>'Master table catch from report'!G26</f>
        <v>0</v>
      </c>
      <c r="H26" s="1">
        <f>'Master table catch from report'!H26</f>
        <v>0</v>
      </c>
      <c r="I26" s="1">
        <f>'Master table catch from report'!I26*1</f>
        <v>0</v>
      </c>
      <c r="J26" s="1">
        <f>'Master table catch from report'!J26</f>
        <v>22404</v>
      </c>
      <c r="K26" s="1">
        <f>SUM('Master table catch from report'!$E26:$J26)</f>
        <v>22404</v>
      </c>
      <c r="L26" s="6">
        <f>'Master table catch from report'!L26</f>
        <v>2023</v>
      </c>
      <c r="M26" s="8">
        <f>'Master table catch from report'!M26</f>
        <v>46233</v>
      </c>
      <c r="N26" s="6" t="str">
        <f>'Master table catch from report'!N26</f>
        <v>France</v>
      </c>
      <c r="O26" s="6" t="str">
        <f>'Master table catch from report'!O26</f>
        <v>51 (Indian Ocean, Western), 57 (Indian Ocean, Eastern)</v>
      </c>
      <c r="P26" s="6">
        <f>'Master table catch from report'!P26</f>
        <v>-10</v>
      </c>
      <c r="Q26" s="6">
        <f>'Master table catch from report'!Q26</f>
        <v>70</v>
      </c>
    </row>
    <row r="27" spans="1:17" x14ac:dyDescent="0.3">
      <c r="A27" s="3" t="s">
        <v>99</v>
      </c>
      <c r="B27" s="12" t="s">
        <v>100</v>
      </c>
      <c r="C27" s="6" t="str">
        <f>'Master table catch from report'!C27</f>
        <v>Certified</v>
      </c>
      <c r="D27" s="6" t="str">
        <f>'Master table catch from report'!D27</f>
        <v>Hooks And Lines - Longlines: Pelagic longlines</v>
      </c>
      <c r="E27" s="1">
        <f>'Master table catch from report'!E27*1</f>
        <v>279.7</v>
      </c>
      <c r="F27" s="1">
        <f>'Master table catch from report'!F27</f>
        <v>0</v>
      </c>
      <c r="G27" s="1">
        <f>'Master table catch from report'!G27*1</f>
        <v>3025.2</v>
      </c>
      <c r="H27" s="1">
        <f>'Master table catch from report'!H27</f>
        <v>0</v>
      </c>
      <c r="I27" s="1">
        <f>'Master table catch from report'!I27*1</f>
        <v>0</v>
      </c>
      <c r="J27" s="1">
        <f>'Master table catch from report'!J27</f>
        <v>865.8</v>
      </c>
      <c r="K27" s="1">
        <f>SUM('Master table catch from report'!$E27:$J27)</f>
        <v>4170.7</v>
      </c>
      <c r="L27" s="6">
        <f>'Master table catch from report'!L27</f>
        <v>2024</v>
      </c>
      <c r="M27" s="8">
        <f>'Master table catch from report'!M25</f>
        <v>46233</v>
      </c>
      <c r="N27" s="6" t="str">
        <f>'Master table catch from report'!N27</f>
        <v>South Korea</v>
      </c>
      <c r="O27" s="6" t="str">
        <f>'Master table catch from report'!O27</f>
        <v>77 (Pacific, Eastern Central), 87 (Pacific, Southeast)</v>
      </c>
      <c r="P27" s="6">
        <f>'Master table catch from report'!P25</f>
        <v>-10</v>
      </c>
      <c r="Q27" s="6">
        <f>'Master table catch from report'!Q25</f>
        <v>70</v>
      </c>
    </row>
    <row r="28" spans="1:17" x14ac:dyDescent="0.3">
      <c r="A28" s="3" t="s">
        <v>103</v>
      </c>
      <c r="B28" s="12" t="s">
        <v>104</v>
      </c>
      <c r="C28" s="6" t="str">
        <f>'Master table catch from report'!C28</f>
        <v>Certified</v>
      </c>
      <c r="D28" s="6" t="str">
        <f>'Master table catch from report'!D28</f>
        <v>Hooks And Lines - Handlines and pole-lines (hand-operated)</v>
      </c>
      <c r="E28" s="1">
        <f>'Master table catch from report'!E28</f>
        <v>0</v>
      </c>
      <c r="F28" s="1">
        <f>'Master table catch from report'!F28</f>
        <v>0</v>
      </c>
      <c r="G28" s="1">
        <f>'Master table catch from report'!G28</f>
        <v>193.65</v>
      </c>
      <c r="H28" s="1">
        <f>'Master table catch from report'!H28</f>
        <v>597.70000000000005</v>
      </c>
      <c r="I28" s="1">
        <f>'Master table catch from report'!I28*1</f>
        <v>0</v>
      </c>
      <c r="J28" s="1">
        <f>'Master table catch from report'!J28</f>
        <v>642.20000000000005</v>
      </c>
      <c r="K28" s="1">
        <f>SUM('Master table catch from report'!$E28:$J28)</f>
        <v>1433.5500000000002</v>
      </c>
      <c r="L28" s="6">
        <f>'Master table catch from report'!L28</f>
        <v>2024</v>
      </c>
      <c r="M28" s="8">
        <f>'Master table catch from report'!M28</f>
        <v>47785</v>
      </c>
      <c r="N28" s="6" t="str">
        <f>'Master table catch from report'!N28</f>
        <v>Spain</v>
      </c>
      <c r="O28" s="6" t="str">
        <f>'Master table catch from report'!O28</f>
        <v>34 (Atlantic, Eastern Central)</v>
      </c>
      <c r="P28" s="6">
        <f>'Master table catch from report'!P28</f>
        <v>-17.416229000000001</v>
      </c>
      <c r="Q28" s="6">
        <f>'Master table catch from report'!Q28</f>
        <v>14.676736999999999</v>
      </c>
    </row>
    <row r="29" spans="1:17" x14ac:dyDescent="0.3">
      <c r="A29" s="3" t="s">
        <v>105</v>
      </c>
      <c r="B29" s="12" t="s">
        <v>285</v>
      </c>
      <c r="C29" s="6" t="str">
        <f>'Master table catch from report'!C29</f>
        <v>Certified</v>
      </c>
      <c r="D29" s="6" t="str">
        <f>'Master table catch from report'!D29</f>
        <v>Hooks And Lines - Longlines</v>
      </c>
      <c r="E29" s="1">
        <f>'Master table catch from report'!E29*1</f>
        <v>307.94</v>
      </c>
      <c r="F29" s="1">
        <f>'Master table catch from report'!F29</f>
        <v>0</v>
      </c>
      <c r="G29" s="1">
        <f>'Master table catch from report'!G29*1</f>
        <v>2886.5</v>
      </c>
      <c r="H29" s="1">
        <f>'Master table catch from report'!H29</f>
        <v>0</v>
      </c>
      <c r="I29" s="1">
        <f>'Master table catch from report'!I29*1</f>
        <v>0</v>
      </c>
      <c r="J29" s="1">
        <f>'Master table catch from report'!J29*1</f>
        <v>2921.3</v>
      </c>
      <c r="K29" s="1">
        <f>SUM('Master table catch from report'!$E29:$J29)</f>
        <v>6115.74</v>
      </c>
      <c r="L29" s="6">
        <f>'Master table catch from report'!L29</f>
        <v>2025</v>
      </c>
      <c r="M29" s="8">
        <f>'Master table catch from report'!M29</f>
        <v>46932</v>
      </c>
      <c r="N29" s="6" t="str">
        <f>'Master table catch from report'!N29</f>
        <v>South Korea</v>
      </c>
      <c r="O29" s="6" t="str">
        <f>'Master table catch from report'!O29</f>
        <v>61 (Pacific, Northwest), 71 (Pacific, Western Central), 77 (Pacific, Eastern Central), 81 (Pacific, Southwest)</v>
      </c>
      <c r="P29" s="6">
        <f>'Master table catch from report'!P29</f>
        <v>19</v>
      </c>
      <c r="Q29" s="6">
        <f>'Master table catch from report'!Q29</f>
        <v>178</v>
      </c>
    </row>
    <row r="30" spans="1:17" x14ac:dyDescent="0.3">
      <c r="A30" s="2" t="s">
        <v>108</v>
      </c>
      <c r="B30" s="12" t="s">
        <v>109</v>
      </c>
      <c r="C30" s="6" t="str">
        <f>'Master table catch from report'!C30</f>
        <v>Certified</v>
      </c>
      <c r="D30" s="6" t="str">
        <f>'Master table catch from report'!D30</f>
        <v>Surrounding Nets - With purse lines (purse seines) - one boat operated purse seines</v>
      </c>
      <c r="E30" s="1">
        <f>'Master table catch from report'!E30*0.93</f>
        <v>171.02700000000002</v>
      </c>
      <c r="F30" s="1">
        <f>'Master table catch from report'!F30</f>
        <v>0</v>
      </c>
      <c r="G30" s="1">
        <f>'Master table catch from report'!G30*0.93</f>
        <v>1179.9839999999999</v>
      </c>
      <c r="H30" s="1">
        <f>'Master table catch from report'!H30*0.93</f>
        <v>128736.18000000001</v>
      </c>
      <c r="I30" s="1">
        <f>'Master table catch from report'!I30*1</f>
        <v>0</v>
      </c>
      <c r="J30" s="1">
        <f>'Master table catch from report'!J30*0.93</f>
        <v>1525.758</v>
      </c>
      <c r="K30" s="1">
        <f>SUM(E30:J30)</f>
        <v>131612.94899999999</v>
      </c>
      <c r="L30" s="6">
        <f>'Master table catch from report'!L30</f>
        <v>2024</v>
      </c>
      <c r="M30" s="8">
        <f>'Master table catch from report'!M30</f>
        <v>47590</v>
      </c>
      <c r="N30" s="6" t="str">
        <f>'Master table catch from report'!N30</f>
        <v>South Korea</v>
      </c>
      <c r="O30" s="6" t="str">
        <f>'Master table catch from report'!O30</f>
        <v>71 (Pacific, Western Central), 77 (Pacific, Eastern Central)</v>
      </c>
      <c r="P30" s="6">
        <f>'Master table catch from report'!P30</f>
        <v>-10</v>
      </c>
      <c r="Q30" s="6">
        <f>'Master table catch from report'!Q30</f>
        <v>160</v>
      </c>
    </row>
    <row r="31" spans="1:17" x14ac:dyDescent="0.3">
      <c r="A31" s="3" t="s">
        <v>112</v>
      </c>
      <c r="B31" s="12" t="s">
        <v>113</v>
      </c>
      <c r="C31" s="6" t="str">
        <f>'Master table catch from report'!C31</f>
        <v>Certified</v>
      </c>
      <c r="D31" s="6" t="str">
        <f>'Master table catch from report'!D31</f>
        <v>Surrounding Nets - With purse lines (purse seines): Purse seine</v>
      </c>
      <c r="E31" s="1">
        <f>'Master table catch from report'!E31</f>
        <v>0</v>
      </c>
      <c r="F31" s="1">
        <f>'Master table catch from report'!F31</f>
        <v>0</v>
      </c>
      <c r="G31" s="1">
        <f>'Master table catch from report'!G31</f>
        <v>0</v>
      </c>
      <c r="H31" s="1">
        <f>'Master table catch from report'!H31</f>
        <v>9638</v>
      </c>
      <c r="I31" s="1">
        <f>'Master table catch from report'!I31*1</f>
        <v>0</v>
      </c>
      <c r="J31" s="1">
        <f>'Master table catch from report'!J31</f>
        <v>1787</v>
      </c>
      <c r="K31" s="1">
        <f>SUM('Master table catch from report'!$E31:$J31)</f>
        <v>11425</v>
      </c>
      <c r="L31" s="6">
        <f>'Master table catch from report'!L31</f>
        <v>2023</v>
      </c>
      <c r="M31" s="8">
        <f>'Master table catch from report'!M31</f>
        <v>47891</v>
      </c>
      <c r="N31" s="6" t="str">
        <f>'Master table catch from report'!N31</f>
        <v>South Korea</v>
      </c>
      <c r="O31" s="6" t="str">
        <f>'Master table catch from report'!O31</f>
        <v>51 (Indian Ocean, Western), 57 (Indian Ocean, Eastern)</v>
      </c>
      <c r="P31" s="6">
        <f>'Master table catch from report'!P31</f>
        <v>4.6795999999999998</v>
      </c>
      <c r="Q31" s="6">
        <f>'Master table catch from report'!Q31</f>
        <v>55.491999999999997</v>
      </c>
    </row>
    <row r="32" spans="1:17" x14ac:dyDescent="0.3">
      <c r="A32" s="2" t="s">
        <v>115</v>
      </c>
      <c r="B32" s="12" t="s">
        <v>116</v>
      </c>
      <c r="C32" s="6" t="str">
        <f>'Master table catch from report'!C32</f>
        <v>Certified</v>
      </c>
      <c r="D32" s="6" t="str">
        <f>'Master table catch from report'!D32</f>
        <v>Surrounding Nets - With purse lines (purse seines)</v>
      </c>
      <c r="E32" s="1">
        <f>'Master table catch from report'!E32</f>
        <v>0</v>
      </c>
      <c r="F32" s="1">
        <f>'Master table catch from report'!F32</f>
        <v>0</v>
      </c>
      <c r="G32" s="1">
        <f>'Master table catch from report'!G32</f>
        <v>8658</v>
      </c>
      <c r="H32" s="1">
        <f>'Master table catch from report'!H32*1</f>
        <v>200101</v>
      </c>
      <c r="I32" s="1">
        <f>'Master table catch from report'!I32*1</f>
        <v>0</v>
      </c>
      <c r="J32" s="1">
        <f>'Master table catch from report'!J32*1</f>
        <v>25001</v>
      </c>
      <c r="K32" s="1">
        <f>SUM('Master table catch from report'!$E32:$J32)</f>
        <v>233760</v>
      </c>
      <c r="L32" s="6">
        <f>'Master table catch from report'!L32</f>
        <v>2024</v>
      </c>
      <c r="M32" s="8">
        <f>'Master table catch from report'!M32</f>
        <v>46574</v>
      </c>
      <c r="N32" s="6" t="str">
        <f>'Master table catch from report'!N32</f>
        <v>Ecuador, Panama, United States</v>
      </c>
      <c r="O32" s="6" t="str">
        <f>'Master table catch from report'!O32</f>
        <v>77 (Pacific, Eastern Central), 87 (Pacific, Southeast)</v>
      </c>
      <c r="P32" s="6">
        <f>'Master table catch from report'!P32</f>
        <v>-0.43944899999999998</v>
      </c>
      <c r="Q32" s="6">
        <f>'Master table catch from report'!Q32</f>
        <v>-83.392999000000003</v>
      </c>
    </row>
    <row r="33" spans="1:17" x14ac:dyDescent="0.3">
      <c r="A33" s="2" t="s">
        <v>118</v>
      </c>
      <c r="B33" s="12" t="s">
        <v>119</v>
      </c>
      <c r="C33" s="6" t="str">
        <f>'Master table catch from report'!C33</f>
        <v>Certified</v>
      </c>
      <c r="D33" s="6" t="str">
        <f>'Master table catch from report'!D33</f>
        <v>Surrounding Nets - With purse lines (purse seines)</v>
      </c>
      <c r="E33" s="1">
        <f>'Master table catch from report'!E33</f>
        <v>0</v>
      </c>
      <c r="F33" s="1">
        <f>'Master table catch from report'!F33</f>
        <v>0</v>
      </c>
      <c r="G33" s="1">
        <f>'Master table catch from report'!G33</f>
        <v>0</v>
      </c>
      <c r="H33" s="1">
        <f>'Master table catch from report'!H33</f>
        <v>34478</v>
      </c>
      <c r="I33" s="1">
        <f>'Master table catch from report'!I33*1</f>
        <v>0</v>
      </c>
      <c r="J33" s="1">
        <f>'Master table catch from report'!J33</f>
        <v>4390</v>
      </c>
      <c r="K33" s="1">
        <f>SUM('Master table catch from report'!$E33:$J33)</f>
        <v>38868</v>
      </c>
      <c r="L33" s="6">
        <f>'Master table catch from report'!L33</f>
        <v>2024</v>
      </c>
      <c r="M33" s="8">
        <f>'Master table catch from report'!M33</f>
        <v>46741</v>
      </c>
      <c r="N33" s="6" t="str">
        <f>'Master table catch from report'!N33</f>
        <v>Ecuador</v>
      </c>
      <c r="O33" s="6" t="str">
        <f>'Master table catch from report'!O33</f>
        <v>67 (Pacific, Northeast), 77 (Pacific, Eastern Central), 81 (Pacific, Southwest), 87 (Pacific, Southeast)</v>
      </c>
      <c r="P33" s="6">
        <f>'Master table catch from report'!P33</f>
        <v>-5.5</v>
      </c>
      <c r="Q33" s="6">
        <f>'Master table catch from report'!Q33</f>
        <v>-89</v>
      </c>
    </row>
    <row r="34" spans="1:17" x14ac:dyDescent="0.3">
      <c r="A34" s="2" t="s">
        <v>122</v>
      </c>
      <c r="B34" s="12" t="s">
        <v>123</v>
      </c>
      <c r="C34" s="6" t="str">
        <f>'Master table catch from report'!C34</f>
        <v>Certified</v>
      </c>
      <c r="D34" s="6" t="str">
        <f>'Master table catch from report'!D34</f>
        <v>Hooks And Lines - Longlines</v>
      </c>
      <c r="E34" s="1">
        <f>'Master table catch from report'!E34*1</f>
        <v>6448</v>
      </c>
      <c r="F34" s="1">
        <f>'Master table catch from report'!F34</f>
        <v>0</v>
      </c>
      <c r="G34" s="1">
        <f>'Master table catch from report'!G34*1</f>
        <v>374</v>
      </c>
      <c r="H34" s="1">
        <f>'Master table catch from report'!H34</f>
        <v>0</v>
      </c>
      <c r="I34" s="1">
        <f>'Master table catch from report'!I34*1</f>
        <v>0</v>
      </c>
      <c r="J34" s="1">
        <f>'Master table catch from report'!J34*1</f>
        <v>2509</v>
      </c>
      <c r="K34" s="1">
        <f>SUM('Master table catch from report'!$E34:$J34)</f>
        <v>9331</v>
      </c>
      <c r="L34" s="6">
        <f>'Master table catch from report'!L34</f>
        <v>2024</v>
      </c>
      <c r="M34" s="8">
        <f>'Master table catch from report'!M34</f>
        <v>46955</v>
      </c>
      <c r="N34" s="6" t="str">
        <f>'Master table catch from report'!N34</f>
        <v>Fiji</v>
      </c>
      <c r="O34" s="6" t="str">
        <f>'Master table catch from report'!O34</f>
        <v>71 (Pacific, Western Central), 77 (Pacific, Eastern Central)</v>
      </c>
      <c r="P34" s="6">
        <f>'Master table catch from report'!P34</f>
        <v>-19.070425289999999</v>
      </c>
      <c r="Q34" s="6">
        <f>'Master table catch from report'!Q34</f>
        <v>178.59375</v>
      </c>
    </row>
    <row r="35" spans="1:17" x14ac:dyDescent="0.3">
      <c r="A35" s="2" t="s">
        <v>125</v>
      </c>
      <c r="B35" s="12" t="s">
        <v>126</v>
      </c>
      <c r="C35" s="6" t="str">
        <f>'Master table catch from report'!C35</f>
        <v>Suspended</v>
      </c>
      <c r="D35" s="6" t="str">
        <f>'Master table catch from report'!D35</f>
        <v>Hooks And Lines - Longlines</v>
      </c>
      <c r="E35" s="1">
        <f>'Master table catch from report'!E35*1</f>
        <v>4130</v>
      </c>
      <c r="F35" s="1">
        <f>'Master table catch from report'!F35</f>
        <v>0</v>
      </c>
      <c r="G35" s="1">
        <f>'Master table catch from report'!G35</f>
        <v>0</v>
      </c>
      <c r="H35" s="1">
        <f>'Master table catch from report'!H35</f>
        <v>0</v>
      </c>
      <c r="I35" s="1">
        <f>'Master table catch from report'!I35*1</f>
        <v>0</v>
      </c>
      <c r="J35" s="1">
        <f>'Master table catch from report'!J35*1</f>
        <v>1309</v>
      </c>
      <c r="K35" s="1">
        <f>SUM('Master table catch from report'!$E35:$J35)</f>
        <v>5439</v>
      </c>
      <c r="L35" s="6">
        <f>'Master table catch from report'!L35</f>
        <v>2022</v>
      </c>
      <c r="M35" s="8">
        <f>'Master table catch from report'!M35</f>
        <v>47385</v>
      </c>
      <c r="N35" s="6" t="str">
        <f>'Master table catch from report'!N35</f>
        <v>French Polynesia</v>
      </c>
      <c r="O35" s="6" t="str">
        <f>'Master table catch from report'!O35</f>
        <v>71 (Pacific, Western Central), 77 (Pacific, Eastern Central)</v>
      </c>
      <c r="P35" s="6">
        <f>'Master table catch from report'!P35</f>
        <v>-17.573181999999999</v>
      </c>
      <c r="Q35" s="6">
        <f>'Master table catch from report'!Q35</f>
        <v>-149.11924500000001</v>
      </c>
    </row>
    <row r="36" spans="1:17" x14ac:dyDescent="0.3">
      <c r="A36" t="s">
        <v>129</v>
      </c>
      <c r="B36" s="12" t="s">
        <v>130</v>
      </c>
      <c r="C36" t="str">
        <f>'Master table catch from report'!C36</f>
        <v>In Assessment</v>
      </c>
      <c r="D36" s="6" t="str">
        <f>'Master table catch from report'!D36</f>
        <v>Hooks And Lines - Longlines</v>
      </c>
      <c r="E36" s="1">
        <f>'Master table catch from report'!E36*0.7934</f>
        <v>1864.41066</v>
      </c>
      <c r="F36" s="1">
        <f>'Master table catch from report'!F36</f>
        <v>0</v>
      </c>
      <c r="G36" s="1">
        <f>'Master table catch from report'!G36*0.7934</f>
        <v>155.1097</v>
      </c>
      <c r="H36" s="1">
        <f>'Master table catch from report'!H36</f>
        <v>0</v>
      </c>
      <c r="I36" s="1">
        <f>'Master table catch from report'!I36*1</f>
        <v>0</v>
      </c>
      <c r="J36" s="1">
        <f>'Master table catch from report'!J36*0.7934</f>
        <v>458.50585999999998</v>
      </c>
      <c r="K36" s="1">
        <f>SUM(E36:J36)</f>
        <v>2478.0262199999997</v>
      </c>
      <c r="L36" s="6">
        <f>'Master table catch from report'!L36</f>
        <v>2024</v>
      </c>
      <c r="M36" s="8" t="str">
        <f>'Master table catch from report'!M36</f>
        <v>N/A</v>
      </c>
      <c r="N36" s="6" t="str">
        <f>'Master table catch from report'!N36</f>
        <v>Taiwan</v>
      </c>
      <c r="O36" s="6" t="str">
        <f>'Master table catch from report'!O36</f>
        <v>61 (Pacific, Northwest), 71 (Pacific, Western Central), 81 (Pacific, Southwest)</v>
      </c>
      <c r="P36" s="6">
        <f>'Master table catch from report'!P36</f>
        <v>0</v>
      </c>
      <c r="Q36" s="6">
        <f>'Master table catch from report'!Q36</f>
        <v>0</v>
      </c>
    </row>
    <row r="37" spans="1:17" x14ac:dyDescent="0.3">
      <c r="A37" s="3" t="s">
        <v>132</v>
      </c>
      <c r="B37" s="12" t="s">
        <v>286</v>
      </c>
      <c r="C37" s="6" t="str">
        <f>'Master table catch from report'!C37</f>
        <v>Certified</v>
      </c>
      <c r="D37" s="6" t="str">
        <f>'Master table catch from report'!D37</f>
        <v>Hooks And Lines - Longlines</v>
      </c>
      <c r="E37" s="1">
        <f>'Master table catch from report'!E37</f>
        <v>0</v>
      </c>
      <c r="F37" s="1">
        <f>'Master table catch from report'!F37</f>
        <v>0</v>
      </c>
      <c r="G37" s="1">
        <f>'Master table catch from report'!G37*1</f>
        <v>7.7</v>
      </c>
      <c r="H37" s="1">
        <f>'Master table catch from report'!H37*1</f>
        <v>17028</v>
      </c>
      <c r="I37" s="1">
        <f>'Master table catch from report'!I37*1</f>
        <v>0</v>
      </c>
      <c r="J37" s="1">
        <f>'Master table catch from report'!J37*1</f>
        <v>21.8</v>
      </c>
      <c r="K37" s="1">
        <f>SUM('Master table catch from report'!$E37:$J37)</f>
        <v>17057.5</v>
      </c>
      <c r="L37" s="6" t="str">
        <f>'Master table catch from report'!L37</f>
        <v>2024; 2024; 2023; 2024</v>
      </c>
      <c r="M37" s="8">
        <f>'Master table catch from report'!M37</f>
        <v>47177</v>
      </c>
      <c r="N37" s="6" t="str">
        <f>'Master table catch from report'!N37</f>
        <v>Japan</v>
      </c>
      <c r="O37" s="6" t="str">
        <f>'Master table catch from report'!O37</f>
        <v>71 (Pacific, Western Central)</v>
      </c>
      <c r="P37" s="6">
        <f>'Master table catch from report'!P37</f>
        <v>7.6556879999999996</v>
      </c>
      <c r="Q37" s="6">
        <f>'Master table catch from report'!Q37</f>
        <v>155.83011099999999</v>
      </c>
    </row>
    <row r="38" spans="1:17" x14ac:dyDescent="0.3">
      <c r="A38" s="3" t="s">
        <v>136</v>
      </c>
      <c r="B38" s="12" t="s">
        <v>137</v>
      </c>
      <c r="C38" s="6" t="str">
        <f>'Master table catch from report'!C38</f>
        <v>Certified</v>
      </c>
      <c r="D38" s="6" t="str">
        <f>'Master table catch from report'!D38</f>
        <v>Hooks And Lines - Handlines and pole-lines (mechanized): Pole and line</v>
      </c>
      <c r="E38" s="1">
        <f>'Master table catch from report'!E38</f>
        <v>0</v>
      </c>
      <c r="F38" s="1">
        <f>'Master table catch from report'!F38</f>
        <v>0</v>
      </c>
      <c r="G38" s="1">
        <f>'Master table catch from report'!G38</f>
        <v>0</v>
      </c>
      <c r="H38" s="1">
        <f>'Master table catch from report'!H38</f>
        <v>2867</v>
      </c>
      <c r="I38" s="1">
        <f>'Master table catch from report'!I38*1</f>
        <v>0</v>
      </c>
      <c r="J38" s="1">
        <f>'Master table catch from report'!J38</f>
        <v>1847</v>
      </c>
      <c r="K38" s="1">
        <f>SUM('Master table catch from report'!$E38:$J38)</f>
        <v>4714</v>
      </c>
      <c r="L38" s="6">
        <f>'Master table catch from report'!L38</f>
        <v>2023</v>
      </c>
      <c r="M38" s="8">
        <f>'Master table catch from report'!M38</f>
        <v>47868</v>
      </c>
      <c r="N38" s="6" t="str">
        <f>'Master table catch from report'!N38</f>
        <v>Thailand, Ghana</v>
      </c>
      <c r="O38" s="6" t="str">
        <f>'Master table catch from report'!O38</f>
        <v>34 (Atlantic, Eastern Central), 41 (Atlantic, Southwest), 47 (Atlantic, Southeast)</v>
      </c>
      <c r="P38" s="6">
        <f>'Master table catch from report'!P38</f>
        <v>5.766667</v>
      </c>
      <c r="Q38" s="6">
        <f>'Master table catch from report'!Q38</f>
        <v>0</v>
      </c>
    </row>
    <row r="39" spans="1:17" x14ac:dyDescent="0.3">
      <c r="A39" s="3" t="s">
        <v>141</v>
      </c>
      <c r="B39" s="12" t="s">
        <v>142</v>
      </c>
      <c r="C39" s="6" t="str">
        <f>'Master table catch from report'!C39</f>
        <v>Certified</v>
      </c>
      <c r="D39" s="6" t="str">
        <f>'Master table catch from report'!D39</f>
        <v>Surrounding Nets - With purse lines (purse seines)</v>
      </c>
      <c r="E39" s="1">
        <f>'Master table catch from report'!E39</f>
        <v>0</v>
      </c>
      <c r="F39" s="1">
        <f>'Master table catch from report'!F39</f>
        <v>0</v>
      </c>
      <c r="G39" s="1">
        <f>'Master table catch from report'!G39</f>
        <v>0</v>
      </c>
      <c r="H39" s="1">
        <f>'Master table catch from report'!H39</f>
        <v>53758</v>
      </c>
      <c r="I39" s="1">
        <f>'Master table catch from report'!I39*1</f>
        <v>0</v>
      </c>
      <c r="J39" s="1">
        <f>'Master table catch from report'!J39</f>
        <v>20312</v>
      </c>
      <c r="K39" s="1">
        <f>SUM('Master table catch from report'!$E39:$J39)</f>
        <v>74070</v>
      </c>
      <c r="L39" s="6">
        <f>'Master table catch from report'!L39</f>
        <v>2023</v>
      </c>
      <c r="M39" s="8">
        <f>'Master table catch from report'!M39</f>
        <v>47868</v>
      </c>
      <c r="N39" s="6" t="str">
        <f>'Master table catch from report'!N39</f>
        <v>Thailand, Ghana</v>
      </c>
      <c r="O39" s="6" t="str">
        <f>'Master table catch from report'!O39</f>
        <v>34 (Atlantic, Eastern Central), 41 (Atlantic, Southwest), 47 (Atlantic, Southeast)</v>
      </c>
      <c r="P39" s="6">
        <f>'Master table catch from report'!P39</f>
        <v>5.6666670000000003</v>
      </c>
      <c r="Q39" s="6">
        <f>'Master table catch from report'!Q39</f>
        <v>0</v>
      </c>
    </row>
    <row r="40" spans="1:17" x14ac:dyDescent="0.3">
      <c r="A40" s="3" t="s">
        <v>143</v>
      </c>
      <c r="B40" s="12" t="s">
        <v>144</v>
      </c>
      <c r="C40" s="6" t="str">
        <f>'Master table catch from report'!C40</f>
        <v>Certified</v>
      </c>
      <c r="D40" s="6" t="str">
        <f>'Master table catch from report'!D40</f>
        <v>Hooks And Lines - Set longlines</v>
      </c>
      <c r="E40" s="1">
        <f>'Master table catch from report'!E40</f>
        <v>0</v>
      </c>
      <c r="F40" s="1">
        <f>'Master table catch from report'!F40</f>
        <v>0</v>
      </c>
      <c r="G40" s="1">
        <f>'Master table catch from report'!G40*0.987</f>
        <v>6319.7609999999995</v>
      </c>
      <c r="H40" s="1">
        <f>'Master table catch from report'!H40</f>
        <v>0</v>
      </c>
      <c r="I40" s="1">
        <f>'Master table catch from report'!I40*1</f>
        <v>0</v>
      </c>
      <c r="J40" s="1">
        <f>'Master table catch from report'!J40*0.987</f>
        <v>2759.652</v>
      </c>
      <c r="K40" s="1">
        <f>SUM(E40:J40)</f>
        <v>9079.4130000000005</v>
      </c>
      <c r="L40" s="6">
        <f>'Master table catch from report'!L40</f>
        <v>2023</v>
      </c>
      <c r="M40" s="8">
        <f>'Master table catch from report'!M40</f>
        <v>46634</v>
      </c>
      <c r="N40" s="6" t="str">
        <f>'Master table catch from report'!N40</f>
        <v>United States</v>
      </c>
      <c r="O40" s="6" t="str">
        <f>'Master table catch from report'!O40</f>
        <v>77 (Pacific, Eastern Central)</v>
      </c>
      <c r="P40" s="6">
        <f>'Master table catch from report'!P40</f>
        <v>19.425727164544998</v>
      </c>
      <c r="Q40" s="6">
        <f>'Master table catch from report'!Q40</f>
        <v>-156.61205846576999</v>
      </c>
    </row>
    <row r="41" spans="1:17" x14ac:dyDescent="0.3">
      <c r="A41" s="3" t="s">
        <v>143</v>
      </c>
      <c r="B41" s="12" t="s">
        <v>144</v>
      </c>
      <c r="C41" s="6" t="str">
        <f>'Master table catch from report'!C41</f>
        <v>In Assessment</v>
      </c>
      <c r="D41" s="6" t="str">
        <f>'Master table catch from report'!D41</f>
        <v>Hooks And Lines - Set longlines</v>
      </c>
      <c r="E41" s="1">
        <f>'Master table catch from report'!E41</f>
        <v>0</v>
      </c>
      <c r="F41" s="1">
        <f>'Master table catch from report'!F41</f>
        <v>0</v>
      </c>
      <c r="G41" s="1">
        <f>'Master table catch from report'!G41*0.987</f>
        <v>412.48704000000004</v>
      </c>
      <c r="H41" s="1">
        <f>'Master table catch from report'!H41</f>
        <v>0</v>
      </c>
      <c r="I41" s="1">
        <f>'Master table catch from report'!I41*1</f>
        <v>0</v>
      </c>
      <c r="J41" s="1">
        <f>'Master table catch from report'!J41</f>
        <v>0</v>
      </c>
      <c r="K41" s="1">
        <f>SUM(E41:J41)</f>
        <v>412.48704000000004</v>
      </c>
      <c r="L41" s="6">
        <f>'Master table catch from report'!L41</f>
        <v>2024</v>
      </c>
      <c r="M41" s="8">
        <f>'Master table catch from report'!M41</f>
        <v>46634</v>
      </c>
      <c r="N41" s="6" t="str">
        <f>'Master table catch from report'!N41</f>
        <v>United States</v>
      </c>
      <c r="O41" s="6" t="str">
        <f>'Master table catch from report'!O41</f>
        <v xml:space="preserve">61 (Pacific, Northwest), 77 (Pacific, Eastern Central)
</v>
      </c>
      <c r="P41" s="6">
        <f>'Master table catch from report'!P41</f>
        <v>19.425727164544998</v>
      </c>
      <c r="Q41" s="6">
        <f>'Master table catch from report'!Q41</f>
        <v>-156.61205846576999</v>
      </c>
    </row>
    <row r="42" spans="1:17" x14ac:dyDescent="0.3">
      <c r="A42" s="3" t="s">
        <v>149</v>
      </c>
      <c r="B42" s="12" t="s">
        <v>150</v>
      </c>
      <c r="C42" s="6" t="str">
        <f>'Master table catch from report'!C42</f>
        <v>Improvement Program</v>
      </c>
      <c r="D42" s="6" t="str">
        <f>'Master table catch from report'!D42</f>
        <v>Hooks And Lines - Drifting longlines</v>
      </c>
      <c r="E42" s="1">
        <f>'Master table catch from report'!E42</f>
        <v>3714.05</v>
      </c>
      <c r="F42" s="1">
        <f>'Master table catch from report'!F42</f>
        <v>0</v>
      </c>
      <c r="G42" s="1">
        <f>'Master table catch from report'!G42</f>
        <v>3686.65</v>
      </c>
      <c r="H42" s="1">
        <f>'Master table catch from report'!H42</f>
        <v>0</v>
      </c>
      <c r="I42" s="1">
        <f>'Master table catch from report'!I42*1</f>
        <v>0</v>
      </c>
      <c r="J42" s="1">
        <f>'Master table catch from report'!J42</f>
        <v>7300.18</v>
      </c>
      <c r="K42" s="1">
        <f>SUM('Master table catch from report'!$E42:$J42)</f>
        <v>14700.880000000001</v>
      </c>
      <c r="L42" s="6">
        <f>'Master table catch from report'!L42</f>
        <v>2023</v>
      </c>
      <c r="M42" s="8" t="str">
        <f>'Master table catch from report'!M42</f>
        <v>N/A</v>
      </c>
      <c r="N42" s="6" t="str">
        <f>'Master table catch from report'!N42</f>
        <v>Indonesia</v>
      </c>
      <c r="O42" s="6" t="str">
        <f>'Master table catch from report'!O42</f>
        <v>57 (Indian Ocean, Eastern)</v>
      </c>
      <c r="P42" s="6">
        <f>'Master table catch from report'!P42</f>
        <v>-10.85727681</v>
      </c>
      <c r="Q42" s="6">
        <f>'Master table catch from report'!Q42</f>
        <v>110.72036469</v>
      </c>
    </row>
    <row r="43" spans="1:17" x14ac:dyDescent="0.3">
      <c r="A43" s="2" t="s">
        <v>153</v>
      </c>
      <c r="B43" s="12" t="s">
        <v>154</v>
      </c>
      <c r="C43" s="6" t="str">
        <f>'Master table catch from report'!C43</f>
        <v>Certified</v>
      </c>
      <c r="D43" s="6" t="str">
        <f>'Master table catch from report'!D43</f>
        <v>Hooks And Lines - Handlines and pole-lines (hand-operated)</v>
      </c>
      <c r="E43" s="1">
        <f>'Master table catch from report'!E43</f>
        <v>0</v>
      </c>
      <c r="F43" s="1">
        <f>'Master table catch from report'!F43</f>
        <v>0</v>
      </c>
      <c r="G43" s="1">
        <f>'Master table catch from report'!G43</f>
        <v>0</v>
      </c>
      <c r="H43" s="1">
        <f>'Master table catch from report'!H43</f>
        <v>7956</v>
      </c>
      <c r="I43" s="1">
        <f>'Master table catch from report'!I43*1</f>
        <v>0</v>
      </c>
      <c r="J43" s="1">
        <f>'Master table catch from report'!J43</f>
        <v>7461</v>
      </c>
      <c r="K43" s="1">
        <f>SUM('Master table catch from report'!$E43:$J43)</f>
        <v>15417</v>
      </c>
      <c r="L43" s="6">
        <f>'Master table catch from report'!L43</f>
        <v>2024</v>
      </c>
      <c r="M43" s="8">
        <f>'Master table catch from report'!M43</f>
        <v>46047</v>
      </c>
      <c r="N43" s="6" t="str">
        <f>'Master table catch from report'!N43</f>
        <v>Indonesia</v>
      </c>
      <c r="O43" s="6" t="str">
        <f>'Master table catch from report'!O43</f>
        <v>71 (Pacific, Western Central)</v>
      </c>
      <c r="P43" s="6">
        <f>'Master table catch from report'!P43</f>
        <v>-2.85</v>
      </c>
      <c r="Q43" s="6">
        <f>'Master table catch from report'!Q43</f>
        <v>125</v>
      </c>
    </row>
    <row r="44" spans="1:17" x14ac:dyDescent="0.3">
      <c r="A44" s="2" t="s">
        <v>153</v>
      </c>
      <c r="B44" s="12" t="s">
        <v>154</v>
      </c>
      <c r="C44" s="6" t="str">
        <f>'Master table catch from report'!C44</f>
        <v>In Assessment</v>
      </c>
      <c r="D44" s="6" t="str">
        <f>'Master table catch from report'!D44</f>
        <v>Hooks And Lines - Handlines and pole-lines (hand-operated)</v>
      </c>
      <c r="E44" s="1">
        <f>'Master table catch from report'!E44</f>
        <v>0</v>
      </c>
      <c r="F44" s="1">
        <f>'Master table catch from report'!F44</f>
        <v>0</v>
      </c>
      <c r="G44" s="1">
        <f>'Master table catch from report'!G44</f>
        <v>0</v>
      </c>
      <c r="H44" s="1">
        <f>'Master table catch from report'!H44</f>
        <v>0</v>
      </c>
      <c r="I44" s="1">
        <f>'Master table catch from report'!I44*1</f>
        <v>0</v>
      </c>
      <c r="J44" s="1">
        <f>'Master table catch from report'!J44</f>
        <v>0</v>
      </c>
      <c r="K44" s="1">
        <f>SUM('Master table catch from report'!$E44:$J44)</f>
        <v>0</v>
      </c>
      <c r="L44" s="6">
        <f>'Master table catch from report'!L44</f>
        <v>2024</v>
      </c>
      <c r="M44" s="8">
        <f>'Master table catch from report'!M44</f>
        <v>46228</v>
      </c>
      <c r="N44" s="6" t="str">
        <f>'Master table catch from report'!N44</f>
        <v>Indonesia</v>
      </c>
      <c r="O44" s="6" t="str">
        <f>'Master table catch from report'!O44</f>
        <v>71 (Pacific, Western Central)</v>
      </c>
      <c r="P44" s="6">
        <f>'Master table catch from report'!P44</f>
        <v>-2.85</v>
      </c>
      <c r="Q44" s="6">
        <f>'Master table catch from report'!Q44</f>
        <v>125</v>
      </c>
    </row>
    <row r="45" spans="1:17" x14ac:dyDescent="0.3">
      <c r="A45" s="4" t="s">
        <v>155</v>
      </c>
      <c r="B45" s="12" t="s">
        <v>156</v>
      </c>
      <c r="C45" s="6" t="str">
        <f>'Master table catch from report'!C45</f>
        <v>Certified</v>
      </c>
      <c r="D45" s="6" t="str">
        <f>'Master table catch from report'!D45</f>
        <v>Hooks And Lines - Handlines and pole-lines (hand-operated)</v>
      </c>
      <c r="E45" s="1">
        <f>'Master table catch from report'!E45</f>
        <v>352</v>
      </c>
      <c r="F45" s="1">
        <f>'Master table catch from report'!F45</f>
        <v>0</v>
      </c>
      <c r="G45" s="1">
        <f>'Master table catch from report'!G45</f>
        <v>0</v>
      </c>
      <c r="H45" s="1">
        <f>'Master table catch from report'!H45</f>
        <v>5100</v>
      </c>
      <c r="I45" s="1">
        <f>'Master table catch from report'!I45*1</f>
        <v>0</v>
      </c>
      <c r="J45" s="1">
        <f>'Master table catch from report'!J45</f>
        <v>0</v>
      </c>
      <c r="K45" s="1">
        <f>SUM('Master table catch from report'!$E45:$J45)</f>
        <v>5452</v>
      </c>
      <c r="L45" s="6">
        <f>'Master table catch from report'!L45</f>
        <v>2024</v>
      </c>
      <c r="M45" s="8">
        <f>'Master table catch from report'!M45</f>
        <v>46492</v>
      </c>
      <c r="N45" s="6" t="str">
        <f>'Master table catch from report'!N45</f>
        <v>Japan</v>
      </c>
      <c r="O45" s="6" t="str">
        <f>'Master table catch from report'!O45</f>
        <v>71 (Pacific, Western Central)</v>
      </c>
      <c r="P45" s="6">
        <f>'Master table catch from report'!P45</f>
        <v>30.513767029</v>
      </c>
      <c r="Q45" s="6">
        <f>'Master table catch from report'!Q45</f>
        <v>132.42920570999999</v>
      </c>
    </row>
    <row r="46" spans="1:17" x14ac:dyDescent="0.3">
      <c r="A46" s="5" t="s">
        <v>157</v>
      </c>
      <c r="B46" s="12" t="s">
        <v>158</v>
      </c>
      <c r="C46" s="6" t="str">
        <f>'Master table catch from report'!C46</f>
        <v>Certified</v>
      </c>
      <c r="D46" s="6" t="str">
        <f>'Master table catch from report'!D46</f>
        <v>Hooks And Lines - Handlines and pole-lines (mechanized): Greenstick, Hooks And Lines: trolling, live bait hand line, and hand line with stone (deeper waters)</v>
      </c>
      <c r="E46" s="1">
        <f>'Master table catch from report'!E46</f>
        <v>0</v>
      </c>
      <c r="F46" s="1">
        <f>'Master table catch from report'!F46</f>
        <v>168.5</v>
      </c>
      <c r="G46" s="1">
        <f>'Master table catch from report'!G46</f>
        <v>0</v>
      </c>
      <c r="H46" s="1">
        <f>'Master table catch from report'!H46</f>
        <v>0</v>
      </c>
      <c r="I46" s="1">
        <f>'Master table catch from report'!I46*1</f>
        <v>0</v>
      </c>
      <c r="J46" s="1">
        <f>'Master table catch from report'!J46</f>
        <v>0</v>
      </c>
      <c r="K46" s="1">
        <f>SUM('Master table catch from report'!$E46:$J46)</f>
        <v>168.5</v>
      </c>
      <c r="L46" s="6">
        <f>'Master table catch from report'!L46</f>
        <v>2024</v>
      </c>
      <c r="M46" s="8">
        <f>'Master table catch from report'!M46</f>
        <v>46637</v>
      </c>
      <c r="N46" s="6" t="str">
        <f>'Master table catch from report'!N46</f>
        <v>Spain</v>
      </c>
      <c r="O46" s="6" t="str">
        <f>'Master table catch from report'!O46</f>
        <v>27 (Atlantic, Northeast), 37 (Mediterranean and Black Sea)</v>
      </c>
      <c r="P46" s="6">
        <f>'Master table catch from report'!P46</f>
        <v>36</v>
      </c>
      <c r="Q46" s="6">
        <f>'Master table catch from report'!Q46</f>
        <v>-6</v>
      </c>
    </row>
    <row r="47" spans="1:17" x14ac:dyDescent="0.3">
      <c r="A47" s="3" t="s">
        <v>161</v>
      </c>
      <c r="B47" s="12" t="s">
        <v>162</v>
      </c>
      <c r="C47" s="6" t="str">
        <f>'Master table catch from report'!C47</f>
        <v>Certified</v>
      </c>
      <c r="D47" s="6" t="str">
        <f>'Master table catch from report'!D47</f>
        <v>Hooks And Lines - Handlines and pole-lines (hand-operated)</v>
      </c>
      <c r="E47" s="1">
        <f>'Master table catch from report'!E47</f>
        <v>1811.7</v>
      </c>
      <c r="F47" s="1">
        <f>'Master table catch from report'!F47</f>
        <v>0</v>
      </c>
      <c r="G47" s="1">
        <f>'Master table catch from report'!G47</f>
        <v>0</v>
      </c>
      <c r="H47" s="1">
        <f>'Master table catch from report'!H47</f>
        <v>8762.2000000000007</v>
      </c>
      <c r="I47" s="1">
        <f>'Master table catch from report'!I47*1</f>
        <v>0</v>
      </c>
      <c r="J47" s="1">
        <f>'Master table catch from report'!J47</f>
        <v>0</v>
      </c>
      <c r="K47" s="1">
        <f>SUM('Master table catch from report'!$E47:$J47)</f>
        <v>10573.900000000001</v>
      </c>
      <c r="L47" s="6">
        <f>'Master table catch from report'!L47</f>
        <v>2024</v>
      </c>
      <c r="M47" s="8">
        <f>'Master table catch from report'!M47</f>
        <v>46845</v>
      </c>
      <c r="N47" s="6" t="str">
        <f>'Master table catch from report'!N47</f>
        <v>Japan</v>
      </c>
      <c r="O47" s="6" t="str">
        <f>'Master table catch from report'!O47</f>
        <v>61 (Pacific, Northwest), 71 (Pacific, Western Central), 77 (Pacific, Eastern Central)</v>
      </c>
      <c r="P47" s="6">
        <f>'Master table catch from report'!P47</f>
        <v>32.081409000000001</v>
      </c>
      <c r="Q47" s="6">
        <f>'Master table catch from report'!Q47</f>
        <v>145.966261</v>
      </c>
    </row>
    <row r="48" spans="1:17" x14ac:dyDescent="0.3">
      <c r="A48" s="3" t="s">
        <v>164</v>
      </c>
      <c r="B48" s="12" t="s">
        <v>165</v>
      </c>
      <c r="C48" s="6" t="str">
        <f>'Master table catch from report'!C48</f>
        <v>Certified</v>
      </c>
      <c r="D48" s="6" t="str">
        <f>'Master table catch from report'!D48</f>
        <v>Hooks And Lines - Drifting longlines</v>
      </c>
      <c r="E48" s="1">
        <f>'Master table catch from report'!E48</f>
        <v>5486</v>
      </c>
      <c r="F48" s="1">
        <f>'Master table catch from report'!F48</f>
        <v>0</v>
      </c>
      <c r="G48" s="1">
        <f>'Master table catch from report'!G48</f>
        <v>0</v>
      </c>
      <c r="H48" s="1">
        <f>'Master table catch from report'!H48</f>
        <v>0</v>
      </c>
      <c r="I48" s="1">
        <f>'Master table catch from report'!I48*1</f>
        <v>0</v>
      </c>
      <c r="J48" s="1">
        <f>'Master table catch from report'!J48</f>
        <v>0</v>
      </c>
      <c r="K48" s="1">
        <f>SUM('Master table catch from report'!$E48:$J48)</f>
        <v>5486</v>
      </c>
      <c r="L48" s="6">
        <f>'Master table catch from report'!L48</f>
        <v>2022</v>
      </c>
      <c r="M48" s="8">
        <f>'Master table catch from report'!M48</f>
        <v>46845</v>
      </c>
      <c r="N48" s="6" t="str">
        <f>'Master table catch from report'!N48</f>
        <v>Mauritius</v>
      </c>
      <c r="O48" s="6" t="str">
        <f>'Master table catch from report'!O48</f>
        <v>51 (Indian Ocean, Western), 57 (Indian Ocean, Eastern)</v>
      </c>
      <c r="P48" s="6">
        <f>'Master table catch from report'!P48</f>
        <v>-20.14132</v>
      </c>
      <c r="Q48" s="6">
        <f>'Master table catch from report'!Q48</f>
        <v>57.501480000000001</v>
      </c>
    </row>
    <row r="49" spans="1:17" x14ac:dyDescent="0.3">
      <c r="A49" s="3" t="s">
        <v>167</v>
      </c>
      <c r="B49" s="12" t="s">
        <v>168</v>
      </c>
      <c r="C49" s="6" t="s">
        <v>127</v>
      </c>
      <c r="D49" s="6" t="str">
        <f>'Master table catch from report'!D49</f>
        <v>Hooks And Lines - Handlines and pole-lines (hand-operated)</v>
      </c>
      <c r="E49" s="1">
        <f>'Master table catch from report'!E49</f>
        <v>2041.8</v>
      </c>
      <c r="F49" s="1"/>
      <c r="G49" s="1">
        <v>0</v>
      </c>
      <c r="H49" s="1">
        <f>'Master table catch from report'!H49</f>
        <v>13782.1</v>
      </c>
      <c r="I49" s="1">
        <v>0</v>
      </c>
      <c r="J49" s="1">
        <v>0</v>
      </c>
      <c r="K49" s="1">
        <f>SUM('Master table catch from report'!$E49:$J49)</f>
        <v>15823.9</v>
      </c>
      <c r="L49" s="6">
        <f>'Master table catch from report'!L49</f>
        <v>2024</v>
      </c>
      <c r="M49" s="8" t="str">
        <f>'Master table catch from report'!M49</f>
        <v>N/A</v>
      </c>
      <c r="N49" s="6" t="str">
        <f>'Master table catch from report'!N49</f>
        <v>Japan</v>
      </c>
      <c r="O49" s="6" t="str">
        <f>'Master table catch from report'!O49</f>
        <v>71 (Pacific, Western Central)</v>
      </c>
      <c r="P49" s="6">
        <f>'Master table catch from report'!P49</f>
        <v>32.081409000000001</v>
      </c>
      <c r="Q49" s="6">
        <f>'Master table catch from report'!Q49</f>
        <v>145.966261</v>
      </c>
    </row>
    <row r="50" spans="1:17" x14ac:dyDescent="0.3">
      <c r="A50" s="3" t="s">
        <v>169</v>
      </c>
      <c r="B50" s="12" t="s">
        <v>170</v>
      </c>
      <c r="C50" s="6" t="str">
        <f>'Master table catch from report'!C50</f>
        <v>Certified</v>
      </c>
      <c r="D50" s="6" t="str">
        <f>'Master table catch from report'!D50</f>
        <v>Surrounding Nets - With purse lines (purse seines)</v>
      </c>
      <c r="E50" s="1">
        <f>'Master table catch from report'!E50</f>
        <v>0</v>
      </c>
      <c r="F50" s="1">
        <f>'Master table catch from report'!F50</f>
        <v>0</v>
      </c>
      <c r="G50" s="1">
        <f>'Master table catch from report'!G50</f>
        <v>0</v>
      </c>
      <c r="H50" s="1">
        <f>'Master table catch from report'!H50*1</f>
        <v>20715.3</v>
      </c>
      <c r="I50" s="1">
        <f>'Master table catch from report'!I50*1</f>
        <v>0</v>
      </c>
      <c r="J50" s="1">
        <f>'Master table catch from report'!J50*1</f>
        <v>3256.8</v>
      </c>
      <c r="K50" s="1">
        <f>SUM('Master table catch from report'!$E50:$J50)</f>
        <v>23972.1</v>
      </c>
      <c r="L50" s="6">
        <f>'Master table catch from report'!L50</f>
        <v>2025</v>
      </c>
      <c r="M50" s="8">
        <f>'Master table catch from report'!M50</f>
        <v>47164</v>
      </c>
      <c r="N50" s="6" t="str">
        <f>'Master table catch from report'!N50</f>
        <v>Japan</v>
      </c>
      <c r="O50" s="6" t="str">
        <f>'Master table catch from report'!O50</f>
        <v>71 (Pacific, Western Central)</v>
      </c>
      <c r="P50" s="6">
        <f>'Master table catch from report'!P50</f>
        <v>8</v>
      </c>
      <c r="Q50" s="6">
        <f>'Master table catch from report'!Q50</f>
        <v>156</v>
      </c>
    </row>
    <row r="51" spans="1:17" x14ac:dyDescent="0.3">
      <c r="A51" t="s">
        <v>171</v>
      </c>
      <c r="B51" s="12" t="s">
        <v>172</v>
      </c>
      <c r="C51" s="6" t="str">
        <f>'Master table catch from report'!C51</f>
        <v>In Assessment</v>
      </c>
      <c r="D51" s="6" t="str">
        <f>'Master table catch from report'!D51</f>
        <v>Surrounding Nets - With purse lines (purse seines)</v>
      </c>
      <c r="E51" s="1">
        <f>'Master table catch from report'!E51</f>
        <v>0</v>
      </c>
      <c r="F51" s="1">
        <f>'Master table catch from report'!F51</f>
        <v>0</v>
      </c>
      <c r="G51" s="1">
        <f>'Master table catch from report'!G51</f>
        <v>172.3</v>
      </c>
      <c r="H51" s="1">
        <f>'Master table catch from report'!H51</f>
        <v>13178.8</v>
      </c>
      <c r="I51" s="1">
        <f>'Master table catch from report'!I51*1</f>
        <v>0</v>
      </c>
      <c r="J51" s="1">
        <f>'Master table catch from report'!J51</f>
        <v>3082.2</v>
      </c>
      <c r="K51" s="1">
        <f>SUM('Master table catch from report'!$E51:$J51)</f>
        <v>16433.3</v>
      </c>
      <c r="L51" s="6">
        <f>'Master table catch from report'!L51</f>
        <v>2024</v>
      </c>
      <c r="M51" s="8" t="str">
        <f>'Master table catch from report'!M51</f>
        <v>N/A</v>
      </c>
      <c r="N51" s="6" t="s">
        <v>287</v>
      </c>
      <c r="O51" s="6" t="s">
        <v>47</v>
      </c>
      <c r="P51" s="6">
        <f>'Master table catch from report'!P51</f>
        <v>-2.5001660000000001</v>
      </c>
      <c r="Q51" s="6">
        <f>'Master table catch from report'!Q51</f>
        <v>2.652676</v>
      </c>
    </row>
    <row r="52" spans="1:17" x14ac:dyDescent="0.3">
      <c r="A52" s="2" t="s">
        <v>175</v>
      </c>
      <c r="B52" s="12" t="s">
        <v>176</v>
      </c>
      <c r="C52" s="6" t="str">
        <f>'Master table catch from report'!C52</f>
        <v>Certified</v>
      </c>
      <c r="D52" s="6" t="str">
        <f>'Master table catch from report'!D52</f>
        <v>Hooks And Lines: Pole and Line</v>
      </c>
      <c r="E52" s="1">
        <f>'Master table catch from report'!E52</f>
        <v>0</v>
      </c>
      <c r="F52" s="1">
        <f>'Master table catch from report'!F52</f>
        <v>0</v>
      </c>
      <c r="G52" s="1">
        <f>'Master table catch from report'!G52</f>
        <v>0</v>
      </c>
      <c r="H52" s="1">
        <f>'Master table catch from report'!H52</f>
        <v>89282</v>
      </c>
      <c r="I52" s="1">
        <f>'Master table catch from report'!I52*1</f>
        <v>0</v>
      </c>
      <c r="J52" s="1">
        <f>'Master table catch from report'!J52</f>
        <v>12239</v>
      </c>
      <c r="K52" s="1">
        <f>SUM('Master table catch from report'!$E52:$J52)</f>
        <v>101521</v>
      </c>
      <c r="L52" s="6">
        <f>'Master table catch from report'!L52</f>
        <v>2024</v>
      </c>
      <c r="M52" s="8">
        <f>'Master table catch from report'!M52</f>
        <v>46901</v>
      </c>
      <c r="N52" s="6" t="str">
        <f>'Master table catch from report'!N52</f>
        <v>Maldives</v>
      </c>
      <c r="O52" s="6" t="str">
        <f>'Master table catch from report'!O52</f>
        <v>51 (Indian Ocean, Western)</v>
      </c>
      <c r="P52" s="6">
        <f>'Master table catch from report'!P52</f>
        <v>7.6172000000000004E-2</v>
      </c>
      <c r="Q52" s="6">
        <f>'Master table catch from report'!Q52</f>
        <v>72.861328</v>
      </c>
    </row>
    <row r="53" spans="1:17" x14ac:dyDescent="0.3">
      <c r="A53" t="s">
        <v>180</v>
      </c>
      <c r="B53" s="12" t="s">
        <v>181</v>
      </c>
      <c r="C53" s="6" t="str">
        <f>'Master table catch from report'!C53</f>
        <v>In Assessment</v>
      </c>
      <c r="D53" s="6" t="str">
        <f>'Master table catch from report'!D53</f>
        <v>Surrounding Nets - With purse lines (purse seines)</v>
      </c>
      <c r="E53" s="1">
        <f>'Master table catch from report'!E53</f>
        <v>0</v>
      </c>
      <c r="F53" s="1">
        <f>'Master table catch from report'!F53</f>
        <v>0</v>
      </c>
      <c r="G53" s="1">
        <f>'Master table catch from report'!G53</f>
        <v>89.9</v>
      </c>
      <c r="H53" s="1">
        <f>'Master table catch from report'!H53</f>
        <v>13940.4</v>
      </c>
      <c r="I53" s="1">
        <f>'Master table catch from report'!I53*1</f>
        <v>0</v>
      </c>
      <c r="J53" s="1">
        <f>'Master table catch from report'!J53</f>
        <v>5045.7</v>
      </c>
      <c r="K53" s="1">
        <f>SUM('Master table catch from report'!$E53:$J53)</f>
        <v>19076</v>
      </c>
      <c r="L53" s="6">
        <f>'Master table catch from report'!L53</f>
        <v>2024</v>
      </c>
      <c r="M53" s="8" t="str">
        <f>'Master table catch from report'!M53</f>
        <v>N/A</v>
      </c>
      <c r="N53" s="6" t="str">
        <f>'Master table catch from report'!N53</f>
        <v>Panama</v>
      </c>
      <c r="O53" s="6" t="str">
        <f>'Master table catch from report'!O53</f>
        <v>77 (Pacific, Eastern Central); 87 (Pacific, Southeast)</v>
      </c>
      <c r="P53" s="6">
        <f>'Master table catch from report'!P53</f>
        <v>5.3844440000000002</v>
      </c>
      <c r="Q53" s="6">
        <f>'Master table catch from report'!Q53</f>
        <v>101.242222</v>
      </c>
    </row>
    <row r="54" spans="1:17" x14ac:dyDescent="0.3">
      <c r="A54" s="2" t="s">
        <v>183</v>
      </c>
      <c r="B54" s="12" t="s">
        <v>184</v>
      </c>
      <c r="C54" s="6" t="str">
        <f>'Master table catch from report'!C54</f>
        <v>Certified</v>
      </c>
      <c r="D54" s="6" t="str">
        <f>'Master table catch from report'!D54</f>
        <v>Surrounding Nets - With purse lines (purse seines)</v>
      </c>
      <c r="E54" s="1">
        <f>'Master table catch from report'!E54</f>
        <v>0</v>
      </c>
      <c r="F54" s="1">
        <f>'Master table catch from report'!F54</f>
        <v>0</v>
      </c>
      <c r="G54" s="1">
        <f>'Master table catch from report'!G54</f>
        <v>690</v>
      </c>
      <c r="H54" s="1">
        <f>'Master table catch from report'!H54</f>
        <v>55512</v>
      </c>
      <c r="I54" s="1">
        <f>'Master table catch from report'!I54*1</f>
        <v>0</v>
      </c>
      <c r="J54" s="1">
        <f>'Master table catch from report'!J54</f>
        <v>9205</v>
      </c>
      <c r="K54" s="1">
        <f>SUM('Master table catch from report'!$E54:$J54)</f>
        <v>65407</v>
      </c>
      <c r="L54" s="6">
        <f>'Master table catch from report'!L54</f>
        <v>2023</v>
      </c>
      <c r="M54" s="8">
        <f>'Master table catch from report'!M54</f>
        <v>46238</v>
      </c>
      <c r="N54" s="6" t="str">
        <f>'Master table catch from report'!N54</f>
        <v>Micronesia</v>
      </c>
      <c r="O54" s="6" t="str">
        <f>'Master table catch from report'!O54</f>
        <v>71 (Pacific, Western Central)</v>
      </c>
      <c r="P54" s="6">
        <f>'Master table catch from report'!P54</f>
        <v>7.4</v>
      </c>
      <c r="Q54" s="6">
        <f>'Master table catch from report'!Q54</f>
        <v>150.4</v>
      </c>
    </row>
    <row r="55" spans="1:17" x14ac:dyDescent="0.3">
      <c r="A55" s="3" t="s">
        <v>186</v>
      </c>
      <c r="B55" s="12" t="s">
        <v>187</v>
      </c>
      <c r="C55" s="6" t="str">
        <f>'Master table catch from report'!C55</f>
        <v>Certified</v>
      </c>
      <c r="D55" s="6" t="str">
        <f>'Master table catch from report'!D55</f>
        <v>Surrounding Nets - With purse lines (purse seines)</v>
      </c>
      <c r="E55" s="1">
        <f>'Master table catch from report'!E55</f>
        <v>0</v>
      </c>
      <c r="F55" s="1">
        <f>'Master table catch from report'!F55</f>
        <v>0</v>
      </c>
      <c r="G55" s="1">
        <f>'Master table catch from report'!G55*0.79</f>
        <v>2049.0230000000001</v>
      </c>
      <c r="H55" s="1">
        <f>'Master table catch from report'!H55*0.79</f>
        <v>97904.873800000001</v>
      </c>
      <c r="I55" s="1">
        <f>'Master table catch from report'!I55*1</f>
        <v>0</v>
      </c>
      <c r="J55" s="1">
        <f>'Master table catch from report'!J55*0.79</f>
        <v>7509.5267000000003</v>
      </c>
      <c r="K55" s="1">
        <f>SUM(E55:J55)</f>
        <v>107463.4235</v>
      </c>
      <c r="L55" s="6">
        <f>'Master table catch from report'!L55</f>
        <v>2024</v>
      </c>
      <c r="M55" s="8">
        <f>'Master table catch from report'!M55</f>
        <v>46574</v>
      </c>
      <c r="N55" s="6" t="str">
        <f>'Master table catch from report'!N55</f>
        <v>Taiwan</v>
      </c>
      <c r="O55" s="6" t="str">
        <f>'Master table catch from report'!O55</f>
        <v>71 (Pacific, Western Central), 77 (Pacific, Eastern Central)</v>
      </c>
      <c r="P55" s="6">
        <f>'Master table catch from report'!P55</f>
        <v>8.9307400000000001</v>
      </c>
      <c r="Q55" s="6">
        <f>'Master table catch from report'!Q55</f>
        <v>150.67766</v>
      </c>
    </row>
    <row r="56" spans="1:17" x14ac:dyDescent="0.3">
      <c r="A56" s="2" t="s">
        <v>188</v>
      </c>
      <c r="B56" s="12" t="s">
        <v>189</v>
      </c>
      <c r="C56" s="6" t="str">
        <f>'Master table catch from report'!C56</f>
        <v>Certified</v>
      </c>
      <c r="D56" s="6" t="str">
        <f>'Master table catch from report'!D56</f>
        <v>Hooks And Lines - Trolling lines</v>
      </c>
      <c r="E56" s="1">
        <f>'Master table catch from report'!E56*1</f>
        <v>1123</v>
      </c>
      <c r="F56" s="1">
        <f>'Master table catch from report'!F56</f>
        <v>0</v>
      </c>
      <c r="G56" s="1">
        <f>'Master table catch from report'!G56</f>
        <v>0</v>
      </c>
      <c r="H56" s="1">
        <f>'Master table catch from report'!H56</f>
        <v>0</v>
      </c>
      <c r="I56" s="1">
        <f>'Master table catch from report'!I56*1</f>
        <v>0</v>
      </c>
      <c r="J56" s="1">
        <f>'Master table catch from report'!J56</f>
        <v>0</v>
      </c>
      <c r="K56" s="1">
        <f>SUM('Master table catch from report'!$E56:$J56)</f>
        <v>1123</v>
      </c>
      <c r="L56" s="6">
        <f>'Master table catch from report'!L56</f>
        <v>2025</v>
      </c>
      <c r="M56" s="8">
        <f>'Master table catch from report'!M56</f>
        <v>46611</v>
      </c>
      <c r="N56" s="6" t="str">
        <f>'Master table catch from report'!N56</f>
        <v>New Zealand</v>
      </c>
      <c r="O56" s="6" t="str">
        <f>'Master table catch from report'!O56</f>
        <v>81 (Pacific, Southwest)</v>
      </c>
      <c r="P56" s="6">
        <f>'Master table catch from report'!P56</f>
        <v>-45.906319000000003</v>
      </c>
      <c r="Q56" s="6">
        <f>'Master table catch from report'!Q56</f>
        <v>164.882813</v>
      </c>
    </row>
    <row r="57" spans="1:17" x14ac:dyDescent="0.3">
      <c r="A57" s="2" t="s">
        <v>191</v>
      </c>
      <c r="B57" s="12" t="s">
        <v>192</v>
      </c>
      <c r="C57" s="6" t="str">
        <f>'Master table catch from report'!C57</f>
        <v>Certified</v>
      </c>
      <c r="D57" s="6" t="str">
        <f>'Master table catch from report'!D57</f>
        <v>Hooks And Lines - Handlines and pole-lines (mechanized), Hooks And Lines - Trolling lines</v>
      </c>
      <c r="E57" s="1">
        <f>'Master table catch from report'!E57</f>
        <v>47251</v>
      </c>
      <c r="F57" s="1">
        <f>'Master table catch from report'!F57</f>
        <v>0</v>
      </c>
      <c r="G57" s="1">
        <f>'Master table catch from report'!G57</f>
        <v>0</v>
      </c>
      <c r="H57" s="1">
        <f>'Master table catch from report'!H57</f>
        <v>0</v>
      </c>
      <c r="I57" s="1">
        <f>'Master table catch from report'!I57*1</f>
        <v>0</v>
      </c>
      <c r="J57" s="1">
        <f>'Master table catch from report'!J57</f>
        <v>0</v>
      </c>
      <c r="K57" s="1">
        <f>SUM('Master table catch from report'!$E57:$J57)</f>
        <v>47251</v>
      </c>
      <c r="L57" s="6" t="str">
        <f>'Master table catch from report'!L57</f>
        <v>2024-2026</v>
      </c>
      <c r="M57" s="8">
        <f>'Master table catch from report'!M57</f>
        <v>46362</v>
      </c>
      <c r="N57" s="6" t="str">
        <f>'Master table catch from report'!N57</f>
        <v>Spain</v>
      </c>
      <c r="O57" s="6" t="str">
        <f>'Master table catch from report'!O57</f>
        <v>27 (Atlantic, Northeast)</v>
      </c>
      <c r="P57" s="6">
        <f>'Master table catch from report'!P57</f>
        <v>44.804250000000003</v>
      </c>
      <c r="Q57" s="6">
        <f>'Master table catch from report'!Q57</f>
        <v>-12.128906000000001</v>
      </c>
    </row>
    <row r="58" spans="1:17" x14ac:dyDescent="0.3">
      <c r="A58" s="3" t="s">
        <v>196</v>
      </c>
      <c r="B58" s="12" t="s">
        <v>197</v>
      </c>
      <c r="C58" s="6" t="str">
        <f>'Master table catch from report'!C58</f>
        <v>Certified</v>
      </c>
      <c r="D58" s="6" t="str">
        <f>'Master table catch from report'!D58</f>
        <v>Hooks And Lines - Handlines and pole-lines (hand-operated): Rod and reel, Hooks And Lines - Longlines, Hooks And Lines - Set longlines: Buoy gear, Hooks And Lines - Trolling lines</v>
      </c>
      <c r="E58" s="1">
        <f>'Master table catch from report'!E58*1</f>
        <v>18</v>
      </c>
      <c r="F58" s="1">
        <f>'Master table catch from report'!F58</f>
        <v>0</v>
      </c>
      <c r="G58" s="1">
        <f>'Master table catch from report'!G58</f>
        <v>0</v>
      </c>
      <c r="H58" s="1">
        <f>'Master table catch from report'!H58</f>
        <v>0</v>
      </c>
      <c r="I58" s="1">
        <f>'Master table catch from report'!I58*1</f>
        <v>0</v>
      </c>
      <c r="J58" s="1">
        <f>'Master table catch from report'!J58*1</f>
        <v>159</v>
      </c>
      <c r="K58" s="1">
        <f>SUM('Master table catch from report'!$E58:$J58)</f>
        <v>177</v>
      </c>
      <c r="L58" s="6">
        <f>'Master table catch from report'!L58</f>
        <v>2024</v>
      </c>
      <c r="M58" s="8">
        <f>'Master table catch from report'!M58</f>
        <v>47122</v>
      </c>
      <c r="N58" s="6" t="str">
        <f>'Master table catch from report'!N58</f>
        <v>Canada</v>
      </c>
      <c r="O58" s="6" t="str">
        <f>'Master table catch from report'!O58</f>
        <v>21 (Atlantic, Northwest)</v>
      </c>
      <c r="P58" s="6">
        <f>'Master table catch from report'!P58</f>
        <v>43</v>
      </c>
      <c r="Q58" s="6">
        <f>'Master table catch from report'!Q58</f>
        <v>-63.5</v>
      </c>
    </row>
    <row r="59" spans="1:17" x14ac:dyDescent="0.3">
      <c r="A59" t="s">
        <v>200</v>
      </c>
      <c r="B59" s="12" t="s">
        <v>201</v>
      </c>
      <c r="C59" t="str">
        <f>'Master table catch from report'!C59</f>
        <v>In Assessment</v>
      </c>
      <c r="D59" s="6" t="str">
        <f>'Master table catch from report'!D59</f>
        <v>Surrounding Nets - With purse lines (purse seines)</v>
      </c>
      <c r="E59" s="1">
        <f>'Master table catch from report'!E59</f>
        <v>0</v>
      </c>
      <c r="F59" s="1">
        <f>'Master table catch from report'!F59</f>
        <v>0</v>
      </c>
      <c r="G59" s="1">
        <f>'Master table catch from report'!G59*0.8611</f>
        <v>2718.4926999999998</v>
      </c>
      <c r="H59" s="1">
        <f>'Master table catch from report'!H59*0.8611</f>
        <v>46703.4807</v>
      </c>
      <c r="I59" s="1">
        <f>'Master table catch from report'!I59*1</f>
        <v>0</v>
      </c>
      <c r="J59" s="1">
        <f>'Master table catch from report'!J59*0.8611</f>
        <v>160.16460000000001</v>
      </c>
      <c r="K59" s="1">
        <f>SUM(E59:J59)</f>
        <v>49582.137999999999</v>
      </c>
      <c r="L59" s="6">
        <f>'Master table catch from report'!L59</f>
        <v>2024</v>
      </c>
      <c r="M59" s="8" t="str">
        <f>'Master table catch from report'!M59</f>
        <v>N/A</v>
      </c>
      <c r="N59" s="6" t="str">
        <f>'Master table catch from report'!N59</f>
        <v>China</v>
      </c>
      <c r="O59" s="6" t="str">
        <f>'Master table catch from report'!O59</f>
        <v>61 (Pacific, Northwest); 71 (Pacific, Western Central); 81 (Pacific, Southwest)</v>
      </c>
      <c r="P59" s="6">
        <f>'Master table catch from report'!P59</f>
        <v>29.985399999999998</v>
      </c>
      <c r="Q59" s="6">
        <f>'Master table catch from report'!Q59</f>
        <v>122.20780000000001</v>
      </c>
    </row>
    <row r="60" spans="1:17" x14ac:dyDescent="0.3">
      <c r="A60" s="2" t="s">
        <v>204</v>
      </c>
      <c r="B60" s="12" t="s">
        <v>205</v>
      </c>
      <c r="C60" s="6" t="str">
        <f>'Master table catch from report'!C60</f>
        <v>Certified</v>
      </c>
      <c r="D60" s="6" t="str">
        <f>'Master table catch from report'!D60</f>
        <v>Hooks And Lines - Longlines</v>
      </c>
      <c r="E60" s="1">
        <f>'Master table catch from report'!E60*1</f>
        <v>165.4</v>
      </c>
      <c r="F60" s="1">
        <f>'Master table catch from report'!F60</f>
        <v>0</v>
      </c>
      <c r="G60" s="1">
        <f>'Master table catch from report'!G60</f>
        <v>0</v>
      </c>
      <c r="H60" s="1">
        <f>'Master table catch from report'!H60</f>
        <v>0</v>
      </c>
      <c r="I60" s="1">
        <f>'Master table catch from report'!I60*1</f>
        <v>0</v>
      </c>
      <c r="J60" s="1">
        <f>'Master table catch from report'!J60</f>
        <v>0</v>
      </c>
      <c r="K60" s="1">
        <f>SUM('Master table catch from report'!$E60:$J60)</f>
        <v>165.4</v>
      </c>
      <c r="L60" s="6">
        <f>'Master table catch from report'!L60</f>
        <v>2024</v>
      </c>
      <c r="M60" s="8">
        <f>'Master table catch from report'!M60</f>
        <v>48185</v>
      </c>
      <c r="N60" s="6" t="str">
        <f>'Master table catch from report'!N60</f>
        <v>Japan</v>
      </c>
      <c r="O60" s="6" t="str">
        <f>'Master table catch from report'!O60</f>
        <v>61 (Pacific, Northwest), 77 (Pacific, Eastern Central)</v>
      </c>
      <c r="P60" s="6">
        <f>'Master table catch from report'!P60</f>
        <v>44.143101999999999</v>
      </c>
      <c r="Q60" s="6">
        <f>'Master table catch from report'!Q60</f>
        <v>160</v>
      </c>
    </row>
    <row r="61" spans="1:17" x14ac:dyDescent="0.3">
      <c r="A61" t="s">
        <v>207</v>
      </c>
      <c r="B61" s="12" t="s">
        <v>208</v>
      </c>
      <c r="C61" t="str">
        <f>'Master table catch from report'!C61</f>
        <v>Improvement Program</v>
      </c>
      <c r="D61" s="6" t="str">
        <f>'Master table catch from report'!D61</f>
        <v>Surrounding Nets - With purse lines (purse seines)</v>
      </c>
      <c r="E61" s="1">
        <f>'Master table catch from report'!E61</f>
        <v>0</v>
      </c>
      <c r="F61" s="1">
        <f>'Master table catch from report'!F61</f>
        <v>0</v>
      </c>
      <c r="G61" s="1">
        <f>'Master table catch from report'!G61</f>
        <v>941</v>
      </c>
      <c r="H61" s="1">
        <f>'Master table catch from report'!H61</f>
        <v>8913</v>
      </c>
      <c r="I61" s="1">
        <f>'Master table catch from report'!I61*1</f>
        <v>0</v>
      </c>
      <c r="J61" s="1">
        <f>'Master table catch from report'!J61</f>
        <v>2496</v>
      </c>
      <c r="K61" s="1">
        <f>SUM('Master table catch from report'!$E61:$J61)</f>
        <v>12350</v>
      </c>
      <c r="L61" s="6">
        <f>'Master table catch from report'!L61</f>
        <v>2023</v>
      </c>
      <c r="M61" s="8" t="str">
        <f>'Master table catch from report'!M61</f>
        <v>N/A</v>
      </c>
      <c r="N61" s="6" t="str">
        <f>'Master table catch from report'!N61</f>
        <v>Spain</v>
      </c>
      <c r="O61" s="6" t="str">
        <f>'Master table catch from report'!O61</f>
        <v>51 (Indian Ocean, Western); 57 (Indian Ocean, Eastern)</v>
      </c>
      <c r="P61" s="6">
        <f>'Master table catch from report'!P61</f>
        <v>-4.7548899999999996</v>
      </c>
      <c r="Q61" s="6">
        <f>'Master table catch from report'!Q61</f>
        <v>55.080829999999999</v>
      </c>
    </row>
    <row r="62" spans="1:17" x14ac:dyDescent="0.3">
      <c r="A62" s="3" t="s">
        <v>210</v>
      </c>
      <c r="B62" s="12" t="s">
        <v>211</v>
      </c>
      <c r="C62" s="6" t="str">
        <f>'Master table catch from report'!C62</f>
        <v>Certified</v>
      </c>
      <c r="D62" s="6" t="str">
        <f>'Master table catch from report'!D62</f>
        <v>Hooks And Lines - Longlines: Deep set longlines fishing vessels between 297and 657 metric tons using longline gear with approximately 3,500 hooks per set and 22-26 hooks between floats</v>
      </c>
      <c r="E62" s="1">
        <f>'Master table catch from report'!E62</f>
        <v>7430</v>
      </c>
      <c r="F62" s="1">
        <f>'Master table catch from report'!F62</f>
        <v>0</v>
      </c>
      <c r="G62" s="1">
        <f>'Master table catch from report'!G62</f>
        <v>584</v>
      </c>
      <c r="H62" s="1">
        <f>'Master table catch from report'!H62</f>
        <v>0</v>
      </c>
      <c r="I62" s="1">
        <f>'Master table catch from report'!I62*1</f>
        <v>0</v>
      </c>
      <c r="J62" s="1">
        <f>'Master table catch from report'!J62</f>
        <v>423</v>
      </c>
      <c r="K62" s="1">
        <f>SUM('Master table catch from report'!$E62:$J62)</f>
        <v>8437</v>
      </c>
      <c r="L62" s="6">
        <f>'Master table catch from report'!L62</f>
        <v>2024</v>
      </c>
      <c r="M62" s="8">
        <f>'Master table catch from report'!M62</f>
        <v>47251</v>
      </c>
      <c r="N62" s="6" t="str">
        <f>'Master table catch from report'!N62</f>
        <v>China</v>
      </c>
      <c r="O62" s="6" t="str">
        <f>'Master table catch from report'!O62</f>
        <v>71 (Pacific, Western Central), 77 (Pacific, Eastern Central)</v>
      </c>
      <c r="P62" s="6">
        <f>'Master table catch from report'!P62</f>
        <v>10</v>
      </c>
      <c r="Q62" s="6">
        <f>'Master table catch from report'!Q62</f>
        <v>180</v>
      </c>
    </row>
    <row r="63" spans="1:17" x14ac:dyDescent="0.3">
      <c r="A63" s="2" t="s">
        <v>213</v>
      </c>
      <c r="B63" s="12" t="s">
        <v>214</v>
      </c>
      <c r="C63" s="6" t="str">
        <f>'Master table catch from report'!C63</f>
        <v>Certified</v>
      </c>
      <c r="D63" s="6" t="str">
        <f>'Master table catch from report'!D63</f>
        <v>Surrounding Nets - With purse lines (purse seines)</v>
      </c>
      <c r="E63" s="1">
        <f>'Master table catch from report'!E63</f>
        <v>0</v>
      </c>
      <c r="F63" s="1">
        <f>'Master table catch from report'!F63</f>
        <v>0</v>
      </c>
      <c r="G63" s="1">
        <f>'Master table catch from report'!G63*0.41</f>
        <v>8327.92</v>
      </c>
      <c r="H63" s="33">
        <f>'Master table catch from report'!H63*0.41</f>
        <v>569119.77</v>
      </c>
      <c r="I63" s="1">
        <f>'Master table catch from report'!I63*1</f>
        <v>0</v>
      </c>
      <c r="J63" s="1">
        <f>'Master table catch from report'!J63*0.41</f>
        <v>109926.32999999999</v>
      </c>
      <c r="K63" s="1">
        <f>SUM(E63:J63)</f>
        <v>687374.02</v>
      </c>
      <c r="L63" s="6">
        <f>'Master table catch from report'!L63</f>
        <v>2024</v>
      </c>
      <c r="M63" s="8">
        <f>'Master table catch from report'!M63</f>
        <v>47412</v>
      </c>
      <c r="N63" s="6" t="str">
        <f>'Master table catch from report'!N63</f>
        <v>Marshall Islands</v>
      </c>
      <c r="O63" s="6" t="str">
        <f>'Master table catch from report'!O63</f>
        <v>71 (Pacific, Western Central), 77 (Pacific, Eastern Central)</v>
      </c>
      <c r="P63" s="6">
        <f>'Master table catch from report'!P63</f>
        <v>7.4958289999999996</v>
      </c>
      <c r="Q63" s="6">
        <f>'Master table catch from report'!Q63</f>
        <v>168.75618</v>
      </c>
    </row>
    <row r="64" spans="1:17" x14ac:dyDescent="0.3">
      <c r="A64" s="2" t="s">
        <v>216</v>
      </c>
      <c r="B64" s="12" t="s">
        <v>217</v>
      </c>
      <c r="C64" s="6" t="str">
        <f>'Master table catch from report'!C64</f>
        <v>Certified</v>
      </c>
      <c r="D64" s="6" t="str">
        <f>'Master table catch from report'!D64</f>
        <v>Surrounding Nets - With purse lines (purse seines)</v>
      </c>
      <c r="E64" s="1">
        <f>'Master table catch from report'!E64</f>
        <v>0</v>
      </c>
      <c r="F64" s="1">
        <f>'Master table catch from report'!F64</f>
        <v>0</v>
      </c>
      <c r="G64" s="1">
        <f>'Master table catch from report'!G64*0.97</f>
        <v>845.25799999999992</v>
      </c>
      <c r="H64" s="1">
        <f>'Master table catch from report'!H64*0.97</f>
        <v>171463.02</v>
      </c>
      <c r="I64" s="1">
        <f>'Master table catch from report'!I64*1</f>
        <v>0</v>
      </c>
      <c r="J64" s="1">
        <f>'Master table catch from report'!J64*0.97</f>
        <v>100989.51299999999</v>
      </c>
      <c r="K64" s="1">
        <f>SUM(E64:J64)</f>
        <v>273297.79099999997</v>
      </c>
      <c r="L64" s="6">
        <f>'Master table catch from report'!L64</f>
        <v>2024</v>
      </c>
      <c r="M64" s="8">
        <f>'Master table catch from report'!M64</f>
        <v>46242</v>
      </c>
      <c r="N64" s="6" t="str">
        <f>'Master table catch from report'!N64</f>
        <v>Papua New Guinea</v>
      </c>
      <c r="O64" s="6" t="str">
        <f>'Master table catch from report'!O64</f>
        <v>71 (Pacific, Western Central)</v>
      </c>
      <c r="P64" s="6">
        <f>'Master table catch from report'!P63</f>
        <v>7.4958289999999996</v>
      </c>
      <c r="Q64" s="6">
        <f>'Master table catch from report'!Q63</f>
        <v>168.75618</v>
      </c>
    </row>
    <row r="65" spans="1:17" x14ac:dyDescent="0.3">
      <c r="A65" s="2" t="s">
        <v>216</v>
      </c>
      <c r="B65" s="12" t="s">
        <v>217</v>
      </c>
      <c r="C65" s="6" t="str">
        <f>'Master table catch from report'!C65</f>
        <v>In Assessment</v>
      </c>
      <c r="D65" s="6" t="str">
        <f>'Master table catch from report'!D65</f>
        <v>Surrounding Nets - With purse lines (purse seines)</v>
      </c>
      <c r="E65" s="1">
        <f>'Master table catch from report'!E65</f>
        <v>0</v>
      </c>
      <c r="F65" s="1">
        <f>'Master table catch from report'!F65</f>
        <v>0</v>
      </c>
      <c r="G65" s="1">
        <f>'Master table catch from report'!G65</f>
        <v>0</v>
      </c>
      <c r="H65" s="1">
        <f>'Master table catch from report'!H65</f>
        <v>0</v>
      </c>
      <c r="I65" s="1">
        <f>'Master table catch from report'!I65*1</f>
        <v>0</v>
      </c>
      <c r="J65" s="1">
        <f>'Master table catch from report'!J65</f>
        <v>0</v>
      </c>
      <c r="K65" s="1">
        <f>SUM('Master table catch from report'!$E65:$J65)</f>
        <v>0</v>
      </c>
      <c r="L65" s="6">
        <f>'Master table catch from report'!L65</f>
        <v>2024</v>
      </c>
      <c r="M65" s="8">
        <f>'Master table catch from report'!M65</f>
        <v>46243</v>
      </c>
      <c r="N65" s="6" t="str">
        <f>'Master table catch from report'!N65</f>
        <v>Papua New Guinea</v>
      </c>
      <c r="O65" s="6" t="str">
        <f>'Master table catch from report'!O65</f>
        <v>71 (Pacific, Western Central)</v>
      </c>
      <c r="P65" s="6">
        <f>'Master table catch from report'!P64</f>
        <v>7.4891666700000004</v>
      </c>
      <c r="Q65" s="6">
        <f>'Master table catch from report'!Q64</f>
        <v>152.86305555999999</v>
      </c>
    </row>
    <row r="66" spans="1:17" x14ac:dyDescent="0.3">
      <c r="A66" s="24" t="s">
        <v>219</v>
      </c>
      <c r="B66" s="12" t="s">
        <v>220</v>
      </c>
      <c r="C66" s="6" t="str">
        <f>'Master table catch from report'!C66</f>
        <v>In Assessment</v>
      </c>
      <c r="D66" s="24" t="s">
        <v>41</v>
      </c>
      <c r="E66" s="1">
        <f>'Master table catch from report'!E66</f>
        <v>533.5</v>
      </c>
      <c r="F66" s="1">
        <f>'Master table catch from report'!F66</f>
        <v>0</v>
      </c>
      <c r="G66" s="1">
        <f>'Master table catch from report'!G66</f>
        <v>0</v>
      </c>
      <c r="H66" s="1">
        <f>'Master table catch from report'!H66</f>
        <v>0</v>
      </c>
      <c r="I66" s="1">
        <f>'Master table catch from report'!I66*1</f>
        <v>0</v>
      </c>
      <c r="J66" s="1">
        <f>'Master table catch from report'!J66</f>
        <v>407.3</v>
      </c>
      <c r="K66" s="1">
        <f>SUM('Master table catch from report'!$E66:$J66)</f>
        <v>940.8</v>
      </c>
      <c r="L66" s="6">
        <f>'Master table catch from report'!L66</f>
        <v>2024</v>
      </c>
      <c r="M66" s="8">
        <f>'Master table catch from report'!M66</f>
        <v>46596</v>
      </c>
      <c r="N66" s="6" t="str">
        <f>'Master table catch from report'!N66</f>
        <v>France; Reunion</v>
      </c>
      <c r="O66" s="6" t="str">
        <f>'Master table catch from report'!O66</f>
        <v>51 (Indian Ocean, Western)</v>
      </c>
      <c r="P66" s="6" t="str">
        <f>'Master table catch from report'!P66</f>
        <v>-22.8788846500</v>
      </c>
      <c r="Q66" s="6" t="str">
        <f>'Master table catch from report'!Q66</f>
        <v>64.2438799040</v>
      </c>
    </row>
    <row r="67" spans="1:17" x14ac:dyDescent="0.3">
      <c r="A67" s="3" t="s">
        <v>224</v>
      </c>
      <c r="B67" s="12" t="s">
        <v>225</v>
      </c>
      <c r="C67" s="6" t="str">
        <f>'Master table catch from report'!C67</f>
        <v>Certified</v>
      </c>
      <c r="D67" s="6" t="str">
        <f>'Master table catch from report'!D67</f>
        <v>Hooks And Lines - Longlines</v>
      </c>
      <c r="E67" s="1">
        <f>'Master table catch from report'!E67*1</f>
        <v>500</v>
      </c>
      <c r="F67" s="1">
        <f>'Master table catch from report'!F67</f>
        <v>0</v>
      </c>
      <c r="G67" s="1">
        <f>'Master table catch from report'!G67*1</f>
        <v>5508</v>
      </c>
      <c r="H67" s="1">
        <f>'Master table catch from report'!H67</f>
        <v>0</v>
      </c>
      <c r="I67" s="1">
        <f>'Master table catch from report'!I67*1</f>
        <v>0</v>
      </c>
      <c r="J67" s="1">
        <f>'Master table catch from report'!J67*1</f>
        <v>4777</v>
      </c>
      <c r="K67" s="1">
        <f>SUM(E67:J67)</f>
        <v>10785</v>
      </c>
      <c r="L67" s="6">
        <f>'Master table catch from report'!L67</f>
        <v>2024</v>
      </c>
      <c r="M67" s="8">
        <f>'Master table catch from report'!M67</f>
        <v>47441</v>
      </c>
      <c r="N67" s="6" t="str">
        <f>'Master table catch from report'!N67</f>
        <v>South Korea</v>
      </c>
      <c r="O67" s="6" t="str">
        <f>'Master table catch from report'!O67</f>
        <v>71 (Pacific, Western Central)</v>
      </c>
      <c r="P67" s="6">
        <f>'Master table catch from report'!P67</f>
        <v>10</v>
      </c>
      <c r="Q67" s="6">
        <f>'Master table catch from report'!Q67</f>
        <v>180</v>
      </c>
    </row>
    <row r="68" spans="1:17" x14ac:dyDescent="0.3">
      <c r="A68" s="3" t="s">
        <v>226</v>
      </c>
      <c r="B68" s="12" t="s">
        <v>227</v>
      </c>
      <c r="C68" s="6" t="str">
        <f>'Master table catch from report'!C68</f>
        <v>Certified</v>
      </c>
      <c r="D68" s="6" t="str">
        <f>'Master table catch from report'!D68</f>
        <v>Hooks And Lines - Longlines: Pelagic longline, handline and pole-lines are also used</v>
      </c>
      <c r="E68" s="1">
        <f>'Master table catch from report'!E68</f>
        <v>0</v>
      </c>
      <c r="F68" s="1">
        <f>'Master table catch from report'!F68</f>
        <v>523</v>
      </c>
      <c r="G68" s="1">
        <f>'Master table catch from report'!G68</f>
        <v>0</v>
      </c>
      <c r="H68" s="1">
        <f>'Master table catch from report'!H68</f>
        <v>0</v>
      </c>
      <c r="I68" s="1">
        <f>'Master table catch from report'!I68*1</f>
        <v>0</v>
      </c>
      <c r="J68" s="1">
        <f>'Master table catch from report'!J68</f>
        <v>0</v>
      </c>
      <c r="K68" s="1">
        <f>SUM('Master table catch from report'!$E68:$J68)</f>
        <v>523</v>
      </c>
      <c r="L68" s="6">
        <f>'Master table catch from report'!L68</f>
        <v>2024</v>
      </c>
      <c r="M68" s="8">
        <f>'Master table catch from report'!M68</f>
        <v>47798</v>
      </c>
      <c r="N68" s="6" t="str">
        <f>'Master table catch from report'!N68</f>
        <v>France</v>
      </c>
      <c r="O68" s="6" t="str">
        <f>'Master table catch from report'!O68</f>
        <v>37 (Mediterranean and Black Sea)</v>
      </c>
      <c r="P68" s="6">
        <f>'Master table catch from report'!P68</f>
        <v>41.2</v>
      </c>
      <c r="Q68" s="6">
        <f>'Master table catch from report'!Q68</f>
        <v>8</v>
      </c>
    </row>
    <row r="69" spans="1:17" x14ac:dyDescent="0.3">
      <c r="A69" s="3" t="s">
        <v>229</v>
      </c>
      <c r="B69" s="12" t="s">
        <v>230</v>
      </c>
      <c r="C69" s="6" t="str">
        <f>'Master table catch from report'!C69</f>
        <v>Certified</v>
      </c>
      <c r="D69" s="6" t="str">
        <f>'Master table catch from report'!D69</f>
        <v>Surrounding Nets - With purse lines (purse seines)</v>
      </c>
      <c r="E69" s="1">
        <f>'Master table catch from report'!E69</f>
        <v>0</v>
      </c>
      <c r="F69" s="1">
        <f>'Master table catch from report'!F69</f>
        <v>0</v>
      </c>
      <c r="G69" s="1">
        <f>'Master table catch from report'!G69</f>
        <v>0</v>
      </c>
      <c r="H69" s="1">
        <f>'Master table catch from report'!H69*1</f>
        <v>53178</v>
      </c>
      <c r="I69" s="1">
        <f>'Master table catch from report'!I69*1</f>
        <v>0</v>
      </c>
      <c r="J69" s="1">
        <f>'Master table catch from report'!J69*1</f>
        <v>8305</v>
      </c>
      <c r="K69" s="1">
        <f>SUM('Master table catch from report'!$E69:$J69)</f>
        <v>61483</v>
      </c>
      <c r="L69" s="6">
        <f>'Master table catch from report'!L69</f>
        <v>2024</v>
      </c>
      <c r="M69" s="8">
        <f>'Master table catch from report'!M69</f>
        <v>46574</v>
      </c>
      <c r="N69" s="6" t="str">
        <f>'Master table catch from report'!N69</f>
        <v>Japan</v>
      </c>
      <c r="O69" s="6" t="str">
        <f>'Master table catch from report'!O69</f>
        <v>71 (Pacific, Western Central)</v>
      </c>
      <c r="P69" s="6">
        <f>'Master table catch from report'!P68</f>
        <v>41.2</v>
      </c>
      <c r="Q69" s="6">
        <f>'Master table catch from report'!Q68</f>
        <v>8</v>
      </c>
    </row>
    <row r="70" spans="1:17" x14ac:dyDescent="0.3">
      <c r="A70" s="3" t="s">
        <v>231</v>
      </c>
      <c r="B70" s="12" t="s">
        <v>232</v>
      </c>
      <c r="C70" s="6" t="str">
        <f>'Master table catch from report'!C70</f>
        <v>Certified</v>
      </c>
      <c r="D70" s="6" t="str">
        <f>'Master table catch from report'!D70</f>
        <v>Hooks And Lines - Longlines</v>
      </c>
      <c r="E70" s="1">
        <f>'Master table catch from report'!E70*0.87</f>
        <v>159.90600000000001</v>
      </c>
      <c r="F70" s="1">
        <f>'Master table catch from report'!F70</f>
        <v>0</v>
      </c>
      <c r="G70" s="1">
        <f>'Master table catch from report'!G70*0.87</f>
        <v>1073.9280000000001</v>
      </c>
      <c r="H70" s="1">
        <f>'Master table catch from report'!H70</f>
        <v>0</v>
      </c>
      <c r="I70" s="1">
        <f>'Master table catch from report'!I70*1</f>
        <v>0</v>
      </c>
      <c r="J70" s="1">
        <f>'Master table catch from report'!J70*0.87</f>
        <v>1415.403</v>
      </c>
      <c r="K70" s="1">
        <f>SUM(E70:J70)</f>
        <v>2649.2370000000001</v>
      </c>
      <c r="L70" s="6">
        <f>'Master table catch from report'!L70</f>
        <v>2024</v>
      </c>
      <c r="M70" s="8">
        <f>'Master table catch from report'!M70</f>
        <v>47313</v>
      </c>
      <c r="N70" s="6" t="str">
        <f>'Master table catch from report'!N70</f>
        <v>South Korea</v>
      </c>
      <c r="O70" s="6" t="str">
        <f>'Master table catch from report'!O70</f>
        <v>71 (Pacific, Western Central), 77 (Pacific, Eastern Central)</v>
      </c>
      <c r="P70" s="6">
        <f>'Master table catch from report'!P69</f>
        <v>7.9480560000000002</v>
      </c>
      <c r="Q70" s="6">
        <f>'Master table catch from report'!Q69</f>
        <v>158.565</v>
      </c>
    </row>
    <row r="71" spans="1:17" x14ac:dyDescent="0.3">
      <c r="A71" s="3" t="s">
        <v>233</v>
      </c>
      <c r="B71" s="12" t="s">
        <v>234</v>
      </c>
      <c r="C71" s="6" t="str">
        <f>'Master table catch from report'!C71</f>
        <v>Certified</v>
      </c>
      <c r="D71" s="6" t="str">
        <f>'Master table catch from report'!D71</f>
        <v>Surrounding Nets - With purse lines (purse seines): Purse seine setting on FADs and unassociated schools</v>
      </c>
      <c r="E71" s="1">
        <f>'Master table catch from report'!E71</f>
        <v>0</v>
      </c>
      <c r="F71" s="1">
        <f>'Master table catch from report'!F71</f>
        <v>0</v>
      </c>
      <c r="G71" s="1">
        <f>'Master table catch from report'!G71*0.87</f>
        <v>647.28</v>
      </c>
      <c r="H71" s="1">
        <f>'Master table catch from report'!H71*0.87</f>
        <v>46346.64</v>
      </c>
      <c r="I71" s="1">
        <f>'Master table catch from report'!I71*1</f>
        <v>0</v>
      </c>
      <c r="J71" s="1">
        <f>'Master table catch from report'!J71*0.87</f>
        <v>7823.04</v>
      </c>
      <c r="K71" s="1">
        <f>SUM(E71:J71)</f>
        <v>54816.959999999999</v>
      </c>
      <c r="L71" s="6">
        <f>'Master table catch from report'!L71</f>
        <v>2024</v>
      </c>
      <c r="M71" s="8">
        <f>'Master table catch from report'!M71</f>
        <v>47303</v>
      </c>
      <c r="N71" s="6" t="str">
        <f>'Master table catch from report'!N71</f>
        <v>South Korea</v>
      </c>
      <c r="O71" s="6" t="str">
        <f>'Master table catch from report'!O71</f>
        <v>71 (Pacific, Western Central)</v>
      </c>
      <c r="P71" s="6">
        <f>'Master table catch from report'!P70</f>
        <v>19</v>
      </c>
      <c r="Q71" s="6">
        <f>'Master table catch from report'!Q70</f>
        <v>178</v>
      </c>
    </row>
    <row r="72" spans="1:17" x14ac:dyDescent="0.3">
      <c r="A72" s="2" t="s">
        <v>236</v>
      </c>
      <c r="B72" s="12" t="s">
        <v>237</v>
      </c>
      <c r="C72" s="6" t="str">
        <f>'Master table catch from report'!C72</f>
        <v>Certified</v>
      </c>
      <c r="D72" s="6" t="str">
        <f>'Master table catch from report'!D72</f>
        <v>Hooks And Lines - Handlines and pole-lines (hand-operated), Surrounding Nets - With purse lines (purse seines)</v>
      </c>
      <c r="E72" s="1">
        <f>'Master table catch from report'!E72</f>
        <v>0</v>
      </c>
      <c r="F72" s="1">
        <f>'Master table catch from report'!F72</f>
        <v>0</v>
      </c>
      <c r="G72" s="1">
        <f>'Master table catch from report'!G72</f>
        <v>457</v>
      </c>
      <c r="H72" s="1">
        <f>'Master table catch from report'!H72*0.96</f>
        <v>14347.199999999999</v>
      </c>
      <c r="I72" s="1">
        <f>'Master table catch from report'!I72*1</f>
        <v>0</v>
      </c>
      <c r="J72" s="1">
        <f>'Master table catch from report'!J72*0.96</f>
        <v>13846.08</v>
      </c>
      <c r="K72" s="1">
        <f>SUM(E72:J72)</f>
        <v>28650.28</v>
      </c>
      <c r="L72" s="6">
        <f>'Master table catch from report'!L72</f>
        <v>2024</v>
      </c>
      <c r="M72" s="8">
        <f>'Master table catch from report'!M72</f>
        <v>46265</v>
      </c>
      <c r="N72" s="6" t="str">
        <f>'Master table catch from report'!N72</f>
        <v>Solomon Islands</v>
      </c>
      <c r="O72" s="6" t="str">
        <f>'Master table catch from report'!O72</f>
        <v>71 (Pacific, Western Central)</v>
      </c>
      <c r="P72" s="6">
        <f>'Master table catch from report'!P71</f>
        <v>19</v>
      </c>
      <c r="Q72" s="6">
        <f>'Master table catch from report'!Q71</f>
        <v>178</v>
      </c>
    </row>
    <row r="73" spans="1:17" x14ac:dyDescent="0.3">
      <c r="A73" s="3" t="s">
        <v>240</v>
      </c>
      <c r="B73" s="12" t="s">
        <v>241</v>
      </c>
      <c r="C73" s="6" t="str">
        <f>'Master table catch from report'!C73</f>
        <v>Certified</v>
      </c>
      <c r="D73" s="6" t="str">
        <f>'Master table catch from report'!D73</f>
        <v>Hooks And Lines - Handlines and pole-lines (hand-operated)</v>
      </c>
      <c r="E73" s="1">
        <f>'Master table catch from report'!E73</f>
        <v>2701</v>
      </c>
      <c r="F73" s="1">
        <f>'Master table catch from report'!F73</f>
        <v>0</v>
      </c>
      <c r="G73" s="1">
        <f>'Master table catch from report'!G73</f>
        <v>0</v>
      </c>
      <c r="H73" s="1">
        <f>'Master table catch from report'!H73</f>
        <v>0</v>
      </c>
      <c r="I73" s="1">
        <f>'Master table catch from report'!I73*1</f>
        <v>0</v>
      </c>
      <c r="J73" s="1">
        <f>'Master table catch from report'!J73</f>
        <v>497.8</v>
      </c>
      <c r="K73" s="1">
        <f>SUM('Master table catch from report'!$E73:$J73)</f>
        <v>3198.8</v>
      </c>
      <c r="L73" s="6">
        <f>'Master table catch from report'!L73</f>
        <v>2024</v>
      </c>
      <c r="M73" s="8">
        <f>'Master table catch from report'!M73</f>
        <v>47337</v>
      </c>
      <c r="N73" s="6" t="str">
        <f>'Master table catch from report'!N73</f>
        <v>South Africa</v>
      </c>
      <c r="O73" s="6" t="str">
        <f>'Master table catch from report'!O73</f>
        <v>47 (Atlantic, Southeast)</v>
      </c>
      <c r="P73" s="6">
        <f>'Master table catch from report'!P72</f>
        <v>-8.1897407619999996</v>
      </c>
      <c r="Q73" s="6">
        <f>'Master table catch from report'!Q72</f>
        <v>158.42286088</v>
      </c>
    </row>
    <row r="74" spans="1:17" x14ac:dyDescent="0.3">
      <c r="A74" s="3" t="s">
        <v>244</v>
      </c>
      <c r="B74" s="12" t="s">
        <v>245</v>
      </c>
      <c r="C74" s="6" t="str">
        <f>'Master table catch from report'!C74</f>
        <v>Certified</v>
      </c>
      <c r="D74" s="6" t="str">
        <f>'Master table catch from report'!D74</f>
        <v>Hooks And Lines - Handlines and pole-lines (hand-operated)</v>
      </c>
      <c r="E74" s="1">
        <v>2808.5239999999999</v>
      </c>
      <c r="F74" s="1">
        <f>'Master table catch from report'!F74</f>
        <v>0</v>
      </c>
      <c r="G74" s="1">
        <f>'Master table catch from report'!G74</f>
        <v>0</v>
      </c>
      <c r="H74" s="1">
        <f>'Master table catch from report'!H74</f>
        <v>0</v>
      </c>
      <c r="I74" s="1">
        <f>'Master table catch from report'!I74*1</f>
        <v>0</v>
      </c>
      <c r="J74" s="1">
        <f>'Master table catch from report'!J74</f>
        <v>0</v>
      </c>
      <c r="K74" s="1">
        <f>SUM('Master table catch from report'!$E74:$J74)</f>
        <v>2808.5239999999999</v>
      </c>
      <c r="L74" s="6">
        <f>'Master table catch from report'!L74</f>
        <v>2025</v>
      </c>
      <c r="M74" s="8" t="str">
        <f>'Master table catch from report'!M74</f>
        <v>N/A</v>
      </c>
      <c r="N74" s="6" t="str">
        <f>'Master table catch from report'!N74</f>
        <v>South Africa</v>
      </c>
      <c r="O74" s="6" t="str">
        <f>'Master table catch from report'!O74</f>
        <v>47 (Atlantic, Southeast)</v>
      </c>
      <c r="P74" s="6">
        <f>'Master table catch from report'!P73</f>
        <v>-33.908931883664003</v>
      </c>
      <c r="Q74" s="6">
        <f>'Master table catch from report'!Q73</f>
        <v>18.447633807338001</v>
      </c>
    </row>
    <row r="75" spans="1:17" x14ac:dyDescent="0.3">
      <c r="A75" s="2" t="s">
        <v>247</v>
      </c>
      <c r="B75" s="12" t="s">
        <v>248</v>
      </c>
      <c r="C75" s="6" t="str">
        <f>'Master table catch from report'!C75</f>
        <v>Certified</v>
      </c>
      <c r="D75" s="6" t="str">
        <f>'Master table catch from report'!D75</f>
        <v>Hooks And Lines - Longlines: Pelagic longline</v>
      </c>
      <c r="E75" s="1">
        <f>'Master table catch from report'!E75</f>
        <v>511.9</v>
      </c>
      <c r="F75" s="1">
        <f>'Master table catch from report'!F75</f>
        <v>0</v>
      </c>
      <c r="G75" s="1">
        <f>'Master table catch from report'!G75</f>
        <v>1017.2</v>
      </c>
      <c r="H75" s="1">
        <f>'Master table catch from report'!H75</f>
        <v>0</v>
      </c>
      <c r="I75" s="1">
        <f>'Master table catch from report'!I75</f>
        <v>0</v>
      </c>
      <c r="J75" s="1">
        <f>'Master table catch from report'!J75</f>
        <v>1038.8499999999999</v>
      </c>
      <c r="K75" s="1">
        <f>SUM('Master table catch from report'!$E75:$J75)</f>
        <v>2567.9499999999998</v>
      </c>
      <c r="L75" s="6">
        <f>'Master table catch from report'!L75</f>
        <v>2023</v>
      </c>
      <c r="M75" s="8">
        <f>'Master table catch from report'!M75</f>
        <v>47740</v>
      </c>
      <c r="N75" s="6" t="str">
        <f>'Master table catch from report'!N75</f>
        <v>Micronesia</v>
      </c>
      <c r="O75" s="6" t="str">
        <f>'Master table catch from report'!O75</f>
        <v>71 (Pacific, Western Central)</v>
      </c>
      <c r="P75" s="6">
        <f>'Master table catch from report'!P75</f>
        <v>7.5</v>
      </c>
      <c r="Q75" s="6">
        <f>'Master table catch from report'!Q75</f>
        <v>150.80000000000001</v>
      </c>
    </row>
    <row r="76" spans="1:17" x14ac:dyDescent="0.3">
      <c r="A76" s="2" t="s">
        <v>249</v>
      </c>
      <c r="B76" s="12" t="s">
        <v>250</v>
      </c>
      <c r="C76" s="6" t="str">
        <f>'Master table catch from report'!C76</f>
        <v>Certified</v>
      </c>
      <c r="D76" s="6" t="str">
        <f>'Master table catch from report'!D76</f>
        <v>Hooks And Lines - Longlines</v>
      </c>
      <c r="E76" s="1">
        <f>'Master table catch from report'!E76*1</f>
        <v>393</v>
      </c>
      <c r="F76" s="1">
        <f>'Master table catch from report'!F76</f>
        <v>0</v>
      </c>
      <c r="G76" s="1">
        <f>'Master table catch from report'!G76*1</f>
        <v>2773</v>
      </c>
      <c r="H76" s="1">
        <f>'Master table catch from report'!H76</f>
        <v>0</v>
      </c>
      <c r="I76" s="1">
        <f>'Master table catch from report'!I76*1</f>
        <v>0</v>
      </c>
      <c r="J76" s="1">
        <f>'Master table catch from report'!J76*1</f>
        <v>2333</v>
      </c>
      <c r="K76" s="1">
        <f>SUM('Master table catch from report'!$E76:$J76)</f>
        <v>5499</v>
      </c>
      <c r="L76" s="6">
        <f>'Master table catch from report'!L76</f>
        <v>2024</v>
      </c>
      <c r="M76" s="8">
        <f>'Master table catch from report'!M76</f>
        <v>46298</v>
      </c>
      <c r="N76" s="6" t="str">
        <f>'Master table catch from report'!N76</f>
        <v>Marshall Islands</v>
      </c>
      <c r="O76" s="6" t="str">
        <f>'Master table catch from report'!O76</f>
        <v>71 (Pacific, Western Central)</v>
      </c>
      <c r="P76" s="6">
        <f>'Master table catch from report'!P76</f>
        <v>6.7</v>
      </c>
      <c r="Q76" s="6">
        <f>'Master table catch from report'!Q76</f>
        <v>171</v>
      </c>
    </row>
    <row r="77" spans="1:17" x14ac:dyDescent="0.3">
      <c r="A77" s="2" t="s">
        <v>251</v>
      </c>
      <c r="B77" s="12" t="s">
        <v>252</v>
      </c>
      <c r="C77" s="6" t="str">
        <f>'Master table catch from report'!C77</f>
        <v>Certified</v>
      </c>
      <c r="D77" s="6" t="str">
        <f>'Master table catch from report'!D77</f>
        <v>Hooks And Lines - Longlines</v>
      </c>
      <c r="E77" s="1">
        <f>'Master table catch from report'!E77*0.694</f>
        <v>2031.338</v>
      </c>
      <c r="F77" s="1">
        <f>'Master table catch from report'!F77</f>
        <v>0</v>
      </c>
      <c r="G77" s="1">
        <f>'Master table catch from report'!G77*0.694</f>
        <v>212.36399999999998</v>
      </c>
      <c r="H77" s="1">
        <f>'Master table catch from report'!H77</f>
        <v>0</v>
      </c>
      <c r="I77" s="1">
        <f>'Master table catch from report'!I77*1</f>
        <v>0</v>
      </c>
      <c r="J77" s="1">
        <f>'Master table catch from report'!J77*0.694</f>
        <v>680.81399999999996</v>
      </c>
      <c r="K77" s="1">
        <f>SUM(E77:J77)</f>
        <v>2924.5159999999996</v>
      </c>
      <c r="L77" s="6">
        <f>'Master table catch from report'!L77</f>
        <v>2024</v>
      </c>
      <c r="M77" s="8">
        <f>'Master table catch from report'!M77</f>
        <v>46262</v>
      </c>
      <c r="N77" s="6" t="str">
        <f>'Master table catch from report'!N77</f>
        <v>Cook Islands</v>
      </c>
      <c r="O77" s="6" t="str">
        <f>'Master table catch from report'!O77</f>
        <v>77 (Pacific, Eastern Central), 81 (Pacific, Southwest)</v>
      </c>
      <c r="P77" s="6">
        <f>'Master table catch from report'!P77</f>
        <v>-24.206890000000001</v>
      </c>
      <c r="Q77" s="6">
        <f>'Master table catch from report'!Q77</f>
        <v>-159.609375</v>
      </c>
    </row>
    <row r="78" spans="1:17" x14ac:dyDescent="0.3">
      <c r="A78" s="3" t="s">
        <v>254</v>
      </c>
      <c r="B78" s="12" t="s">
        <v>255</v>
      </c>
      <c r="C78" s="6" t="str">
        <f>'Master table catch from report'!C78</f>
        <v>Certified</v>
      </c>
      <c r="D78" s="6" t="str">
        <f>'Master table catch from report'!D78</f>
        <v>Surrounding Nets - With purse lines (purse seines)</v>
      </c>
      <c r="E78" s="1">
        <f>'Master table catch from report'!E78</f>
        <v>0</v>
      </c>
      <c r="F78" s="1">
        <f>'Master table catch from report'!F78</f>
        <v>0</v>
      </c>
      <c r="G78" s="1">
        <f>'Master table catch from report'!G78</f>
        <v>0</v>
      </c>
      <c r="H78" s="1">
        <f>'Master table catch from report'!H78</f>
        <v>19632</v>
      </c>
      <c r="I78" s="1">
        <f>'Master table catch from report'!I78*1</f>
        <v>0</v>
      </c>
      <c r="J78" s="1">
        <f>'Master table catch from report'!J78*1</f>
        <v>2975</v>
      </c>
      <c r="K78" s="1">
        <f>SUM('Master table catch from report'!$E78:$J78)</f>
        <v>22607</v>
      </c>
      <c r="L78" s="6">
        <v>2025</v>
      </c>
      <c r="M78" s="8">
        <f>'Master table catch from report'!M78</f>
        <v>47174</v>
      </c>
      <c r="N78" s="6" t="str">
        <f>'Master table catch from report'!N78</f>
        <v>Japan</v>
      </c>
      <c r="O78" s="6" t="str">
        <f>'Master table catch from report'!O78</f>
        <v>71 (Pacific, Western Central)</v>
      </c>
      <c r="P78" s="6">
        <f>'Master table catch from report'!P78</f>
        <v>-1.5192000000000001</v>
      </c>
      <c r="Q78" s="6">
        <f>'Master table catch from report'!Q78</f>
        <v>155.04040000000001</v>
      </c>
    </row>
    <row r="79" spans="1:17" x14ac:dyDescent="0.3">
      <c r="A79" s="3" t="s">
        <v>256</v>
      </c>
      <c r="B79" s="12" t="s">
        <v>257</v>
      </c>
      <c r="C79" s="6" t="str">
        <f>'Master table catch from report'!C79</f>
        <v>Certified</v>
      </c>
      <c r="D79" s="6" t="str">
        <f>'Master table catch from report'!D79</f>
        <v>Hooks And Lines - Drifting longlines</v>
      </c>
      <c r="E79" s="1">
        <f>'Master table catch from report'!E79*0.834</f>
        <v>10083.894</v>
      </c>
      <c r="F79" s="1">
        <f>'Master table catch from report'!F79</f>
        <v>0</v>
      </c>
      <c r="G79" s="1">
        <f>'Master table catch from report'!G79</f>
        <v>0</v>
      </c>
      <c r="H79" s="1">
        <f>'Master table catch from report'!H79</f>
        <v>0</v>
      </c>
      <c r="I79" s="1">
        <f>'Master table catch from report'!I79*1</f>
        <v>0</v>
      </c>
      <c r="J79" s="1">
        <f>'Master table catch from report'!J79</f>
        <v>0</v>
      </c>
      <c r="K79" s="1">
        <f>SUM(E79:J79)</f>
        <v>10083.894</v>
      </c>
      <c r="L79" s="6">
        <f>'Master table catch from report'!L79</f>
        <v>2024</v>
      </c>
      <c r="M79" s="8">
        <f>'Master table catch from report'!M79</f>
        <v>46568</v>
      </c>
      <c r="N79" s="6" t="str">
        <f>'Master table catch from report'!N79</f>
        <v>Singapore</v>
      </c>
      <c r="O79" s="6" t="str">
        <f>'Master table catch from report'!O79</f>
        <v>31 (Atlantic, Western Central), 34 (Atlantic, Eastern Central), 41 (Atlantic, Southwest), 47 (Atlantic, Southeast)</v>
      </c>
      <c r="P79" s="6">
        <f>'Master table catch from report'!P79</f>
        <v>-36</v>
      </c>
      <c r="Q79" s="6">
        <f>'Master table catch from report'!Q79</f>
        <v>18</v>
      </c>
    </row>
    <row r="80" spans="1:17" x14ac:dyDescent="0.3">
      <c r="A80" s="3" t="s">
        <v>259</v>
      </c>
      <c r="B80" s="12" t="s">
        <v>260</v>
      </c>
      <c r="C80" s="6" t="str">
        <f>'Master table catch from report'!C80</f>
        <v>Certified</v>
      </c>
      <c r="D80" s="6" t="str">
        <f>'Master table catch from report'!D80</f>
        <v>Hooks And Lines - Longlines</v>
      </c>
      <c r="E80" s="1">
        <f>'Master table catch from report'!E80*0.978</f>
        <v>31356.635999999999</v>
      </c>
      <c r="F80" s="1">
        <f>'Master table catch from report'!F80</f>
        <v>0</v>
      </c>
      <c r="G80" s="1">
        <f>'Master table catch from report'!G80*0.978</f>
        <v>5474.5505999999996</v>
      </c>
      <c r="H80" s="1">
        <f>'Master table catch from report'!H80*0.978</f>
        <v>1081.9613999999999</v>
      </c>
      <c r="I80" s="1">
        <f>'Master table catch from report'!I80*1</f>
        <v>0</v>
      </c>
      <c r="J80" s="1">
        <f>'Master table catch from report'!J80*0.978</f>
        <v>16723.6044</v>
      </c>
      <c r="K80" s="1">
        <f>SUM(E80:J80)</f>
        <v>54636.752399999998</v>
      </c>
      <c r="L80" s="6">
        <f>'Master table catch from report'!L80</f>
        <v>2024</v>
      </c>
      <c r="M80" s="8">
        <f>'Master table catch from report'!M80</f>
        <v>47372</v>
      </c>
      <c r="N80" s="6" t="str">
        <f>'Master table catch from report'!N80</f>
        <v>Singapore</v>
      </c>
      <c r="O80" s="6" t="str">
        <f>'Master table catch from report'!O80</f>
        <v>71 (Pacific, Western Central), 81 (Pacific, Southwest), 87 (Pacific, Southeast)</v>
      </c>
      <c r="P80" s="6">
        <f>'Master table catch from report'!P80</f>
        <v>8.1580504120999997</v>
      </c>
      <c r="Q80" s="6">
        <f>'Master table catch from report'!Q80</f>
        <v>-176.1902657</v>
      </c>
    </row>
    <row r="81" spans="1:17" x14ac:dyDescent="0.3">
      <c r="A81" s="2" t="s">
        <v>262</v>
      </c>
      <c r="B81" s="12" t="s">
        <v>263</v>
      </c>
      <c r="C81" s="6" t="str">
        <f>'Master table catch from report'!C81</f>
        <v>Certified</v>
      </c>
      <c r="D81" s="6" t="str">
        <f>'Master table catch from report'!D81</f>
        <v>Surrounding Nets - With purse lines (purse seines)</v>
      </c>
      <c r="E81" s="1">
        <f>'Master table catch from report'!E81</f>
        <v>0</v>
      </c>
      <c r="F81" s="1">
        <f>'Master table catch from report'!F81</f>
        <v>0</v>
      </c>
      <c r="G81" s="1">
        <f>'Master table catch from report'!G81*0.86</f>
        <v>2230.5819999999999</v>
      </c>
      <c r="H81" s="1">
        <f>'Master table catch from report'!H81*0.86</f>
        <v>106579.97199999999</v>
      </c>
      <c r="I81" s="1">
        <f>'Master table catch from report'!I81*1</f>
        <v>0</v>
      </c>
      <c r="J81" s="1">
        <f>'Master table catch from report'!J81*0.86</f>
        <v>0</v>
      </c>
      <c r="K81" s="1">
        <f>SUM(E81:J81)</f>
        <v>108810.55399999999</v>
      </c>
      <c r="L81" s="6">
        <f>'Master table catch from report'!L81</f>
        <v>2024</v>
      </c>
      <c r="M81" s="8" t="str">
        <f>'Master table catch from report'!M81</f>
        <v>29/02/2027</v>
      </c>
      <c r="N81" s="6" t="str">
        <f>'Master table catch from report'!N81</f>
        <v>United States of America</v>
      </c>
      <c r="O81" s="6" t="str">
        <f>'Master table catch from report'!O81</f>
        <v>71 (Pacific, Western Central), 77 (Pacific, Eastern Central)</v>
      </c>
      <c r="P81" s="6">
        <f>'Master table catch from report'!P81</f>
        <v>-11.95334779</v>
      </c>
      <c r="Q81" s="6">
        <f>'Master table catch from report'!Q81</f>
        <v>-168.5742127</v>
      </c>
    </row>
    <row r="82" spans="1:17" x14ac:dyDescent="0.3">
      <c r="A82" s="3" t="s">
        <v>265</v>
      </c>
      <c r="B82" s="12" t="s">
        <v>266</v>
      </c>
      <c r="C82" s="6" t="str">
        <f>'Master table catch from report'!C82</f>
        <v>Certified</v>
      </c>
      <c r="D82" s="6" t="str">
        <f>'Master table catch from report'!D82</f>
        <v>Surrounding Nets - With purse lines (purse seines)</v>
      </c>
      <c r="E82" s="1">
        <f>'Master table catch from report'!E82</f>
        <v>0</v>
      </c>
      <c r="F82" s="1">
        <f>'Master table catch from report'!F82</f>
        <v>0</v>
      </c>
      <c r="G82" s="1">
        <f>'Master table catch from report'!G82</f>
        <v>0</v>
      </c>
      <c r="H82" s="1">
        <f>'Master table catch from report'!H82*0.95</f>
        <v>99150.549999999988</v>
      </c>
      <c r="I82" s="1">
        <f>'Master table catch from report'!I82*1</f>
        <v>0</v>
      </c>
      <c r="J82" s="1">
        <f>'Master table catch from report'!J82*0.95</f>
        <v>11639.4</v>
      </c>
      <c r="K82" s="1">
        <f>SUM(E82:J82)</f>
        <v>110789.94999999998</v>
      </c>
      <c r="L82" s="6">
        <f>'Master table catch from report'!L82</f>
        <v>2024</v>
      </c>
      <c r="M82" s="8">
        <f>'Master table catch from report'!M82</f>
        <v>46894</v>
      </c>
      <c r="N82" s="6" t="str">
        <f>'Master table catch from report'!N82</f>
        <v>Japan</v>
      </c>
      <c r="O82" s="6" t="str">
        <f>'Master table catch from report'!O82</f>
        <v>61 (Pacific, Northwest), 71 (Pacific, Western Central)</v>
      </c>
      <c r="P82" s="6">
        <f>'Master table catch from report'!P82</f>
        <v>21.102149000000001</v>
      </c>
      <c r="Q82" s="6">
        <f>'Master table catch from report'!Q82</f>
        <v>154.29423600000001</v>
      </c>
    </row>
    <row r="83" spans="1:17" x14ac:dyDescent="0.3">
      <c r="A83" s="3" t="s">
        <v>268</v>
      </c>
      <c r="B83" s="12" t="s">
        <v>269</v>
      </c>
      <c r="C83" s="6" t="str">
        <f>'Master table catch from report'!C83</f>
        <v>Certified</v>
      </c>
      <c r="D83" s="6" t="str">
        <f>'Master table catch from report'!D83</f>
        <v>Hooks And Lines - Longlines: Pelagic longline</v>
      </c>
      <c r="E83" s="1">
        <f>'Master table catch from report'!E83*0.925</f>
        <v>14671.425000000001</v>
      </c>
      <c r="F83" s="1">
        <f>'Master table catch from report'!F83</f>
        <v>0</v>
      </c>
      <c r="G83" s="1">
        <f>'Master table catch from report'!G83</f>
        <v>0</v>
      </c>
      <c r="H83" s="1">
        <f>'Master table catch from report'!H83</f>
        <v>0</v>
      </c>
      <c r="I83" s="1">
        <f>'Master table catch from report'!I83*1</f>
        <v>0</v>
      </c>
      <c r="J83" s="1">
        <f>'Master table catch from report'!J83</f>
        <v>0</v>
      </c>
      <c r="K83" s="1">
        <f>SUM(E83:J83)</f>
        <v>14671.425000000001</v>
      </c>
      <c r="L83" s="6">
        <f>'Master table catch from report'!L83</f>
        <v>2024</v>
      </c>
      <c r="M83" s="8">
        <f>'Master table catch from report'!M83</f>
        <v>46923</v>
      </c>
      <c r="N83" s="6" t="str">
        <f>'Master table catch from report'!N83</f>
        <v>Taiwan</v>
      </c>
      <c r="O83" s="6" t="str">
        <f>'Master table catch from report'!O83</f>
        <v>31 (Atlantic, Western Central), 34 (Atlantic, Eastern Central), 41 (Atlantic, Southwest), 47 (Atlantic, Southeast)</v>
      </c>
      <c r="P83" s="6">
        <f>'Master table catch from report'!P83</f>
        <v>16.982778</v>
      </c>
      <c r="Q83" s="6">
        <f>'Master table catch from report'!Q83</f>
        <v>-36.930833</v>
      </c>
    </row>
    <row r="84" spans="1:17" x14ac:dyDescent="0.3">
      <c r="A84" t="s">
        <v>270</v>
      </c>
      <c r="B84" s="12" t="s">
        <v>271</v>
      </c>
      <c r="C84" t="str">
        <f>'Master table catch from report'!C84</f>
        <v>Improvement Program</v>
      </c>
      <c r="D84" t="str">
        <f>'Master table catch from report'!D84</f>
        <v>Surrounding Nets - With purse lines (purse seines)</v>
      </c>
      <c r="E84" s="1">
        <f>'Master table catch from report'!E84</f>
        <v>0</v>
      </c>
      <c r="F84" s="1">
        <f>'Master table catch from report'!F84</f>
        <v>0</v>
      </c>
      <c r="G84" s="1">
        <f>'Master table catch from report'!G84</f>
        <v>752</v>
      </c>
      <c r="H84" s="1">
        <f>'Master table catch from report'!H84</f>
        <v>4398</v>
      </c>
      <c r="I84" s="1">
        <f>'Master table catch from report'!I84*1</f>
        <v>0</v>
      </c>
      <c r="J84" s="1">
        <f>'Master table catch from report'!J84</f>
        <v>2914</v>
      </c>
      <c r="K84" s="1">
        <f>SUM('Master table catch from report'!$E84:$J84)</f>
        <v>8064</v>
      </c>
      <c r="L84" s="6">
        <f>'Master table catch from report'!L84</f>
        <v>2023</v>
      </c>
      <c r="M84" s="8" t="str">
        <f>'Master table catch from report'!M84</f>
        <v>N/A</v>
      </c>
      <c r="N84" s="6" t="str">
        <f>'Master table catch from report'!N84</f>
        <v>Spain</v>
      </c>
      <c r="O84" s="6" t="str">
        <f>'Master table catch from report'!O84</f>
        <v>51 (Indian Ocean, Western); 57 (Indian Ocean, Eastern)</v>
      </c>
      <c r="P84" s="6" t="str">
        <f>'Master table catch from report'!P84</f>
        <v>-4.7548900000</v>
      </c>
      <c r="Q84" s="6" t="str">
        <f>'Master table catch from report'!Q84</f>
        <v>55.0800000000</v>
      </c>
    </row>
    <row r="85" spans="1:17" x14ac:dyDescent="0.3">
      <c r="A85" s="3" t="s">
        <v>274</v>
      </c>
      <c r="B85" s="12" t="s">
        <v>275</v>
      </c>
      <c r="C85" s="6" t="str">
        <f>'Master table catch from report'!C85</f>
        <v>Certified</v>
      </c>
      <c r="D85" s="6" t="str">
        <f>'Master table catch from report'!D85</f>
        <v>Surrounding Nets - With purse lines (purse seines)</v>
      </c>
      <c r="E85" s="1">
        <f>'Master table catch from report'!E85</f>
        <v>0</v>
      </c>
      <c r="F85" s="1">
        <f>'Master table catch from report'!F85</f>
        <v>0</v>
      </c>
      <c r="G85" s="1">
        <f>'Master table catch from report'!G85*0.87</f>
        <v>5373.12</v>
      </c>
      <c r="H85" s="1">
        <f>'Master table catch from report'!H85*0.87</f>
        <v>60895.997999999992</v>
      </c>
      <c r="I85" s="1">
        <f>'Master table catch from report'!I85*1</f>
        <v>0</v>
      </c>
      <c r="J85" s="1">
        <f>'Master table catch from report'!J85*0.87</f>
        <v>4373.4204</v>
      </c>
      <c r="K85" s="1">
        <f>SUM(E85:J85)</f>
        <v>70642.53839999999</v>
      </c>
      <c r="L85" s="6">
        <f>'Master table catch from report'!L85</f>
        <v>2024</v>
      </c>
      <c r="M85" s="8">
        <f>'Master table catch from report'!M85</f>
        <v>46575</v>
      </c>
      <c r="N85" s="6" t="str">
        <f>'Master table catch from report'!N85</f>
        <v>United States</v>
      </c>
      <c r="O85" s="6" t="str">
        <f>'Master table catch from report'!O85</f>
        <v>71 (Pacific, Western Central), 77 (Pacific, Eastern Central)</v>
      </c>
      <c r="P85" s="6">
        <f>'Master table catch from report'!P85</f>
        <v>-40.4</v>
      </c>
      <c r="Q85" s="6">
        <f>'Master table catch from report'!Q85</f>
        <v>-155.5</v>
      </c>
    </row>
    <row r="86" spans="1:17" x14ac:dyDescent="0.3">
      <c r="A86" s="5" t="s">
        <v>276</v>
      </c>
      <c r="B86" s="12" t="s">
        <v>277</v>
      </c>
      <c r="C86" s="6" t="str">
        <f>'Master table catch from report'!C86</f>
        <v>Certified</v>
      </c>
      <c r="D86" s="6" t="str">
        <f>'Master table catch from report'!D86</f>
        <v>Hooks And Lines - Longlines: Pelagic longline</v>
      </c>
      <c r="E86" s="1">
        <f>'Master table catch from report'!E86</f>
        <v>0</v>
      </c>
      <c r="F86" s="1">
        <f>'Master table catch from report'!F86</f>
        <v>76.3</v>
      </c>
      <c r="G86" s="1">
        <f>'Master table catch from report'!G86</f>
        <v>0</v>
      </c>
      <c r="H86" s="1">
        <f>'Master table catch from report'!H86</f>
        <v>0</v>
      </c>
      <c r="I86" s="1">
        <f>'Master table catch from report'!I86*1</f>
        <v>0</v>
      </c>
      <c r="J86" s="1">
        <f>'Master table catch from report'!J86</f>
        <v>0</v>
      </c>
      <c r="K86" s="1">
        <f>SUM('Master table catch from report'!$E86:$J86)</f>
        <v>76.3</v>
      </c>
      <c r="L86" s="6">
        <f>'Master table catch from report'!L86</f>
        <v>2024</v>
      </c>
      <c r="M86" s="8">
        <f>'Master table catch from report'!M86</f>
        <v>47887</v>
      </c>
      <c r="N86" s="6" t="str">
        <f>'Master table catch from report'!N86</f>
        <v>Japan</v>
      </c>
      <c r="O86" s="6" t="str">
        <f>'Master table catch from report'!O86</f>
        <v>27 (Atlantic, Northeast)</v>
      </c>
      <c r="P86" s="6">
        <f>'Master table catch from report'!P86</f>
        <v>57</v>
      </c>
      <c r="Q86" s="6">
        <f>'Master table catch from report'!Q86</f>
        <v>-25</v>
      </c>
    </row>
    <row r="87" spans="1:17" x14ac:dyDescent="0.3">
      <c r="A87" s="5" t="s">
        <v>278</v>
      </c>
      <c r="B87" s="12" t="s">
        <v>279</v>
      </c>
      <c r="C87" s="6" t="str">
        <f>'Master table catch from report'!C87</f>
        <v>Improvement Program</v>
      </c>
      <c r="D87" s="6" t="str">
        <f>'Master table catch from report'!D87</f>
        <v>Surrounding Nets - With purse lines (purse seines): purse seine</v>
      </c>
      <c r="E87" s="1">
        <f>'Master table catch from report'!E87</f>
        <v>0</v>
      </c>
      <c r="F87" s="1">
        <f>'Master table catch from report'!F87</f>
        <v>0</v>
      </c>
      <c r="G87" s="1">
        <f>'Master table catch from report'!G87</f>
        <v>0</v>
      </c>
      <c r="H87" s="1">
        <f>'Master table catch from report'!H87</f>
        <v>59600</v>
      </c>
      <c r="I87" s="1">
        <f>'Master table catch from report'!I87*1</f>
        <v>0</v>
      </c>
      <c r="J87" s="1">
        <f>'Master table catch from report'!J87</f>
        <v>0</v>
      </c>
      <c r="K87" s="1">
        <f>SUM('Master table catch from report'!$E87:$J87)</f>
        <v>59600</v>
      </c>
      <c r="L87" s="6">
        <f>'Master table catch from report'!L87</f>
        <v>2024</v>
      </c>
      <c r="M87" s="8" t="str">
        <f>'Master table catch from report'!M87</f>
        <v>N/A</v>
      </c>
      <c r="N87" s="6" t="str">
        <f>'Master table catch from report'!N87</f>
        <v>Vietnam</v>
      </c>
      <c r="O87" s="6" t="str">
        <f>'Master table catch from report'!O87</f>
        <v>61 (Pacific, Northwest), 71 (Pacific, Western Central)</v>
      </c>
      <c r="P87" s="6">
        <f>'Master table catch from report'!P87</f>
        <v>11.60379</v>
      </c>
      <c r="Q87" s="6">
        <f>'Master table catch from report'!Q87</f>
        <v>108.75024999999999</v>
      </c>
    </row>
    <row r="88" spans="1:17" x14ac:dyDescent="0.3">
      <c r="A88" s="2" t="s">
        <v>282</v>
      </c>
      <c r="B88" s="12" t="s">
        <v>283</v>
      </c>
      <c r="C88" s="6" t="str">
        <f>'Master table catch from report'!C88</f>
        <v>Certified</v>
      </c>
      <c r="D88" s="6" t="str">
        <f>'Master table catch from report'!D88</f>
        <v>Surrounding Nets - With purse lines (purse seines)</v>
      </c>
      <c r="E88" s="1">
        <f>'Master table catch from report'!E88</f>
        <v>0</v>
      </c>
      <c r="F88" s="1">
        <f>'Master table catch from report'!F88</f>
        <v>0</v>
      </c>
      <c r="G88" s="1">
        <f>'Master table catch from report'!G88*0.94</f>
        <v>1410</v>
      </c>
      <c r="H88" s="1">
        <f>'Master table catch from report'!H88*0.94</f>
        <v>78020</v>
      </c>
      <c r="I88" s="1">
        <v>0</v>
      </c>
      <c r="J88" s="1">
        <f>'Master table catch from report'!J88*0.94</f>
        <v>21620</v>
      </c>
      <c r="K88" s="1">
        <f>SUM(E88:J88)</f>
        <v>101050</v>
      </c>
      <c r="L88" s="6">
        <f>'Master table catch from report'!L88</f>
        <v>2025</v>
      </c>
      <c r="M88" s="8">
        <f>'Master table catch from report'!M88</f>
        <v>47086</v>
      </c>
      <c r="N88" s="6" t="str">
        <f>'Master table catch from report'!N88</f>
        <v>Taiwan</v>
      </c>
      <c r="O88" s="6" t="str">
        <f>'Master table catch from report'!O88</f>
        <v>71 (Pacific, Western Central), 77 (Pacific, Eastern Central)</v>
      </c>
      <c r="P88" s="6">
        <f>'Master table catch from report'!P88</f>
        <v>0</v>
      </c>
      <c r="Q88" s="6">
        <f>'Master table catch from report'!Q88</f>
        <v>162.68899999999999</v>
      </c>
    </row>
  </sheetData>
  <hyperlinks>
    <hyperlink ref="B49" r:id="rId1" xr:uid="{6D34A5FC-5D50-4E49-A91A-8E585CB8AC19}"/>
    <hyperlink ref="B2" r:id="rId2" xr:uid="{D52F7C4A-E4E0-4470-AEDD-E4B7DEC468EF}"/>
    <hyperlink ref="B3" r:id="rId3" xr:uid="{9884723F-5386-4774-BB28-ADD4C439BCC4}"/>
    <hyperlink ref="B4" r:id="rId4" xr:uid="{ED15DFE3-578B-4B13-9F28-75BE51A18755}"/>
    <hyperlink ref="B5" r:id="rId5" xr:uid="{452192A7-E5DB-4F24-A98C-B00F4FD85F2B}"/>
    <hyperlink ref="B6" r:id="rId6" xr:uid="{5CB80A95-1E08-4021-AEE5-7DDBA874298B}"/>
    <hyperlink ref="B7" r:id="rId7" xr:uid="{2C660BE1-B4A8-4852-BE31-5D602BEF872F}"/>
    <hyperlink ref="B8" r:id="rId8" xr:uid="{6807C68F-B032-491F-9C71-E87C48AC607A}"/>
    <hyperlink ref="B9" r:id="rId9" xr:uid="{4E061754-6A83-4C74-8DDB-86B420186AC6}"/>
    <hyperlink ref="B10" r:id="rId10" xr:uid="{F5193F91-2193-424C-B0A6-3E6D82E56C47}"/>
    <hyperlink ref="B11" r:id="rId11" xr:uid="{04E7EE2B-4818-43CD-AD86-B05C39DA0144}"/>
    <hyperlink ref="B12" r:id="rId12" xr:uid="{A68AD9B9-9061-488E-A335-3EF46A8FA616}"/>
    <hyperlink ref="B13" r:id="rId13" xr:uid="{2F6A6A4B-0A3E-49E0-8029-E48043D79807}"/>
    <hyperlink ref="B14" r:id="rId14" xr:uid="{AD278A52-EF25-48F5-8B55-0C02E8FABF56}"/>
    <hyperlink ref="B15" r:id="rId15" xr:uid="{E3065B2E-A683-4F39-86BF-DF4D7C2C1038}"/>
    <hyperlink ref="B16" r:id="rId16" xr:uid="{C7E1ED1A-8471-4301-B44F-04B517700026}"/>
    <hyperlink ref="B17" r:id="rId17" xr:uid="{2863806F-624F-4690-A83C-70BCD740A5DB}"/>
    <hyperlink ref="B18" r:id="rId18" xr:uid="{153F9348-C564-4028-A2D7-2F4D0487350E}"/>
    <hyperlink ref="B19" r:id="rId19" xr:uid="{8BB60820-13A6-4C96-88B0-947364D38536}"/>
    <hyperlink ref="B20" r:id="rId20" xr:uid="{E9CC5166-0F10-4CC8-AA05-DA167B18AE24}"/>
    <hyperlink ref="B21" r:id="rId21" xr:uid="{A152737A-E45E-495B-876A-3FC52DE1DDE2}"/>
    <hyperlink ref="B22" r:id="rId22" xr:uid="{B01D2F99-FD47-46D0-88CB-CA089599D096}"/>
    <hyperlink ref="B23" r:id="rId23" xr:uid="{C9F1A132-5849-492E-96B5-551E661E5948}"/>
    <hyperlink ref="B24" r:id="rId24" xr:uid="{A8F218EC-D6B5-4382-9F02-52B6811987C1}"/>
    <hyperlink ref="B25" r:id="rId25" xr:uid="{E4C7AF68-9F49-4278-8336-2444FABCDF69}"/>
    <hyperlink ref="B26" r:id="rId26" xr:uid="{D38C4855-A45E-4056-9FA9-D8DCF64DC38E}"/>
    <hyperlink ref="B27" r:id="rId27" xr:uid="{7556A393-B28F-4EC5-8AEC-9D614C883ADD}"/>
    <hyperlink ref="B28" r:id="rId28" xr:uid="{8F062A04-27A7-400B-966B-DEB73EA4A7EB}"/>
    <hyperlink ref="B29" r:id="rId29" xr:uid="{35F62379-8C2B-4F7C-96DD-43A3A89447F4}"/>
    <hyperlink ref="B30" r:id="rId30" display="Dongwon Pacific purse seine yellowfin, bigeye and skipjack fishery" xr:uid="{F74246AC-4110-4CFC-8D4D-434F1DAABEE0}"/>
    <hyperlink ref="B31" r:id="rId31" display="Dongwon skipjack Indian Ocean purse seine fishery" xr:uid="{FAC6BE9C-5971-4658-9999-1FEEB42175E1}"/>
    <hyperlink ref="B32" r:id="rId32" xr:uid="{B37D5BBC-915F-4C0C-9C92-E0CDBE3281E8}"/>
    <hyperlink ref="B33" r:id="rId33" xr:uid="{5FB224F2-4CC1-439C-B161-E55A7120191E}"/>
    <hyperlink ref="B34" r:id="rId34" xr:uid="{5DB08DC9-72B8-44AE-ABCE-841B3C7B6362}"/>
    <hyperlink ref="B35" r:id="rId35" xr:uid="{9DCAAE10-EA8C-4476-B5A8-183A7A5723E0}"/>
    <hyperlink ref="B36" r:id="rId36" xr:uid="{B43A4735-2906-4329-9C56-B3A250C0B3A8}"/>
    <hyperlink ref="B37" r:id="rId37" xr:uid="{393D95EB-A5E7-45CA-A083-54AF737135C8}"/>
    <hyperlink ref="B38" r:id="rId38" xr:uid="{13240228-E7B0-4C60-95CE-9076690807A5}"/>
    <hyperlink ref="B39" r:id="rId39" xr:uid="{BD38AD8C-BB2A-477B-B2E5-B568661F82C6}"/>
    <hyperlink ref="B40" r:id="rId40" xr:uid="{271F172C-1841-4C99-98D6-5E20781F83D7}"/>
    <hyperlink ref="B41" r:id="rId41" xr:uid="{675094D9-BF01-4DA9-8085-D49EDD2AEDFA}"/>
    <hyperlink ref="B42" r:id="rId42" xr:uid="{5965A175-2E8E-4845-A426-342D5094F953}"/>
    <hyperlink ref="B43" r:id="rId43" xr:uid="{00BF1346-8C4E-4ED0-A008-6D5EA98A2AB8}"/>
    <hyperlink ref="B44" r:id="rId44" xr:uid="{7F9F7E25-79F1-4E84-9D9D-1C3A80241CEA}"/>
    <hyperlink ref="B45" r:id="rId45" xr:uid="{8FBD25FC-DEC6-4B98-B2DB-28F0209C0CBA}"/>
    <hyperlink ref="B46" r:id="rId46" xr:uid="{DBE32A13-A5DE-45CE-A129-EDD714F00555}"/>
    <hyperlink ref="B47" r:id="rId47" xr:uid="{C838190D-41BE-4AA7-A935-9B3482914263}"/>
    <hyperlink ref="B48" r:id="rId48" xr:uid="{BA440042-A946-49A5-96AF-7C7F58DB34DB}"/>
    <hyperlink ref="B50" r:id="rId49" xr:uid="{755D2674-0D03-491E-BB84-7132F5722D32}"/>
    <hyperlink ref="B51" r:id="rId50" xr:uid="{80D444FE-7DA1-46DF-A5DD-7B05224B7878}"/>
    <hyperlink ref="B52" r:id="rId51" xr:uid="{3055B8DE-906B-46FD-BF00-F2D6E9697E54}"/>
    <hyperlink ref="B53" r:id="rId52" xr:uid="{3EC4D8B7-A37D-4831-98CA-1B8C064B94D9}"/>
    <hyperlink ref="B54" r:id="rId53" xr:uid="{63C6DC4A-5836-48BA-AAB0-BECD932ECAE0}"/>
    <hyperlink ref="B55" r:id="rId54" xr:uid="{DF0793AC-98CF-4396-9295-687084CB5D70}"/>
    <hyperlink ref="B56" r:id="rId55" xr:uid="{717B3615-014A-490D-A23E-605FBE92430E}"/>
    <hyperlink ref="B57" r:id="rId56" xr:uid="{3F4756FE-493F-4ADE-954B-31788779AF9A}"/>
    <hyperlink ref="B58" r:id="rId57" xr:uid="{55E5E6CA-AD8F-48AD-B477-0B7C8559DEE8}"/>
    <hyperlink ref="B59" r:id="rId58" xr:uid="{EE95290D-510C-4EF1-BF38-19E4A94D811A}"/>
    <hyperlink ref="B60" r:id="rId59" display="https://fisheries.msc.org/en/fisheries/owase-bussan-co.-ltd.-longline-fishery-for-north-pacific-albacore/" xr:uid="{A2F21DCE-6497-457E-9453-1F0E7ECF4241}"/>
    <hyperlink ref="B61" r:id="rId60" xr:uid="{7C3249CF-080A-4511-B046-07E9580D484E}"/>
    <hyperlink ref="B62" r:id="rId61" xr:uid="{49DC27CA-BD2D-41FE-8E9B-4203E50B6C52}"/>
    <hyperlink ref="B63" r:id="rId62" xr:uid="{8E3A4229-97FB-45D7-9B71-190AC9D0F5D2}"/>
    <hyperlink ref="B64" r:id="rId63" xr:uid="{A6D2241A-9982-4206-BAC3-C1FB885203BE}"/>
    <hyperlink ref="B65" r:id="rId64" xr:uid="{76E1654D-B79B-4DF2-8742-4EAF1B582922}"/>
    <hyperlink ref="B66" r:id="rId65" xr:uid="{CDE806C0-65D4-4540-AF0B-D0E5AFC57735}"/>
    <hyperlink ref="B67" r:id="rId66" xr:uid="{0F6F09EF-4973-453C-83C6-B3563A0F992B}"/>
    <hyperlink ref="B68" r:id="rId67" xr:uid="{8B0C1F41-A7CF-4530-B5D6-0045B8ECFA00}"/>
    <hyperlink ref="B69" r:id="rId68" xr:uid="{CF9AE82B-09B1-4267-93B6-D115FFF48DD0}"/>
    <hyperlink ref="B70" r:id="rId69" xr:uid="{FB519957-7764-4884-A7EC-0B4FCB96189A}"/>
    <hyperlink ref="B71" r:id="rId70" xr:uid="{F58C819D-8238-43AD-B968-A5F20033C845}"/>
    <hyperlink ref="B72" r:id="rId71" xr:uid="{764A2F51-E854-4441-B319-AB32F58C565F}"/>
    <hyperlink ref="B73" r:id="rId72" display="South Africa albacore tuna pole and line" xr:uid="{645B1FF0-1C81-4184-8892-3D33CE5998B3}"/>
    <hyperlink ref="B74" r:id="rId73" xr:uid="{2FCD1C82-7662-45C9-8412-C39F4D84BA68}"/>
    <hyperlink ref="B75" r:id="rId74" xr:uid="{6E69D82A-1D38-48CC-BC09-FCB98914A105}"/>
    <hyperlink ref="B76" r:id="rId75" xr:uid="{8BCF37D5-17A7-41C3-9DF6-EC59A61F1516}"/>
    <hyperlink ref="B77" r:id="rId76" xr:uid="{4A2763D9-4D5B-4785-9AF9-0CF8CFFB7725}"/>
    <hyperlink ref="B78" r:id="rId77" xr:uid="{41787397-6140-4D8E-B527-7739E042BDDB}"/>
    <hyperlink ref="B79" r:id="rId78" xr:uid="{080772A9-46FD-4DF6-915A-6C5DEE6C55B2}"/>
    <hyperlink ref="B80" r:id="rId79" xr:uid="{237BCCB1-4FD6-492B-B11A-53D296A56D79}"/>
    <hyperlink ref="B81" r:id="rId80" xr:uid="{0906DFBA-BD95-4F3C-8044-59BE87EEB6AD}"/>
    <hyperlink ref="B82" r:id="rId81" xr:uid="{93D3807D-40C2-427D-9F4B-25E74E72FBFE}"/>
    <hyperlink ref="B83" r:id="rId82" xr:uid="{5FB4ADC5-4DC0-4051-9ED8-59F37039B498}"/>
    <hyperlink ref="B84" r:id="rId83" xr:uid="{61FEF4DB-9630-4DC1-8092-BD517E021D1B}"/>
    <hyperlink ref="B85" r:id="rId84" xr:uid="{C4441B63-D90A-48C2-850F-D1665BE7E0A1}"/>
    <hyperlink ref="B86" r:id="rId85" xr:uid="{7F8F9668-A079-4A95-ACDA-CB24A420A0CD}"/>
    <hyperlink ref="B87" r:id="rId86" xr:uid="{F6D33E6E-FAF1-45EA-987C-64515EE28469}"/>
    <hyperlink ref="B88" r:id="rId87" xr:uid="{C2DCD71F-3E77-4328-B7DD-46E1C002AA22}"/>
  </hyperlinks>
  <pageMargins left="0.7" right="0.7" top="0.75" bottom="0.75" header="0.3" footer="0.3"/>
  <drawing r:id="rId88"/>
  <legacyDrawing r:id="rId89"/>
  <tableParts count="1">
    <tablePart r:id="rId9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utreach Document" ma:contentTypeID="0x010100BAC41A1A34208A42BE102A7EF446F4F80000AC4C59BEF18D4C8E928A346C2DA587" ma:contentTypeVersion="28" ma:contentTypeDescription="" ma:contentTypeScope="" ma:versionID="49e1c201ef0b456e355f3042f09d8221">
  <xsd:schema xmlns:xsd="http://www.w3.org/2001/XMLSchema" xmlns:xs="http://www.w3.org/2001/XMLSchema" xmlns:p="http://schemas.microsoft.com/office/2006/metadata/properties" xmlns:ns2="230c30b3-5bf2-4424-b964-6b55c85701d3" xmlns:ns3="14861c3e-89c8-41a6-b516-11bdd9f9b98c" xmlns:ns4="http://schemas.microsoft.com/sharepoint/v4" targetNamespace="http://schemas.microsoft.com/office/2006/metadata/properties" ma:root="true" ma:fieldsID="e21fc27aefedae741215531b3f12d71f" ns2:_="" ns3:_="" ns4:_="">
    <xsd:import namespace="230c30b3-5bf2-4424-b964-6b55c85701d3"/>
    <xsd:import namespace="14861c3e-89c8-41a6-b516-11bdd9f9b98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eting_x0020_Date" minOccurs="0"/>
                <xsd:element ref="ns2:Q_x0020_Month" minOccurs="0"/>
                <xsd:element ref="ns2:Year" minOccurs="0"/>
                <xsd:element ref="ns2:b49947ffe1b84f9790a0de64dfa228a4" minOccurs="0"/>
                <xsd:element ref="ns2:TaxCatchAll" minOccurs="0"/>
                <xsd:element ref="ns2:TaxCatchAllLabel" minOccurs="0"/>
                <xsd:element ref="ns2:lc2ee1b5168640739c6af8be6b9c1c4b" minOccurs="0"/>
                <xsd:element ref="ns2:e242b3f222694370b37a2a251da74707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c30b3-5bf2-4424-b964-6b55c85701d3" elementFormDefault="qualified">
    <xsd:import namespace="http://schemas.microsoft.com/office/2006/documentManagement/types"/>
    <xsd:import namespace="http://schemas.microsoft.com/office/infopath/2007/PartnerControls"/>
    <xsd:element name="Meeting_x0020_Date" ma:index="4" nillable="true" ma:displayName="Meeting Date" ma:format="DateOnly" ma:indexed="true" ma:internalName="Meeting_x0020_Date">
      <xsd:simpleType>
        <xsd:restriction base="dms:DateTime"/>
      </xsd:simpleType>
    </xsd:element>
    <xsd:element name="Q_x0020_Month" ma:index="5" nillable="true" ma:displayName="Q Month" ma:format="Dropdown" ma:internalName="Q_x0020_Month">
      <xsd:simpleType>
        <xsd:restriction base="dms:Choice">
          <xsd:enumeration value="Q1"/>
          <xsd:enumeration value="1. April"/>
          <xsd:enumeration value="2. May"/>
          <xsd:enumeration value="3. June"/>
          <xsd:enumeration value="Q2"/>
          <xsd:enumeration value="4. July"/>
          <xsd:enumeration value="5. August"/>
          <xsd:enumeration value="6. September"/>
          <xsd:enumeration value="Q3"/>
          <xsd:enumeration value="7. October"/>
          <xsd:enumeration value="8. November"/>
          <xsd:enumeration value="9. December"/>
          <xsd:enumeration value="Q4"/>
          <xsd:enumeration value="10. January"/>
          <xsd:enumeration value="11. February"/>
          <xsd:enumeration value="12. March"/>
        </xsd:restriction>
      </xsd:simpleType>
    </xsd:element>
    <xsd:element name="Year" ma:index="6" nillable="true" ma:displayName="Year" ma:default="2020-2021" ma:format="Dropdown" ma:internalName="Year">
      <xsd:simpleType>
        <xsd:restriction base="dms:Choice">
          <xsd:enumeration value="2009"/>
          <xsd:enumeration value="2011"/>
          <xsd:enumeration value="2012"/>
          <xsd:enumeration value="2013"/>
          <xsd:enumeration value="2013-2014"/>
          <xsd:enumeration value="2014"/>
          <xsd:enumeration value="2014-2015"/>
          <xsd:enumeration value="2015"/>
          <xsd:enumeration value="2015-2016"/>
          <xsd:enumeration value="2016"/>
          <xsd:enumeration value="2016-2017"/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  <xsd:enumeration value="2023-2024"/>
          <xsd:enumeration value="2024"/>
          <xsd:enumeration value="2024-2025"/>
          <xsd:enumeration value="2025"/>
          <xsd:enumeration value="2025-2026"/>
          <xsd:enumeration value="2026"/>
          <xsd:enumeration value="2026-2027"/>
          <xsd:enumeration value="2027"/>
          <xsd:enumeration value="2027-2028"/>
          <xsd:enumeration value="2028"/>
          <xsd:enumeration value="2028-2029"/>
          <xsd:enumeration value="2029"/>
          <xsd:enumeration value="2029-2030"/>
          <xsd:enumeration value="2030"/>
        </xsd:restriction>
      </xsd:simpleType>
    </xsd:element>
    <xsd:element name="b49947ffe1b84f9790a0de64dfa228a4" ma:index="8" nillable="true" ma:taxonomy="true" ma:internalName="b49947ffe1b84f9790a0de64dfa228a4" ma:taxonomyFieldName="MSC_x0020_Location" ma:displayName="MSC Location" ma:default="" ma:fieldId="{b49947ff-e1b8-4f97-90a0-de64dfa228a4}" ma:sspId="1b199611-8856-41f6-9a1b-e76f78ab8edd" ma:termSetId="6fed0f4b-0e9b-4910-a0d8-a7f1207b95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26ddb67-7561-45d9-bb13-5d2d8ab8f5b1}" ma:internalName="TaxCatchAll" ma:showField="CatchAllData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26ddb67-7561-45d9-bb13-5d2d8ab8f5b1}" ma:internalName="TaxCatchAllLabel" ma:readOnly="true" ma:showField="CatchAllDataLabel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2ee1b5168640739c6af8be6b9c1c4b" ma:index="14" nillable="true" ma:taxonomy="true" ma:internalName="lc2ee1b5168640739c6af8be6b9c1c4b" ma:taxonomyFieldName="Outreach_x0020_Doc_x0020_Type" ma:displayName="Outreach Doc Type" ma:indexed="true" ma:default="" ma:fieldId="{5c2ee1b5-1686-4073-9c6a-f8be6b9c1c4b}" ma:sspId="1b199611-8856-41f6-9a1b-e76f78ab8edd" ma:termSetId="a027094f-a348-4905-846d-9c38e25da0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42b3f222694370b37a2a251da74707" ma:index="17" nillable="true" ma:taxonomy="true" ma:internalName="e242b3f222694370b37a2a251da74707" ma:taxonomyFieldName="Outreach_x0020_Category" ma:displayName="Outreach Category" ma:indexed="true" ma:default="" ma:fieldId="{e242b3f2-2269-4370-b37a-2a251da74707}" ma:sspId="1b199611-8856-41f6-9a1b-e76f78ab8edd" ma:termSetId="d064fb88-8834-4766-9621-b1d7b50354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c3e-89c8-41a6-b516-11bdd9f9b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1b199611-8856-41f6-9a1b-e76f78ab8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_x0020_Date xmlns="230c30b3-5bf2-4424-b964-6b55c85701d3" xsi:nil="true"/>
    <Q_x0020_Month xmlns="230c30b3-5bf2-4424-b964-6b55c85701d3" xsi:nil="true"/>
    <TaxCatchAll xmlns="230c30b3-5bf2-4424-b964-6b55c85701d3" xsi:nil="true"/>
    <IconOverlay xmlns="http://schemas.microsoft.com/sharepoint/v4" xsi:nil="true"/>
    <e242b3f222694370b37a2a251da74707 xmlns="230c30b3-5bf2-4424-b964-6b55c85701d3">
      <Terms xmlns="http://schemas.microsoft.com/office/infopath/2007/PartnerControls"/>
    </e242b3f222694370b37a2a251da74707>
    <Year xmlns="230c30b3-5bf2-4424-b964-6b55c85701d3">2020-2021</Year>
    <lcf76f155ced4ddcb4097134ff3c332f xmlns="14861c3e-89c8-41a6-b516-11bdd9f9b98c">
      <Terms xmlns="http://schemas.microsoft.com/office/infopath/2007/PartnerControls"/>
    </lcf76f155ced4ddcb4097134ff3c332f>
    <b49947ffe1b84f9790a0de64dfa228a4 xmlns="230c30b3-5bf2-4424-b964-6b55c85701d3">
      <Terms xmlns="http://schemas.microsoft.com/office/infopath/2007/PartnerControls"/>
    </b49947ffe1b84f9790a0de64dfa228a4>
    <lc2ee1b5168640739c6af8be6b9c1c4b xmlns="230c30b3-5bf2-4424-b964-6b55c85701d3">
      <Terms xmlns="http://schemas.microsoft.com/office/infopath/2007/PartnerControls"/>
    </lc2ee1b5168640739c6af8be6b9c1c4b>
    <_dlc_DocId xmlns="230c30b3-5bf2-4424-b964-6b55c85701d3">MSCOUTREACH-1274542805-22829</_dlc_DocId>
    <_dlc_DocIdUrl xmlns="230c30b3-5bf2-4424-b964-6b55c85701d3">
      <Url>https://marinestewardshipcouncil.sharepoint.com/sites/outreach/_layouts/15/DocIdRedir.aspx?ID=MSCOUTREACH-1274542805-22829</Url>
      <Description>MSCOUTREACH-1274542805-22829</Description>
    </_dlc_DocIdUrl>
  </documentManagement>
</p:properties>
</file>

<file path=customXml/itemProps1.xml><?xml version="1.0" encoding="utf-8"?>
<ds:datastoreItem xmlns:ds="http://schemas.openxmlformats.org/officeDocument/2006/customXml" ds:itemID="{6B4784ED-C86B-49B3-B286-E5CD006DB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87121-D8C8-4B28-A18B-C002C9A7425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72F1ECC-F83D-4528-AAE1-B8F44093C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c30b3-5bf2-4424-b964-6b55c85701d3"/>
    <ds:schemaRef ds:uri="14861c3e-89c8-41a6-b516-11bdd9f9b98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ADD1E0-6743-4362-B4A5-F56E3AB05A04}">
  <ds:schemaRefs>
    <ds:schemaRef ds:uri="http://schemas.microsoft.com/office/2006/metadata/properties"/>
    <ds:schemaRef ds:uri="http://schemas.microsoft.com/office/infopath/2007/PartnerControls"/>
    <ds:schemaRef ds:uri="230c30b3-5bf2-4424-b964-6b55c85701d3"/>
    <ds:schemaRef ds:uri="http://schemas.microsoft.com/sharepoint/v4"/>
    <ds:schemaRef ds:uri="14861c3e-89c8-41a6-b516-11bdd9f9b9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Master table catch from report</vt:lpstr>
      <vt:lpstr>Master table adjusted WCPO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Rodriguez</dc:creator>
  <cp:keywords/>
  <dc:description/>
  <cp:lastModifiedBy>Laura Rodriguez</cp:lastModifiedBy>
  <cp:revision/>
  <dcterms:created xsi:type="dcterms:W3CDTF">2026-06-29T09:37:32Z</dcterms:created>
  <dcterms:modified xsi:type="dcterms:W3CDTF">2026-07-07T15:59:11Z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0x010100BAC41A1A34208A42BE102A7EF446F4F80000AC4C59BEF18D4C8E928A346C2DA587</vt:lpwstr>
  </property>
  <property fmtid="{D5CDD505-2E9C-101B-9397-08002B2CF9AE}" pid="3" name="_dlc_DocIdItemGuid">
    <vt:lpwstr>8b97bb49-87ad-44e8-add3-37820fa4417b</vt:lpwstr>
  </property>
  <property fmtid="{D5CDD505-2E9C-101B-9397-08002B2CF9AE}" pid="4" name="MediaServiceImageTags">
    <vt:lpwstr/>
  </property>
  <property fmtid="{D5CDD505-2E9C-101B-9397-08002B2CF9AE}" pid="5" name="Outreach_x0020_Doc_x0020_Type">
    <vt:lpwstr/>
  </property>
  <property fmtid="{D5CDD505-2E9C-101B-9397-08002B2CF9AE}" pid="6" name="Outreach_x0020_Category">
    <vt:lpwstr/>
  </property>
  <property fmtid="{D5CDD505-2E9C-101B-9397-08002B2CF9AE}" pid="7" name="MSC_x0020_Location">
    <vt:lpwstr/>
  </property>
  <property fmtid="{D5CDD505-2E9C-101B-9397-08002B2CF9AE}" pid="8" name="Outreach Doc Type">
    <vt:lpwstr/>
  </property>
  <property fmtid="{D5CDD505-2E9C-101B-9397-08002B2CF9AE}" pid="9" name="Outreach Category">
    <vt:lpwstr/>
  </property>
  <property fmtid="{D5CDD505-2E9C-101B-9397-08002B2CF9AE}" pid="10" name="MSC Location">
    <vt:lpwstr/>
  </property>
</Properties>
</file>